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bon_balance" sheetId="1" state="visible" r:id="rId3"/>
    <sheet name="time_differentiated_CO2" sheetId="2" state="visible" r:id="rId4"/>
    <sheet name="partial_GWP" sheetId="3" state="visible" r:id="rId5"/>
    <sheet name="bioref_GWP100_ALIGNED_Levasseur" sheetId="4" state="visible" r:id="rId6"/>
    <sheet name="bioref_GWP500_ALIGNED_Levasseur" sheetId="5" state="visible" r:id="rId7"/>
    <sheet name="Sheet13" sheetId="6" state="visible" r:id="rId8"/>
    <sheet name="Sheet14" sheetId="7" state="visible" r:id="rId9"/>
    <sheet name="comb_GWP100_ALIGNED_Levasseur_w" sheetId="8" state="visible" r:id="rId10"/>
    <sheet name="comb_GWP500_ALIGNED_Levasseur_w" sheetId="9" state="visible" r:id="rId11"/>
    <sheet name="comb_GWP100_ALIGNED_Levasseur_n" sheetId="10" state="visible" r:id="rId12"/>
    <sheet name="comb_GWP500_ALIGNED_Levasseur_n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<sst xmlns="http://schemas.openxmlformats.org/spreadsheetml/2006/main" count="5496" uniqueCount="625">
  <si>
    <t xml:space="preserve">Bark composition</t>
  </si>
  <si>
    <t xml:space="preserve">Molecular weights</t>
  </si>
  <si>
    <t xml:space="preserve">compound</t>
  </si>
  <si>
    <t xml:space="preserve">fraction (%)</t>
  </si>
  <si>
    <t xml:space="preserve">molecular formula</t>
  </si>
  <si>
    <t xml:space="preserve">carbon content (%)</t>
  </si>
  <si>
    <t xml:space="preserve">carbon content FU (g)</t>
  </si>
  <si>
    <t xml:space="preserve">element</t>
  </si>
  <si>
    <t xml:space="preserve">atomic mass</t>
  </si>
  <si>
    <t xml:space="preserve">lignin + tannins</t>
  </si>
  <si>
    <t xml:space="preserve">C9O3H13</t>
  </si>
  <si>
    <t xml:space="preserve">C</t>
  </si>
  <si>
    <t xml:space="preserve">polymeric glucose</t>
  </si>
  <si>
    <t xml:space="preserve">C6O5H10</t>
  </si>
  <si>
    <t xml:space="preserve">H</t>
  </si>
  <si>
    <t xml:space="preserve">pectins</t>
  </si>
  <si>
    <t xml:space="preserve">C6O5H11</t>
  </si>
  <si>
    <t xml:space="preserve">O</t>
  </si>
  <si>
    <t xml:space="preserve">hemicelluloses</t>
  </si>
  <si>
    <t xml:space="preserve">C6O5H12</t>
  </si>
  <si>
    <t xml:space="preserve">water</t>
  </si>
  <si>
    <t xml:space="preserve">H2O</t>
  </si>
  <si>
    <t xml:space="preserve">lipophilic extractives</t>
  </si>
  <si>
    <t xml:space="preserve">C18O2H36</t>
  </si>
  <si>
    <t xml:space="preserve">ash</t>
  </si>
  <si>
    <t xml:space="preserve">-</t>
  </si>
  <si>
    <t xml:space="preserve">Total</t>
  </si>
  <si>
    <t xml:space="preserve">Lipophilic extraction (with ETOAc)</t>
  </si>
  <si>
    <t xml:space="preserve">lipophilic extractives (g C)</t>
  </si>
  <si>
    <t xml:space="preserve">extracted bark (g C)</t>
  </si>
  <si>
    <t xml:space="preserve">residues (g C)</t>
  </si>
  <si>
    <t xml:space="preserve">total carbon content (g C)</t>
  </si>
  <si>
    <t xml:space="preserve">lignin + tannin</t>
  </si>
  <si>
    <t xml:space="preserve">Sugar extraction (with water)</t>
  </si>
  <si>
    <t xml:space="preserve">sugar extractives (g C)</t>
  </si>
  <si>
    <t xml:space="preserve">Pulping</t>
  </si>
  <si>
    <t xml:space="preserve">pulp (g C)</t>
  </si>
  <si>
    <t xml:space="preserve">lignin (g C)</t>
  </si>
  <si>
    <t xml:space="preserve">life cycle stage</t>
  </si>
  <si>
    <t xml:space="preserve">year count</t>
  </si>
  <si>
    <t xml:space="preserve">net C in biomass (g C)</t>
  </si>
  <si>
    <t xml:space="preserve">net CO2 emissions (kg CO2)</t>
  </si>
  <si>
    <t xml:space="preserve">comment</t>
  </si>
  <si>
    <t xml:space="preserve">sourcing</t>
  </si>
  <si>
    <t xml:space="preserve">year 0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</si>
  <si>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</si>
  <si>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</si>
  <si>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</si>
  <si>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</si>
  <si>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</si>
  <si>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year 6</t>
  </si>
  <si>
    <t xml:space="preserve">year 7</t>
  </si>
  <si>
    <t xml:space="preserve">year 8</t>
  </si>
  <si>
    <t xml:space="preserve">year 9</t>
  </si>
  <si>
    <t xml:space="preserve">year 10</t>
  </si>
  <si>
    <t xml:space="preserve">year 11</t>
  </si>
  <si>
    <t xml:space="preserve">year 12</t>
  </si>
  <si>
    <t xml:space="preserve">year 13</t>
  </si>
  <si>
    <t xml:space="preserve">year 14</t>
  </si>
  <si>
    <t xml:space="preserve">year 15</t>
  </si>
  <si>
    <t xml:space="preserve">year 16</t>
  </si>
  <si>
    <t xml:space="preserve">year 17</t>
  </si>
  <si>
    <t xml:space="preserve">year 18</t>
  </si>
  <si>
    <t xml:space="preserve">year 19</t>
  </si>
  <si>
    <t xml:space="preserve">year 20</t>
  </si>
  <si>
    <t xml:space="preserve">year 21</t>
  </si>
  <si>
    <t xml:space="preserve">year 22</t>
  </si>
  <si>
    <t xml:space="preserve">year 23</t>
  </si>
  <si>
    <t xml:space="preserve">year 24</t>
  </si>
  <si>
    <t xml:space="preserve">year 25</t>
  </si>
  <si>
    <t xml:space="preserve">year 26</t>
  </si>
  <si>
    <t xml:space="preserve">year 27</t>
  </si>
  <si>
    <t xml:space="preserve">year 28</t>
  </si>
  <si>
    <t xml:space="preserve">year 29</t>
  </si>
  <si>
    <t xml:space="preserve">year 30</t>
  </si>
  <si>
    <t xml:space="preserve">year 31</t>
  </si>
  <si>
    <t xml:space="preserve">year 32</t>
  </si>
  <si>
    <t xml:space="preserve">year 33</t>
  </si>
  <si>
    <t xml:space="preserve">year 34</t>
  </si>
  <si>
    <t xml:space="preserve">production</t>
  </si>
  <si>
    <t xml:space="preserve">year 35</t>
  </si>
  <si>
    <t xml:space="preserve">carbon in the biomass lost during the fractionation process.</t>
  </si>
  <si>
    <t xml:space="preserve">EoL</t>
  </si>
  <si>
    <t xml:space="preserve">year 36</t>
  </si>
  <si>
    <t xml:space="preserve">carbon in 100% lipophilic extractives (biofuel), 33.33% pulp (biomedical products), 100% sugar extractives (cardboard boxes), and 100% residues (energy)</t>
  </si>
  <si>
    <t xml:space="preserve">year 37</t>
  </si>
  <si>
    <t xml:space="preserve">year 38</t>
  </si>
  <si>
    <t xml:space="preserve">year 39</t>
  </si>
  <si>
    <t xml:space="preserve">year 40</t>
  </si>
  <si>
    <t xml:space="preserve">carbon in 33.33% pulp (textiles)</t>
  </si>
  <si>
    <t xml:space="preserve">year 41</t>
  </si>
  <si>
    <t xml:space="preserve">year 42</t>
  </si>
  <si>
    <t xml:space="preserve">carbon in 14% lignin (electronics)</t>
  </si>
  <si>
    <t xml:space="preserve">year 43</t>
  </si>
  <si>
    <t xml:space="preserve">year 44</t>
  </si>
  <si>
    <t xml:space="preserve">year 45</t>
  </si>
  <si>
    <t xml:space="preserve">year 46</t>
  </si>
  <si>
    <t xml:space="preserve">year 47</t>
  </si>
  <si>
    <t xml:space="preserve">year 48</t>
  </si>
  <si>
    <t xml:space="preserve">carbon in 40% lignin (automotive)</t>
  </si>
  <si>
    <t xml:space="preserve">year 49</t>
  </si>
  <si>
    <t xml:space="preserve">year 50</t>
  </si>
  <si>
    <t xml:space="preserve">carbon in 18% lignin (furniture)</t>
  </si>
  <si>
    <t xml:space="preserve">year 51</t>
  </si>
  <si>
    <t xml:space="preserve">year 52</t>
  </si>
  <si>
    <t xml:space="preserve">year 53</t>
  </si>
  <si>
    <t xml:space="preserve">year 54</t>
  </si>
  <si>
    <t xml:space="preserve">year 55</t>
  </si>
  <si>
    <t xml:space="preserve">carbon in 33.33% pulp (nanocomposites)</t>
  </si>
  <si>
    <t xml:space="preserve">year 56</t>
  </si>
  <si>
    <t xml:space="preserve">carbon in 5% lignin (others)</t>
  </si>
  <si>
    <t xml:space="preserve">year 57</t>
  </si>
  <si>
    <t xml:space="preserve">year 58</t>
  </si>
  <si>
    <t xml:space="preserve">year 59</t>
  </si>
  <si>
    <t xml:space="preserve">year 60</t>
  </si>
  <si>
    <t xml:space="preserve">year 61</t>
  </si>
  <si>
    <t xml:space="preserve">year 62</t>
  </si>
  <si>
    <t xml:space="preserve">year 63</t>
  </si>
  <si>
    <t xml:space="preserve">year 64</t>
  </si>
  <si>
    <t xml:space="preserve">year 65</t>
  </si>
  <si>
    <t xml:space="preserve">year 66</t>
  </si>
  <si>
    <t xml:space="preserve">year 67</t>
  </si>
  <si>
    <t xml:space="preserve">year 68</t>
  </si>
  <si>
    <t xml:space="preserve">year 69</t>
  </si>
  <si>
    <t xml:space="preserve">year 70</t>
  </si>
  <si>
    <t xml:space="preserve">year 71</t>
  </si>
  <si>
    <t xml:space="preserve">year 72</t>
  </si>
  <si>
    <t xml:space="preserve">year 73</t>
  </si>
  <si>
    <t xml:space="preserve">year 74</t>
  </si>
  <si>
    <t xml:space="preserve">year 75</t>
  </si>
  <si>
    <t xml:space="preserve">year 76</t>
  </si>
  <si>
    <t xml:space="preserve">year 77</t>
  </si>
  <si>
    <t xml:space="preserve">year 78</t>
  </si>
  <si>
    <t xml:space="preserve">year 79</t>
  </si>
  <si>
    <t xml:space="preserve">year 80</t>
  </si>
  <si>
    <t xml:space="preserve">year 81</t>
  </si>
  <si>
    <t xml:space="preserve">year 82</t>
  </si>
  <si>
    <t xml:space="preserve">year 83</t>
  </si>
  <si>
    <t xml:space="preserve">year 84</t>
  </si>
  <si>
    <t xml:space="preserve">year 85</t>
  </si>
  <si>
    <t xml:space="preserve">carbon in 23% lignin (construction)</t>
  </si>
  <si>
    <t xml:space="preserve">scenario</t>
  </si>
  <si>
    <t xml:space="preserve">time horizon</t>
  </si>
  <si>
    <t xml:space="preserve">carbon capture</t>
  </si>
  <si>
    <t xml:space="preserve">GWP (kg CO2-eq)</t>
  </si>
  <si>
    <t xml:space="preserve">biorefinery</t>
  </si>
  <si>
    <t xml:space="preserve">yes</t>
  </si>
  <si>
    <t xml:space="preserve">no</t>
  </si>
  <si>
    <t xml:space="preserve">combustion</t>
  </si>
  <si>
    <t xml:space="preserve">Dynamic GWP100 CF calculation - Levasseur Method</t>
  </si>
  <si>
    <t xml:space="preserve">Application of Levasseur et al., (2010) - same notations</t>
  </si>
  <si>
    <t xml:space="preserve">Adapted from IEooc_Methods4_Exercise11 provided by https://www.industrialecology.uni-freiburg.de/teaching.aspx/</t>
  </si>
  <si>
    <t xml:space="preserve">with updated IPCC values for constants</t>
  </si>
  <si>
    <t xml:space="preserve">IPCC, 2021 LCIA global GWP100 static</t>
  </si>
  <si>
    <t xml:space="preserve">Radiative efficiency (A)</t>
  </si>
  <si>
    <t xml:space="preserve">Life time</t>
  </si>
  <si>
    <t xml:space="preserve">Molar mass</t>
  </si>
  <si>
    <t xml:space="preserve">kgCO2/yr</t>
  </si>
  <si>
    <t xml:space="preserve">kgCH4/yr</t>
  </si>
  <si>
    <t xml:space="preserve">kgN2O/yr</t>
  </si>
  <si>
    <t xml:space="preserve">t</t>
  </si>
  <si>
    <t xml:space="preserve">C_CO2(t)</t>
  </si>
  <si>
    <t xml:space="preserve">C_CH4(t)</t>
  </si>
  <si>
    <t xml:space="preserve">C_N2O(t)</t>
  </si>
  <si>
    <t xml:space="preserve">AGWP_CO2</t>
  </si>
  <si>
    <t xml:space="preserve">AGWP_CH4</t>
  </si>
  <si>
    <t xml:space="preserve">AGWP_N2O</t>
  </si>
  <si>
    <t xml:space="preserve">TH-t</t>
  </si>
  <si>
    <t xml:space="preserve">CO2_CF</t>
  </si>
  <si>
    <t xml:space="preserve">CH4_CF</t>
  </si>
  <si>
    <t xml:space="preserve">N2O_CF</t>
  </si>
  <si>
    <t xml:space="preserve">GWP(t)</t>
  </si>
  <si>
    <t xml:space="preserve">GWP(TH)</t>
  </si>
  <si>
    <t xml:space="preserve">AR6, WP1, Table 7.15</t>
  </si>
  <si>
    <t xml:space="preserve">Estimated</t>
  </si>
  <si>
    <t xml:space="preserve">AR6, WP1, Table 7.1</t>
  </si>
  <si>
    <t xml:space="preserve">Dynamic inventory (assumed as an emission pulse per year): temporal emissions g</t>
  </si>
  <si>
    <t xml:space="preserve">time after emission pulse</t>
  </si>
  <si>
    <t xml:space="preserve">Share of emission at year 0 still in the atm at year t: "decay function"</t>
  </si>
  <si>
    <t xml:space="preserve">AGWP(t) for one emission pulse: integral of impulse response function x radiative efficiency A from 0 to year t (analytical resolution)</t>
  </si>
  <si>
    <t xml:space="preserve">time for which emission at year t is accounted</t>
  </si>
  <si>
    <t xml:space="preserve">Period-specific GWP100 CF in kgCO2-eq/kgGHG</t>
  </si>
  <si>
    <t xml:space="preserve">associated with g</t>
  </si>
  <si>
    <t xml:space="preserve">Wm–²ppb–1</t>
  </si>
  <si>
    <t xml:space="preserve">Wm-²kg-1</t>
  </si>
  <si>
    <t xml:space="preserve">year</t>
  </si>
  <si>
    <t xml:space="preserve">kg/kmol-1</t>
  </si>
  <si>
    <t xml:space="preserve">CO2</t>
  </si>
  <si>
    <t xml:space="preserve"> - </t>
  </si>
  <si>
    <t xml:space="preserve">N2O</t>
  </si>
  <si>
    <t xml:space="preserve">CH4</t>
  </si>
  <si>
    <t xml:space="preserve">Ma (kg/kmol-1)</t>
  </si>
  <si>
    <t xml:space="preserve">IPCC, 2018</t>
  </si>
  <si>
    <t xml:space="preserve">Tm (kg, mass of total atm)</t>
  </si>
  <si>
    <t xml:space="preserve">Time Horizon</t>
  </si>
  <si>
    <t xml:space="preserve">fixed in this sheet</t>
  </si>
  <si>
    <t xml:space="preserve">Concentration - impulse response function of CO2</t>
  </si>
  <si>
    <t xml:space="preserve">CO2 Bern Cycle</t>
  </si>
  <si>
    <t xml:space="preserve">Joss et al 2013</t>
  </si>
  <si>
    <t xml:space="preserve">a0</t>
  </si>
  <si>
    <t xml:space="preserve">a1</t>
  </si>
  <si>
    <t xml:space="preserve">a2</t>
  </si>
  <si>
    <t xml:space="preserve">a3</t>
  </si>
  <si>
    <t xml:space="preserve">t1</t>
  </si>
  <si>
    <t xml:space="preserve">t2</t>
  </si>
  <si>
    <t xml:space="preserve">t3</t>
  </si>
  <si>
    <t xml:space="preserve">Reference AGWP value for CO2 (denominator)</t>
  </si>
  <si>
    <t xml:space="preserve">Valid for selected TH</t>
  </si>
  <si>
    <t xml:space="preserve">year 86</t>
  </si>
  <si>
    <t xml:space="preserve">year 87</t>
  </si>
  <si>
    <t xml:space="preserve">year 88</t>
  </si>
  <si>
    <t xml:space="preserve">year 89</t>
  </si>
  <si>
    <t xml:space="preserve">year 90</t>
  </si>
  <si>
    <t xml:space="preserve">year 91</t>
  </si>
  <si>
    <t xml:space="preserve">year 92</t>
  </si>
  <si>
    <t xml:space="preserve">year 93</t>
  </si>
  <si>
    <t xml:space="preserve">year 94</t>
  </si>
  <si>
    <t xml:space="preserve">year 95</t>
  </si>
  <si>
    <t xml:space="preserve">year 96</t>
  </si>
  <si>
    <t xml:space="preserve">year 97</t>
  </si>
  <si>
    <t xml:space="preserve">year 98</t>
  </si>
  <si>
    <t xml:space="preserve">year 99</t>
  </si>
  <si>
    <t xml:space="preserve">year 100</t>
  </si>
  <si>
    <t xml:space="preserve">Dynamic GWP500 CF calculation - Levasseur Method</t>
  </si>
  <si>
    <t xml:space="preserve">Periode-specific GWP500 CF in kgCO2-eq/kgGHG</t>
  </si>
  <si>
    <t xml:space="preserve">year 101</t>
  </si>
  <si>
    <t xml:space="preserve">year 102</t>
  </si>
  <si>
    <t xml:space="preserve">year 103</t>
  </si>
  <si>
    <t xml:space="preserve">year 104</t>
  </si>
  <si>
    <t xml:space="preserve">year 105</t>
  </si>
  <si>
    <t xml:space="preserve">year 106</t>
  </si>
  <si>
    <t xml:space="preserve">year 107</t>
  </si>
  <si>
    <t xml:space="preserve">year 108</t>
  </si>
  <si>
    <t xml:space="preserve">year 109</t>
  </si>
  <si>
    <t xml:space="preserve">year 110</t>
  </si>
  <si>
    <t xml:space="preserve">year 111</t>
  </si>
  <si>
    <t xml:space="preserve">year 112</t>
  </si>
  <si>
    <t xml:space="preserve">year 113</t>
  </si>
  <si>
    <t xml:space="preserve">year 114</t>
  </si>
  <si>
    <t xml:space="preserve">year 115</t>
  </si>
  <si>
    <t xml:space="preserve">year 116</t>
  </si>
  <si>
    <t xml:space="preserve">year 117</t>
  </si>
  <si>
    <t xml:space="preserve">year 118</t>
  </si>
  <si>
    <t xml:space="preserve">year 119</t>
  </si>
  <si>
    <t xml:space="preserve">year 120</t>
  </si>
  <si>
    <t xml:space="preserve">year 121</t>
  </si>
  <si>
    <t xml:space="preserve">year 122</t>
  </si>
  <si>
    <t xml:space="preserve">year 123</t>
  </si>
  <si>
    <t xml:space="preserve">year 124</t>
  </si>
  <si>
    <t xml:space="preserve">year 125</t>
  </si>
  <si>
    <t xml:space="preserve">year 126</t>
  </si>
  <si>
    <t xml:space="preserve">year 127</t>
  </si>
  <si>
    <t xml:space="preserve">year 128</t>
  </si>
  <si>
    <t xml:space="preserve">year 129</t>
  </si>
  <si>
    <t xml:space="preserve">year 130</t>
  </si>
  <si>
    <t xml:space="preserve">year 131</t>
  </si>
  <si>
    <t xml:space="preserve">year 132</t>
  </si>
  <si>
    <t xml:space="preserve">year 133</t>
  </si>
  <si>
    <t xml:space="preserve">year 134</t>
  </si>
  <si>
    <t xml:space="preserve">year 135</t>
  </si>
  <si>
    <t xml:space="preserve">year 136</t>
  </si>
  <si>
    <t xml:space="preserve">year 137</t>
  </si>
  <si>
    <t xml:space="preserve">year 138</t>
  </si>
  <si>
    <t xml:space="preserve">year 139</t>
  </si>
  <si>
    <t xml:space="preserve">year 140</t>
  </si>
  <si>
    <t xml:space="preserve">year 141</t>
  </si>
  <si>
    <t xml:space="preserve">year 142</t>
  </si>
  <si>
    <t xml:space="preserve">year 143</t>
  </si>
  <si>
    <t xml:space="preserve">year 144</t>
  </si>
  <si>
    <t xml:space="preserve">year 145</t>
  </si>
  <si>
    <t xml:space="preserve">year 146</t>
  </si>
  <si>
    <t xml:space="preserve">year 147</t>
  </si>
  <si>
    <t xml:space="preserve">year 148</t>
  </si>
  <si>
    <t xml:space="preserve">year 149</t>
  </si>
  <si>
    <t xml:space="preserve">year 150</t>
  </si>
  <si>
    <t xml:space="preserve">year 151</t>
  </si>
  <si>
    <t xml:space="preserve">year 152</t>
  </si>
  <si>
    <t xml:space="preserve">year 153</t>
  </si>
  <si>
    <t xml:space="preserve">year 154</t>
  </si>
  <si>
    <t xml:space="preserve">year 155</t>
  </si>
  <si>
    <t xml:space="preserve">year 156</t>
  </si>
  <si>
    <t xml:space="preserve">year 157</t>
  </si>
  <si>
    <t xml:space="preserve">year 158</t>
  </si>
  <si>
    <t xml:space="preserve">year 159</t>
  </si>
  <si>
    <t xml:space="preserve">year 160</t>
  </si>
  <si>
    <t xml:space="preserve">year 161</t>
  </si>
  <si>
    <t xml:space="preserve">year 162</t>
  </si>
  <si>
    <t xml:space="preserve">year 163</t>
  </si>
  <si>
    <t xml:space="preserve">year 164</t>
  </si>
  <si>
    <t xml:space="preserve">year 165</t>
  </si>
  <si>
    <t xml:space="preserve">year 166</t>
  </si>
  <si>
    <t xml:space="preserve">year 167</t>
  </si>
  <si>
    <t xml:space="preserve">year 168</t>
  </si>
  <si>
    <t xml:space="preserve">year 169</t>
  </si>
  <si>
    <t xml:space="preserve">year 170</t>
  </si>
  <si>
    <t xml:space="preserve">year 171</t>
  </si>
  <si>
    <t xml:space="preserve">year 172</t>
  </si>
  <si>
    <t xml:space="preserve">year 173</t>
  </si>
  <si>
    <t xml:space="preserve">year 174</t>
  </si>
  <si>
    <t xml:space="preserve">year 175</t>
  </si>
  <si>
    <t xml:space="preserve">year 176</t>
  </si>
  <si>
    <t xml:space="preserve">year 177</t>
  </si>
  <si>
    <t xml:space="preserve">year 178</t>
  </si>
  <si>
    <t xml:space="preserve">year 179</t>
  </si>
  <si>
    <t xml:space="preserve">year 180</t>
  </si>
  <si>
    <t xml:space="preserve">year 181</t>
  </si>
  <si>
    <t xml:space="preserve">year 182</t>
  </si>
  <si>
    <t xml:space="preserve">year 183</t>
  </si>
  <si>
    <t xml:space="preserve">year 184</t>
  </si>
  <si>
    <t xml:space="preserve">year 185</t>
  </si>
  <si>
    <t xml:space="preserve">year 186</t>
  </si>
  <si>
    <t xml:space="preserve">year 187</t>
  </si>
  <si>
    <t xml:space="preserve">year 188</t>
  </si>
  <si>
    <t xml:space="preserve">year 189</t>
  </si>
  <si>
    <t xml:space="preserve">year 190</t>
  </si>
  <si>
    <t xml:space="preserve">year 191</t>
  </si>
  <si>
    <t xml:space="preserve">year 192</t>
  </si>
  <si>
    <t xml:space="preserve">year 193</t>
  </si>
  <si>
    <t xml:space="preserve">year 194</t>
  </si>
  <si>
    <t xml:space="preserve">year 195</t>
  </si>
  <si>
    <t xml:space="preserve">year 196</t>
  </si>
  <si>
    <t xml:space="preserve">year 197</t>
  </si>
  <si>
    <t xml:space="preserve">year 198</t>
  </si>
  <si>
    <t xml:space="preserve">year 199</t>
  </si>
  <si>
    <t xml:space="preserve">year 200</t>
  </si>
  <si>
    <t xml:space="preserve">year 201</t>
  </si>
  <si>
    <t xml:space="preserve">year 202</t>
  </si>
  <si>
    <t xml:space="preserve">year 203</t>
  </si>
  <si>
    <t xml:space="preserve">year 204</t>
  </si>
  <si>
    <t xml:space="preserve">year 205</t>
  </si>
  <si>
    <t xml:space="preserve">year 206</t>
  </si>
  <si>
    <t xml:space="preserve">year 207</t>
  </si>
  <si>
    <t xml:space="preserve">year 208</t>
  </si>
  <si>
    <t xml:space="preserve">year 209</t>
  </si>
  <si>
    <t xml:space="preserve">year 210</t>
  </si>
  <si>
    <t xml:space="preserve">year 211</t>
  </si>
  <si>
    <t xml:space="preserve">year 212</t>
  </si>
  <si>
    <t xml:space="preserve">year 213</t>
  </si>
  <si>
    <t xml:space="preserve">year 214</t>
  </si>
  <si>
    <t xml:space="preserve">year 215</t>
  </si>
  <si>
    <t xml:space="preserve">year 216</t>
  </si>
  <si>
    <t xml:space="preserve">year 217</t>
  </si>
  <si>
    <t xml:space="preserve">year 218</t>
  </si>
  <si>
    <t xml:space="preserve">year 219</t>
  </si>
  <si>
    <t xml:space="preserve">year 220</t>
  </si>
  <si>
    <t xml:space="preserve">year 221</t>
  </si>
  <si>
    <t xml:space="preserve">year 222</t>
  </si>
  <si>
    <t xml:space="preserve">year 223</t>
  </si>
  <si>
    <t xml:space="preserve">year 224</t>
  </si>
  <si>
    <t xml:space="preserve">year 225</t>
  </si>
  <si>
    <t xml:space="preserve">year 226</t>
  </si>
  <si>
    <t xml:space="preserve">year 227</t>
  </si>
  <si>
    <t xml:space="preserve">year 228</t>
  </si>
  <si>
    <t xml:space="preserve">year 229</t>
  </si>
  <si>
    <t xml:space="preserve">year 230</t>
  </si>
  <si>
    <t xml:space="preserve">year 231</t>
  </si>
  <si>
    <t xml:space="preserve">year 232</t>
  </si>
  <si>
    <t xml:space="preserve">year 233</t>
  </si>
  <si>
    <t xml:space="preserve">year 234</t>
  </si>
  <si>
    <t xml:space="preserve">year 235</t>
  </si>
  <si>
    <t xml:space="preserve">year 236</t>
  </si>
  <si>
    <t xml:space="preserve">year 237</t>
  </si>
  <si>
    <t xml:space="preserve">year 238</t>
  </si>
  <si>
    <t xml:space="preserve">year 239</t>
  </si>
  <si>
    <t xml:space="preserve">year 240</t>
  </si>
  <si>
    <t xml:space="preserve">year 241</t>
  </si>
  <si>
    <t xml:space="preserve">year 242</t>
  </si>
  <si>
    <t xml:space="preserve">year 243</t>
  </si>
  <si>
    <t xml:space="preserve">year 244</t>
  </si>
  <si>
    <t xml:space="preserve">year 245</t>
  </si>
  <si>
    <t xml:space="preserve">year 246</t>
  </si>
  <si>
    <t xml:space="preserve">year 247</t>
  </si>
  <si>
    <t xml:space="preserve">year 248</t>
  </si>
  <si>
    <t xml:space="preserve">year 249</t>
  </si>
  <si>
    <t xml:space="preserve">year 250</t>
  </si>
  <si>
    <t xml:space="preserve">year 251</t>
  </si>
  <si>
    <t xml:space="preserve">year 252</t>
  </si>
  <si>
    <t xml:space="preserve">year 253</t>
  </si>
  <si>
    <t xml:space="preserve">year 254</t>
  </si>
  <si>
    <t xml:space="preserve">year 255</t>
  </si>
  <si>
    <t xml:space="preserve">year 256</t>
  </si>
  <si>
    <t xml:space="preserve">year 257</t>
  </si>
  <si>
    <t xml:space="preserve">year 258</t>
  </si>
  <si>
    <t xml:space="preserve">year 259</t>
  </si>
  <si>
    <t xml:space="preserve">year 260</t>
  </si>
  <si>
    <t xml:space="preserve">year 261</t>
  </si>
  <si>
    <t xml:space="preserve">year 262</t>
  </si>
  <si>
    <t xml:space="preserve">year 263</t>
  </si>
  <si>
    <t xml:space="preserve">year 264</t>
  </si>
  <si>
    <t xml:space="preserve">year 265</t>
  </si>
  <si>
    <t xml:space="preserve">year 266</t>
  </si>
  <si>
    <t xml:space="preserve">year 267</t>
  </si>
  <si>
    <t xml:space="preserve">year 268</t>
  </si>
  <si>
    <t xml:space="preserve">year 269</t>
  </si>
  <si>
    <t xml:space="preserve">year 270</t>
  </si>
  <si>
    <t xml:space="preserve">year 271</t>
  </si>
  <si>
    <t xml:space="preserve">year 272</t>
  </si>
  <si>
    <t xml:space="preserve">year 273</t>
  </si>
  <si>
    <t xml:space="preserve">year 274</t>
  </si>
  <si>
    <t xml:space="preserve">year 275</t>
  </si>
  <si>
    <t xml:space="preserve">year 276</t>
  </si>
  <si>
    <t xml:space="preserve">year 277</t>
  </si>
  <si>
    <t xml:space="preserve">year 278</t>
  </si>
  <si>
    <t xml:space="preserve">year 279</t>
  </si>
  <si>
    <t xml:space="preserve">year 280</t>
  </si>
  <si>
    <t xml:space="preserve">year 281</t>
  </si>
  <si>
    <t xml:space="preserve">year 282</t>
  </si>
  <si>
    <t xml:space="preserve">year 283</t>
  </si>
  <si>
    <t xml:space="preserve">year 284</t>
  </si>
  <si>
    <t xml:space="preserve">year 285</t>
  </si>
  <si>
    <t xml:space="preserve">year 286</t>
  </si>
  <si>
    <t xml:space="preserve">year 287</t>
  </si>
  <si>
    <t xml:space="preserve">year 288</t>
  </si>
  <si>
    <t xml:space="preserve">year 289</t>
  </si>
  <si>
    <t xml:space="preserve">year 290</t>
  </si>
  <si>
    <t xml:space="preserve">year 291</t>
  </si>
  <si>
    <t xml:space="preserve">year 292</t>
  </si>
  <si>
    <t xml:space="preserve">year 293</t>
  </si>
  <si>
    <t xml:space="preserve">year 294</t>
  </si>
  <si>
    <t xml:space="preserve">year 295</t>
  </si>
  <si>
    <t xml:space="preserve">year 296</t>
  </si>
  <si>
    <t xml:space="preserve">year 297</t>
  </si>
  <si>
    <t xml:space="preserve">year 298</t>
  </si>
  <si>
    <t xml:space="preserve">year 299</t>
  </si>
  <si>
    <t xml:space="preserve">year 300</t>
  </si>
  <si>
    <t xml:space="preserve">year 301</t>
  </si>
  <si>
    <t xml:space="preserve">year 302</t>
  </si>
  <si>
    <t xml:space="preserve">year 303</t>
  </si>
  <si>
    <t xml:space="preserve">year 304</t>
  </si>
  <si>
    <t xml:space="preserve">year 305</t>
  </si>
  <si>
    <t xml:space="preserve">year 306</t>
  </si>
  <si>
    <t xml:space="preserve">year 307</t>
  </si>
  <si>
    <t xml:space="preserve">year 308</t>
  </si>
  <si>
    <t xml:space="preserve">year 309</t>
  </si>
  <si>
    <t xml:space="preserve">year 310</t>
  </si>
  <si>
    <t xml:space="preserve">year 311</t>
  </si>
  <si>
    <t xml:space="preserve">year 312</t>
  </si>
  <si>
    <t xml:space="preserve">year 313</t>
  </si>
  <si>
    <t xml:space="preserve">year 314</t>
  </si>
  <si>
    <t xml:space="preserve">year 315</t>
  </si>
  <si>
    <t xml:space="preserve">year 316</t>
  </si>
  <si>
    <t xml:space="preserve">year 317</t>
  </si>
  <si>
    <t xml:space="preserve">year 318</t>
  </si>
  <si>
    <t xml:space="preserve">year 319</t>
  </si>
  <si>
    <t xml:space="preserve">year 320</t>
  </si>
  <si>
    <t xml:space="preserve">year 321</t>
  </si>
  <si>
    <t xml:space="preserve">year 322</t>
  </si>
  <si>
    <t xml:space="preserve">year 323</t>
  </si>
  <si>
    <t xml:space="preserve">year 324</t>
  </si>
  <si>
    <t xml:space="preserve">year 325</t>
  </si>
  <si>
    <t xml:space="preserve">year 326</t>
  </si>
  <si>
    <t xml:space="preserve">year 327</t>
  </si>
  <si>
    <t xml:space="preserve">year 328</t>
  </si>
  <si>
    <t xml:space="preserve">year 329</t>
  </si>
  <si>
    <t xml:space="preserve">year 330</t>
  </si>
  <si>
    <t xml:space="preserve">year 331</t>
  </si>
  <si>
    <t xml:space="preserve">year 332</t>
  </si>
  <si>
    <t xml:space="preserve">year 333</t>
  </si>
  <si>
    <t xml:space="preserve">year 334</t>
  </si>
  <si>
    <t xml:space="preserve">year 335</t>
  </si>
  <si>
    <t xml:space="preserve">year 336</t>
  </si>
  <si>
    <t xml:space="preserve">year 337</t>
  </si>
  <si>
    <t xml:space="preserve">year 338</t>
  </si>
  <si>
    <t xml:space="preserve">year 339</t>
  </si>
  <si>
    <t xml:space="preserve">year 340</t>
  </si>
  <si>
    <t xml:space="preserve">year 341</t>
  </si>
  <si>
    <t xml:space="preserve">year 342</t>
  </si>
  <si>
    <t xml:space="preserve">year 343</t>
  </si>
  <si>
    <t xml:space="preserve">year 344</t>
  </si>
  <si>
    <t xml:space="preserve">year 345</t>
  </si>
  <si>
    <t xml:space="preserve">year 346</t>
  </si>
  <si>
    <t xml:space="preserve">year 347</t>
  </si>
  <si>
    <t xml:space="preserve">year 348</t>
  </si>
  <si>
    <t xml:space="preserve">year 349</t>
  </si>
  <si>
    <t xml:space="preserve">year 350</t>
  </si>
  <si>
    <t xml:space="preserve">year 351</t>
  </si>
  <si>
    <t xml:space="preserve">year 352</t>
  </si>
  <si>
    <t xml:space="preserve">year 353</t>
  </si>
  <si>
    <t xml:space="preserve">year 354</t>
  </si>
  <si>
    <t xml:space="preserve">year 355</t>
  </si>
  <si>
    <t xml:space="preserve">year 356</t>
  </si>
  <si>
    <t xml:space="preserve">year 357</t>
  </si>
  <si>
    <t xml:space="preserve">year 358</t>
  </si>
  <si>
    <t xml:space="preserve">year 359</t>
  </si>
  <si>
    <t xml:space="preserve">year 360</t>
  </si>
  <si>
    <t xml:space="preserve">year 361</t>
  </si>
  <si>
    <t xml:space="preserve">year 362</t>
  </si>
  <si>
    <t xml:space="preserve">year 363</t>
  </si>
  <si>
    <t xml:space="preserve">year 364</t>
  </si>
  <si>
    <t xml:space="preserve">year 365</t>
  </si>
  <si>
    <t xml:space="preserve">year 366</t>
  </si>
  <si>
    <t xml:space="preserve">year 367</t>
  </si>
  <si>
    <t xml:space="preserve">year 368</t>
  </si>
  <si>
    <t xml:space="preserve">year 369</t>
  </si>
  <si>
    <t xml:space="preserve">year 370</t>
  </si>
  <si>
    <t xml:space="preserve">year 371</t>
  </si>
  <si>
    <t xml:space="preserve">year 372</t>
  </si>
  <si>
    <t xml:space="preserve">year 373</t>
  </si>
  <si>
    <t xml:space="preserve">year 374</t>
  </si>
  <si>
    <t xml:space="preserve">year 375</t>
  </si>
  <si>
    <t xml:space="preserve">year 376</t>
  </si>
  <si>
    <t xml:space="preserve">year 377</t>
  </si>
  <si>
    <t xml:space="preserve">year 378</t>
  </si>
  <si>
    <t xml:space="preserve">year 379</t>
  </si>
  <si>
    <t xml:space="preserve">year 380</t>
  </si>
  <si>
    <t xml:space="preserve">year 381</t>
  </si>
  <si>
    <t xml:space="preserve">year 382</t>
  </si>
  <si>
    <t xml:space="preserve">year 383</t>
  </si>
  <si>
    <t xml:space="preserve">year 384</t>
  </si>
  <si>
    <t xml:space="preserve">year 385</t>
  </si>
  <si>
    <t xml:space="preserve">year 386</t>
  </si>
  <si>
    <t xml:space="preserve">year 387</t>
  </si>
  <si>
    <t xml:space="preserve">year 388</t>
  </si>
  <si>
    <t xml:space="preserve">year 389</t>
  </si>
  <si>
    <t xml:space="preserve">year 390</t>
  </si>
  <si>
    <t xml:space="preserve">year 391</t>
  </si>
  <si>
    <t xml:space="preserve">year 392</t>
  </si>
  <si>
    <t xml:space="preserve">year 393</t>
  </si>
  <si>
    <t xml:space="preserve">year 394</t>
  </si>
  <si>
    <t xml:space="preserve">year 395</t>
  </si>
  <si>
    <t xml:space="preserve">year 396</t>
  </si>
  <si>
    <t xml:space="preserve">year 397</t>
  </si>
  <si>
    <t xml:space="preserve">year 398</t>
  </si>
  <si>
    <t xml:space="preserve">year 399</t>
  </si>
  <si>
    <t xml:space="preserve">year 400</t>
  </si>
  <si>
    <t xml:space="preserve">year 401</t>
  </si>
  <si>
    <t xml:space="preserve">year 402</t>
  </si>
  <si>
    <t xml:space="preserve">year 403</t>
  </si>
  <si>
    <t xml:space="preserve">year 404</t>
  </si>
  <si>
    <t xml:space="preserve">year 405</t>
  </si>
  <si>
    <t xml:space="preserve">year 406</t>
  </si>
  <si>
    <t xml:space="preserve">year 407</t>
  </si>
  <si>
    <t xml:space="preserve">year 408</t>
  </si>
  <si>
    <t xml:space="preserve">year 409</t>
  </si>
  <si>
    <t xml:space="preserve">year 410</t>
  </si>
  <si>
    <t xml:space="preserve">year 411</t>
  </si>
  <si>
    <t xml:space="preserve">year 412</t>
  </si>
  <si>
    <t xml:space="preserve">year 413</t>
  </si>
  <si>
    <t xml:space="preserve">year 414</t>
  </si>
  <si>
    <t xml:space="preserve">year 415</t>
  </si>
  <si>
    <t xml:space="preserve">year 416</t>
  </si>
  <si>
    <t xml:space="preserve">year 417</t>
  </si>
  <si>
    <t xml:space="preserve">year 418</t>
  </si>
  <si>
    <t xml:space="preserve">year 419</t>
  </si>
  <si>
    <t xml:space="preserve">year 420</t>
  </si>
  <si>
    <t xml:space="preserve">year 421</t>
  </si>
  <si>
    <t xml:space="preserve">year 422</t>
  </si>
  <si>
    <t xml:space="preserve">year 423</t>
  </si>
  <si>
    <t xml:space="preserve">year 424</t>
  </si>
  <si>
    <t xml:space="preserve">year 425</t>
  </si>
  <si>
    <t xml:space="preserve">year 426</t>
  </si>
  <si>
    <t xml:space="preserve">year 427</t>
  </si>
  <si>
    <t xml:space="preserve">year 428</t>
  </si>
  <si>
    <t xml:space="preserve">year 429</t>
  </si>
  <si>
    <t xml:space="preserve">year 430</t>
  </si>
  <si>
    <t xml:space="preserve">year 431</t>
  </si>
  <si>
    <t xml:space="preserve">year 432</t>
  </si>
  <si>
    <t xml:space="preserve">year 433</t>
  </si>
  <si>
    <t xml:space="preserve">year 434</t>
  </si>
  <si>
    <t xml:space="preserve">year 435</t>
  </si>
  <si>
    <t xml:space="preserve">year 436</t>
  </si>
  <si>
    <t xml:space="preserve">year 437</t>
  </si>
  <si>
    <t xml:space="preserve">year 438</t>
  </si>
  <si>
    <t xml:space="preserve">year 439</t>
  </si>
  <si>
    <t xml:space="preserve">year 440</t>
  </si>
  <si>
    <t xml:space="preserve">year 441</t>
  </si>
  <si>
    <t xml:space="preserve">year 442</t>
  </si>
  <si>
    <t xml:space="preserve">year 443</t>
  </si>
  <si>
    <t xml:space="preserve">year 444</t>
  </si>
  <si>
    <t xml:space="preserve">year 445</t>
  </si>
  <si>
    <t xml:space="preserve">year 446</t>
  </si>
  <si>
    <t xml:space="preserve">year 447</t>
  </si>
  <si>
    <t xml:space="preserve">year 448</t>
  </si>
  <si>
    <t xml:space="preserve">year 449</t>
  </si>
  <si>
    <t xml:space="preserve">year 450</t>
  </si>
  <si>
    <t xml:space="preserve">year 451</t>
  </si>
  <si>
    <t xml:space="preserve">year 452</t>
  </si>
  <si>
    <t xml:space="preserve">year 453</t>
  </si>
  <si>
    <t xml:space="preserve">year 454</t>
  </si>
  <si>
    <t xml:space="preserve">year 455</t>
  </si>
  <si>
    <t xml:space="preserve">year 456</t>
  </si>
  <si>
    <t xml:space="preserve">year 457</t>
  </si>
  <si>
    <t xml:space="preserve">year 458</t>
  </si>
  <si>
    <t xml:space="preserve">year 459</t>
  </si>
  <si>
    <t xml:space="preserve">year 460</t>
  </si>
  <si>
    <t xml:space="preserve">year 461</t>
  </si>
  <si>
    <t xml:space="preserve">year 462</t>
  </si>
  <si>
    <t xml:space="preserve">year 463</t>
  </si>
  <si>
    <t xml:space="preserve">year 464</t>
  </si>
  <si>
    <t xml:space="preserve">year 465</t>
  </si>
  <si>
    <t xml:space="preserve">year 466</t>
  </si>
  <si>
    <t xml:space="preserve">year 467</t>
  </si>
  <si>
    <t xml:space="preserve">year 468</t>
  </si>
  <si>
    <t xml:space="preserve">year 469</t>
  </si>
  <si>
    <t xml:space="preserve">year 470</t>
  </si>
  <si>
    <t xml:space="preserve">year 471</t>
  </si>
  <si>
    <t xml:space="preserve">year 472</t>
  </si>
  <si>
    <t xml:space="preserve">year 473</t>
  </si>
  <si>
    <t xml:space="preserve">year 474</t>
  </si>
  <si>
    <t xml:space="preserve">year 475</t>
  </si>
  <si>
    <t xml:space="preserve">year 476</t>
  </si>
  <si>
    <t xml:space="preserve">year 477</t>
  </si>
  <si>
    <t xml:space="preserve">year 478</t>
  </si>
  <si>
    <t xml:space="preserve">year 479</t>
  </si>
  <si>
    <t xml:space="preserve">year 480</t>
  </si>
  <si>
    <t xml:space="preserve">year 481</t>
  </si>
  <si>
    <t xml:space="preserve">year 482</t>
  </si>
  <si>
    <t xml:space="preserve">year 483</t>
  </si>
  <si>
    <t xml:space="preserve">year 484</t>
  </si>
  <si>
    <t xml:space="preserve">year 485</t>
  </si>
  <si>
    <t xml:space="preserve">year 486</t>
  </si>
  <si>
    <t xml:space="preserve">year 487</t>
  </si>
  <si>
    <t xml:space="preserve">year 488</t>
  </si>
  <si>
    <t xml:space="preserve">year 489</t>
  </si>
  <si>
    <t xml:space="preserve">year 490</t>
  </si>
  <si>
    <t xml:space="preserve">year 491</t>
  </si>
  <si>
    <t xml:space="preserve">year 492</t>
  </si>
  <si>
    <t xml:space="preserve">year 493</t>
  </si>
  <si>
    <t xml:space="preserve">year 494</t>
  </si>
  <si>
    <t xml:space="preserve">year 495</t>
  </si>
  <si>
    <t xml:space="preserve">year 496</t>
  </si>
  <si>
    <t xml:space="preserve">year 497</t>
  </si>
  <si>
    <t xml:space="preserve">year 498</t>
  </si>
  <si>
    <t xml:space="preserve">year 499</t>
  </si>
  <si>
    <t xml:space="preserve">year 500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</si>
</sst>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0.0"/>
    <numFmt numFmtId="167" formatCode="0.000"/>
    <numFmt numFmtId="168" formatCode="0"/>
    <numFmt numFmtId="169" formatCode="#,##0.00"/>
    <numFmt numFmtId="170" formatCode="0.00E+00"/>
    <numFmt numFmtId="171" formatCode="#,##0"/>
    <numFmt numFmtId="172" formatCode="#,##0.0"/>
    <numFmt numFmtId="173" formatCode="0.000E+00"/>
    <numFmt numFmtId="174" formatCode="#,##0.000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9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i val="true"/>
      <sz val="9"/>
      <color theme="1"/>
      <name val="Calibri"/>
      <family val="0"/>
      <charset val="1"/>
    </font>
    <font>
      <b val="true"/>
      <i val="true"/>
      <sz val="9"/>
      <color theme="1"/>
      <name val="Calibri"/>
      <family val="0"/>
      <charset val="1"/>
    </font>
    <font>
      <sz val="9"/>
      <color theme="1"/>
      <name val="Calibri"/>
      <family val="0"/>
      <charset val="1"/>
    </font>
    <font>
      <b val="true"/>
      <sz val="9"/>
      <color rgb="FF0070C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C0C0C0"/>
        <bgColor rgb="FFBFBFBF"/>
      </patternFill>
    </fill>
    <fill>
      <patternFill patternType="solid">
        <fgColor rgb="FFABC8EB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ED7D31"/>
        <bgColor rgb="FFFF8080"/>
      </patternFill>
    </fill>
    <fill>
      <patternFill patternType="solid">
        <fgColor rgb="FFC5E0B3"/>
        <bgColor rgb="FFD9EAD3"/>
      </patternFill>
    </fill>
    <fill>
      <patternFill patternType="solid">
        <fgColor rgb="FFD0CECE"/>
        <bgColor rgb="FFC0C0C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8" fillId="6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8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8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1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9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2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2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9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9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9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9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9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5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3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3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5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9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9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3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9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9" fillId="5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3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5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3" fillId="5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5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9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9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9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9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0070C0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3"/>
      <rgbColor rgb="FFD9EAD3"/>
      <rgbColor rgb="FFFFFF99"/>
      <rgbColor rgb="FFABC8EB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20"/>
    <col collapsed="false" customWidth="true" hidden="false" outlineLevel="0" max="3" min="3" style="0" width="15.75"/>
    <col collapsed="false" customWidth="true" hidden="false" outlineLevel="0" max="4" min="4" style="0" width="16.38"/>
    <col collapsed="false" customWidth="true" hidden="false" outlineLevel="0" max="5" min="5" style="0" width="19.88"/>
  </cols>
  <sheetData>
    <row r="1" customFormat="false" ht="15.75" hidden="false" customHeight="false" outlineLevel="0" collapsed="false">
      <c r="A1" s="1" t="s">
        <v>0</v>
      </c>
      <c r="B1" s="2"/>
      <c r="C1" s="3"/>
      <c r="D1" s="3"/>
      <c r="E1" s="3"/>
      <c r="F1" s="3"/>
      <c r="G1" s="1" t="s">
        <v>1</v>
      </c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false" outlineLevel="0" collapsed="false">
      <c r="A2" s="3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/>
      <c r="G2" s="5" t="s">
        <v>7</v>
      </c>
      <c r="H2" s="2" t="s">
        <v>8</v>
      </c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false" outlineLevel="0" collapsed="false">
      <c r="A3" s="3" t="s">
        <v>9</v>
      </c>
      <c r="B3" s="6" t="n">
        <v>0.39</v>
      </c>
      <c r="C3" s="6" t="s">
        <v>10</v>
      </c>
      <c r="D3" s="7" t="n">
        <f aca="false">(9*H3)/(9*H3+3*H5+13*H4)</f>
        <v>0.638882978723404</v>
      </c>
      <c r="E3" s="7" t="n">
        <f aca="false">B3*D3*1000</f>
        <v>249.164361702128</v>
      </c>
      <c r="F3" s="3"/>
      <c r="G3" s="5" t="s">
        <v>11</v>
      </c>
      <c r="H3" s="2" t="n">
        <v>12.011</v>
      </c>
      <c r="I3" s="3"/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false" outlineLevel="0" collapsed="false">
      <c r="A4" s="3" t="s">
        <v>12</v>
      </c>
      <c r="B4" s="6" t="n">
        <v>0.29</v>
      </c>
      <c r="C4" s="6" t="s">
        <v>13</v>
      </c>
      <c r="D4" s="7" t="n">
        <f aca="false">(6*H3)/(6*H3+5*H5+10*H4)</f>
        <v>0.44446500268285</v>
      </c>
      <c r="E4" s="7" t="n">
        <f aca="false">B4*D4*1000</f>
        <v>128.894850778027</v>
      </c>
      <c r="F4" s="3"/>
      <c r="G4" s="5" t="s">
        <v>14</v>
      </c>
      <c r="H4" s="2" t="n">
        <v>1.008</v>
      </c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false" outlineLevel="0" collapsed="false">
      <c r="A5" s="3" t="s">
        <v>15</v>
      </c>
      <c r="B5" s="2" t="n">
        <v>0.12</v>
      </c>
      <c r="C5" s="6" t="s">
        <v>16</v>
      </c>
      <c r="D5" s="7" t="n">
        <f aca="false">(6*H3/(6*H3+5*H5+11*H4))</f>
        <v>0.44171891951529</v>
      </c>
      <c r="E5" s="7" t="n">
        <f aca="false">B5*D5*1000</f>
        <v>53.0062703418348</v>
      </c>
      <c r="F5" s="3"/>
      <c r="G5" s="5" t="s">
        <v>17</v>
      </c>
      <c r="H5" s="2" t="n">
        <v>15.999</v>
      </c>
      <c r="I5" s="3"/>
      <c r="J5" s="3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false" outlineLevel="0" collapsed="false">
      <c r="A6" s="3" t="s">
        <v>18</v>
      </c>
      <c r="B6" s="2" t="n">
        <v>0.12</v>
      </c>
      <c r="C6" s="6" t="s">
        <v>19</v>
      </c>
      <c r="D6" s="7" t="n">
        <f aca="false">(6*H3)/(6*H3+5*H5+12*H4)</f>
        <v>0.439006560792412</v>
      </c>
      <c r="E6" s="7" t="n">
        <f aca="false">B6*D6*1000</f>
        <v>52.6807872950895</v>
      </c>
      <c r="F6" s="3"/>
      <c r="G6" s="3"/>
      <c r="H6" s="3"/>
      <c r="I6" s="3"/>
      <c r="J6" s="3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false" outlineLevel="0" collapsed="false">
      <c r="A7" s="3" t="s">
        <v>20</v>
      </c>
      <c r="B7" s="6" t="n">
        <v>0.05</v>
      </c>
      <c r="C7" s="6" t="s">
        <v>21</v>
      </c>
      <c r="D7" s="7" t="n">
        <v>0</v>
      </c>
      <c r="E7" s="7" t="n">
        <f aca="false">B7*D7*1000</f>
        <v>0</v>
      </c>
      <c r="F7" s="3"/>
      <c r="G7" s="3"/>
      <c r="H7" s="3"/>
      <c r="I7" s="3"/>
      <c r="J7" s="3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false" outlineLevel="0" collapsed="false">
      <c r="A8" s="3" t="s">
        <v>22</v>
      </c>
      <c r="B8" s="2" t="n">
        <v>0.02</v>
      </c>
      <c r="C8" s="6" t="s">
        <v>23</v>
      </c>
      <c r="D8" s="7" t="n">
        <f aca="false">(18*H3)/(18*H3+2*H5+36*H4)</f>
        <v>0.759965411060025</v>
      </c>
      <c r="E8" s="7" t="n">
        <f aca="false">B8*D8*1000</f>
        <v>15.1993082212005</v>
      </c>
      <c r="F8" s="3"/>
      <c r="G8" s="3"/>
      <c r="H8" s="3"/>
      <c r="I8" s="3"/>
      <c r="J8" s="3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false" outlineLevel="0" collapsed="false">
      <c r="A9" s="3" t="s">
        <v>24</v>
      </c>
      <c r="B9" s="2" t="n">
        <v>0.01</v>
      </c>
      <c r="C9" s="2" t="s">
        <v>25</v>
      </c>
      <c r="D9" s="7" t="n">
        <v>0</v>
      </c>
      <c r="E9" s="7" t="n">
        <f aca="false">B9*D9*1000</f>
        <v>0</v>
      </c>
      <c r="F9" s="3"/>
      <c r="G9" s="3"/>
      <c r="H9" s="3"/>
      <c r="I9" s="3"/>
      <c r="J9" s="3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false" outlineLevel="0" collapsed="false">
      <c r="A10" s="1" t="s">
        <v>26</v>
      </c>
      <c r="B10" s="2" t="n">
        <f aca="false">SUM(B3:B9)</f>
        <v>1</v>
      </c>
      <c r="C10" s="3"/>
      <c r="D10" s="3"/>
      <c r="E10" s="8" t="n">
        <f aca="false">SUM(E3:E9)</f>
        <v>498.945578338279</v>
      </c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false" outlineLevel="0" collapsed="false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false" outlineLevel="0" collapsed="false">
      <c r="A12" s="1" t="s">
        <v>27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false" outlineLevel="0" collapsed="false">
      <c r="A13" s="3" t="s">
        <v>2</v>
      </c>
      <c r="B13" s="2" t="s">
        <v>28</v>
      </c>
      <c r="C13" s="2" t="s">
        <v>29</v>
      </c>
      <c r="D13" s="2" t="s">
        <v>30</v>
      </c>
      <c r="E13" s="3" t="s">
        <v>31</v>
      </c>
      <c r="F13" s="3"/>
      <c r="G13" s="3"/>
      <c r="H13" s="3"/>
      <c r="I13" s="3"/>
      <c r="J13" s="3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false" outlineLevel="0" collapsed="false">
      <c r="A14" s="3" t="s">
        <v>32</v>
      </c>
      <c r="B14" s="7" t="n">
        <v>0</v>
      </c>
      <c r="C14" s="7" t="n">
        <f aca="false">E3-D14</f>
        <v>229.231212765957</v>
      </c>
      <c r="D14" s="7" t="n">
        <f aca="false">0.08*E3</f>
        <v>19.9331489361702</v>
      </c>
      <c r="E14" s="7" t="n">
        <f aca="false">SUM(B14:D14)</f>
        <v>249.164361702128</v>
      </c>
      <c r="F14" s="3"/>
      <c r="G14" s="3"/>
      <c r="H14" s="3"/>
      <c r="I14" s="3"/>
      <c r="J14" s="3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false" outlineLevel="0" collapsed="false">
      <c r="A15" s="3" t="s">
        <v>12</v>
      </c>
      <c r="B15" s="7" t="n">
        <v>0</v>
      </c>
      <c r="C15" s="7" t="n">
        <f aca="false">E4</f>
        <v>128.894850778027</v>
      </c>
      <c r="D15" s="7" t="n">
        <v>0</v>
      </c>
      <c r="E15" s="7" t="n">
        <f aca="false">SUM(B15:D15)</f>
        <v>128.894850778027</v>
      </c>
      <c r="F15" s="3"/>
      <c r="G15" s="3"/>
      <c r="H15" s="3"/>
      <c r="I15" s="3"/>
      <c r="J15" s="3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false" outlineLevel="0" collapsed="false">
      <c r="A16" s="3" t="s">
        <v>15</v>
      </c>
      <c r="B16" s="7" t="n">
        <v>0</v>
      </c>
      <c r="C16" s="7" t="n">
        <f aca="false">E5</f>
        <v>53.0062703418348</v>
      </c>
      <c r="D16" s="7" t="n">
        <v>0</v>
      </c>
      <c r="E16" s="7" t="n">
        <f aca="false">SUM(B16:D16)</f>
        <v>53.0062703418348</v>
      </c>
      <c r="F16" s="3"/>
      <c r="G16" s="3"/>
      <c r="H16" s="3"/>
      <c r="I16" s="3"/>
      <c r="J16" s="3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false" outlineLevel="0" collapsed="false">
      <c r="A17" s="3" t="s">
        <v>18</v>
      </c>
      <c r="B17" s="7" t="n">
        <v>0</v>
      </c>
      <c r="C17" s="7" t="n">
        <f aca="false">E6-D17</f>
        <v>52.1539794221386</v>
      </c>
      <c r="D17" s="7" t="n">
        <f aca="false">0.01*E6</f>
        <v>0.526807872950895</v>
      </c>
      <c r="E17" s="7" t="n">
        <f aca="false">SUM(B17:D17)</f>
        <v>52.6807872950895</v>
      </c>
      <c r="F17" s="3"/>
      <c r="G17" s="3"/>
      <c r="H17" s="3"/>
      <c r="I17" s="3"/>
      <c r="J17" s="3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false" outlineLevel="0" collapsed="false">
      <c r="A18" s="3" t="s">
        <v>20</v>
      </c>
      <c r="B18" s="7" t="n">
        <v>0</v>
      </c>
      <c r="C18" s="7" t="n">
        <f aca="false">D7</f>
        <v>0</v>
      </c>
      <c r="D18" s="7" t="n">
        <v>0</v>
      </c>
      <c r="E18" s="7" t="n">
        <f aca="false">SUM(B18:D18)</f>
        <v>0</v>
      </c>
      <c r="F18" s="3"/>
      <c r="G18" s="3"/>
      <c r="H18" s="3"/>
      <c r="I18" s="3"/>
      <c r="J18" s="3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false" outlineLevel="0" collapsed="false">
      <c r="A19" s="3" t="s">
        <v>22</v>
      </c>
      <c r="B19" s="7" t="n">
        <f aca="false">1*E8</f>
        <v>15.1993082212005</v>
      </c>
      <c r="C19" s="7" t="n">
        <v>0</v>
      </c>
      <c r="D19" s="7" t="n">
        <v>0</v>
      </c>
      <c r="E19" s="7" t="n">
        <f aca="false">SUM(B19:D19)</f>
        <v>15.1993082212005</v>
      </c>
      <c r="F19" s="3"/>
      <c r="G19" s="3"/>
      <c r="H19" s="3"/>
      <c r="I19" s="3"/>
      <c r="J19" s="3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false" outlineLevel="0" collapsed="false">
      <c r="A20" s="3" t="s">
        <v>24</v>
      </c>
      <c r="B20" s="7" t="n">
        <v>0</v>
      </c>
      <c r="C20" s="7" t="n">
        <f aca="false">D9</f>
        <v>0</v>
      </c>
      <c r="D20" s="7" t="n">
        <v>0</v>
      </c>
      <c r="E20" s="7" t="n">
        <f aca="false">SUM(B20:D20)</f>
        <v>0</v>
      </c>
      <c r="F20" s="3"/>
      <c r="G20" s="3"/>
      <c r="H20" s="3"/>
      <c r="I20" s="3"/>
      <c r="J20" s="3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false" outlineLevel="0" collapsed="false">
      <c r="A21" s="1" t="s">
        <v>26</v>
      </c>
      <c r="B21" s="7" t="n">
        <f aca="false">SUM(B14:B20)</f>
        <v>15.1993082212005</v>
      </c>
      <c r="C21" s="9" t="n">
        <f aca="false">SUM(C14:C20)</f>
        <v>463.286313307957</v>
      </c>
      <c r="D21" s="7" t="n">
        <f aca="false">SUM(D14:D20)</f>
        <v>20.4599568091211</v>
      </c>
      <c r="E21" s="10" t="n">
        <f aca="false">SUM(E14:E20)</f>
        <v>498.945578338279</v>
      </c>
      <c r="F21" s="3"/>
      <c r="G21" s="3"/>
      <c r="H21" s="3"/>
      <c r="I21" s="3"/>
      <c r="J21" s="3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false" outlineLevel="0" collapsed="false">
      <c r="A22" s="1"/>
      <c r="B22" s="2"/>
      <c r="C22" s="3"/>
      <c r="D22" s="3"/>
      <c r="E22" s="3"/>
      <c r="F22" s="3"/>
      <c r="G22" s="3"/>
      <c r="H22" s="3"/>
      <c r="I22" s="3"/>
      <c r="J22" s="3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false" outlineLevel="0" collapsed="false">
      <c r="A23" s="1" t="s">
        <v>33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false" outlineLevel="0" collapsed="false">
      <c r="A24" s="3" t="s">
        <v>2</v>
      </c>
      <c r="B24" s="2" t="s">
        <v>34</v>
      </c>
      <c r="C24" s="2" t="s">
        <v>29</v>
      </c>
      <c r="D24" s="2" t="s">
        <v>30</v>
      </c>
      <c r="E24" s="3" t="s">
        <v>31</v>
      </c>
      <c r="F24" s="3"/>
      <c r="G24" s="3"/>
      <c r="H24" s="3"/>
      <c r="I24" s="3"/>
      <c r="J24" s="3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false" outlineLevel="0" collapsed="false">
      <c r="A25" s="3" t="s">
        <v>32</v>
      </c>
      <c r="B25" s="7" t="n">
        <v>0</v>
      </c>
      <c r="C25" s="7" t="n">
        <f aca="false">C14</f>
        <v>229.231212765957</v>
      </c>
      <c r="D25" s="7" t="n">
        <v>0</v>
      </c>
      <c r="E25" s="7" t="n">
        <f aca="false">SUM(B25:D25)</f>
        <v>229.231212765957</v>
      </c>
      <c r="F25" s="3"/>
      <c r="G25" s="3"/>
      <c r="H25" s="3"/>
      <c r="I25" s="3"/>
      <c r="J25" s="3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false" outlineLevel="0" collapsed="false">
      <c r="A26" s="3" t="s">
        <v>12</v>
      </c>
      <c r="B26" s="7" t="n">
        <f aca="false">(1/3)*C15</f>
        <v>42.9649502593422</v>
      </c>
      <c r="C26" s="7" t="n">
        <f aca="false">(2/3)*C15</f>
        <v>85.9299005186844</v>
      </c>
      <c r="D26" s="7" t="n">
        <v>0</v>
      </c>
      <c r="E26" s="7" t="n">
        <f aca="false">SUM(B26:D26)</f>
        <v>128.894850778027</v>
      </c>
      <c r="F26" s="3"/>
      <c r="G26" s="3"/>
      <c r="H26" s="3"/>
      <c r="I26" s="3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false" outlineLevel="0" collapsed="false">
      <c r="A27" s="3" t="s">
        <v>15</v>
      </c>
      <c r="B27" s="7" t="n">
        <f aca="false">1*E5</f>
        <v>53.0062703418348</v>
      </c>
      <c r="C27" s="7" t="n">
        <v>0</v>
      </c>
      <c r="D27" s="7" t="n">
        <v>0</v>
      </c>
      <c r="E27" s="7" t="n">
        <f aca="false">SUM(B27:D27)</f>
        <v>53.0062703418348</v>
      </c>
      <c r="F27" s="3"/>
      <c r="G27" s="3"/>
      <c r="H27" s="3"/>
      <c r="I27" s="3"/>
      <c r="J27" s="3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false" outlineLevel="0" collapsed="false">
      <c r="A28" s="3" t="s">
        <v>18</v>
      </c>
      <c r="B28" s="7" t="n">
        <v>0</v>
      </c>
      <c r="C28" s="7" t="n">
        <f aca="false">C17</f>
        <v>52.1539794221386</v>
      </c>
      <c r="D28" s="7" t="n">
        <v>0</v>
      </c>
      <c r="E28" s="7" t="n">
        <f aca="false">SUM(B28:D28)</f>
        <v>52.1539794221386</v>
      </c>
      <c r="F28" s="3"/>
      <c r="G28" s="3"/>
      <c r="H28" s="3"/>
      <c r="I28" s="3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false" outlineLevel="0" collapsed="false">
      <c r="A29" s="3" t="s">
        <v>20</v>
      </c>
      <c r="B29" s="7" t="n">
        <v>0</v>
      </c>
      <c r="C29" s="7" t="n">
        <v>0</v>
      </c>
      <c r="D29" s="7" t="n">
        <v>0</v>
      </c>
      <c r="E29" s="7" t="n">
        <f aca="false">SUM(B29:D29)</f>
        <v>0</v>
      </c>
      <c r="F29" s="3"/>
      <c r="G29" s="3"/>
      <c r="H29" s="3"/>
      <c r="I29" s="3"/>
      <c r="J29" s="3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false" outlineLevel="0" collapsed="false">
      <c r="A30" s="3" t="s">
        <v>22</v>
      </c>
      <c r="B30" s="7" t="n">
        <v>0</v>
      </c>
      <c r="C30" s="7" t="n">
        <v>0</v>
      </c>
      <c r="D30" s="7" t="n">
        <v>0</v>
      </c>
      <c r="E30" s="7" t="n">
        <f aca="false">SUM(B30:D30)</f>
        <v>0</v>
      </c>
      <c r="F30" s="3"/>
      <c r="G30" s="3"/>
      <c r="H30" s="3"/>
      <c r="I30" s="3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false" outlineLevel="0" collapsed="false">
      <c r="A31" s="3" t="s">
        <v>24</v>
      </c>
      <c r="B31" s="7" t="n">
        <v>0</v>
      </c>
      <c r="C31" s="7" t="n">
        <v>0</v>
      </c>
      <c r="D31" s="7" t="n">
        <v>0</v>
      </c>
      <c r="E31" s="7" t="n">
        <f aca="false">SUM(B31:D31)</f>
        <v>0</v>
      </c>
      <c r="F31" s="11"/>
      <c r="G31" s="3"/>
      <c r="H31" s="11"/>
      <c r="I31" s="11"/>
      <c r="J31" s="11"/>
      <c r="K31" s="1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false" outlineLevel="0" collapsed="false">
      <c r="A32" s="1" t="s">
        <v>26</v>
      </c>
      <c r="B32" s="7" t="n">
        <f aca="false">SUM(B25:B31)</f>
        <v>95.971220601177</v>
      </c>
      <c r="C32" s="12" t="n">
        <f aca="false">SUM(C25:C31)</f>
        <v>367.31509270678</v>
      </c>
      <c r="D32" s="7" t="n">
        <f aca="false">SUM(D25:D31)</f>
        <v>0</v>
      </c>
      <c r="E32" s="9" t="n">
        <f aca="false">SUM(E25:E31)</f>
        <v>463.286313307957</v>
      </c>
      <c r="F32" s="11"/>
      <c r="G32" s="3"/>
      <c r="H32" s="11"/>
      <c r="I32" s="11"/>
      <c r="J32" s="11"/>
      <c r="K32" s="1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false" outlineLevel="0" collapsed="false">
      <c r="A33" s="3"/>
      <c r="B33" s="2"/>
      <c r="C33" s="11"/>
      <c r="D33" s="3"/>
      <c r="E33" s="11"/>
      <c r="F33" s="11"/>
      <c r="G33" s="3"/>
      <c r="H33" s="11"/>
      <c r="I33" s="11"/>
      <c r="J33" s="11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false" outlineLevel="0" collapsed="false">
      <c r="A34" s="1" t="s">
        <v>35</v>
      </c>
      <c r="B34" s="2"/>
      <c r="C34" s="3"/>
      <c r="D34" s="3"/>
      <c r="E34" s="3"/>
      <c r="F34" s="11"/>
      <c r="G34" s="3"/>
      <c r="H34" s="11"/>
      <c r="I34" s="11"/>
      <c r="J34" s="11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false" outlineLevel="0" collapsed="false">
      <c r="A35" s="3" t="s">
        <v>2</v>
      </c>
      <c r="B35" s="2" t="s">
        <v>36</v>
      </c>
      <c r="C35" s="2" t="s">
        <v>37</v>
      </c>
      <c r="D35" s="2" t="s">
        <v>30</v>
      </c>
      <c r="E35" s="3" t="s">
        <v>31</v>
      </c>
      <c r="F35" s="11"/>
      <c r="G35" s="3"/>
      <c r="H35" s="11"/>
      <c r="I35" s="11"/>
      <c r="J35" s="11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false" outlineLevel="0" collapsed="false">
      <c r="A36" s="3" t="s">
        <v>32</v>
      </c>
      <c r="B36" s="7" t="n">
        <f aca="false">0.5*C25</f>
        <v>114.615606382979</v>
      </c>
      <c r="C36" s="7" t="n">
        <f aca="false">0.5*C25</f>
        <v>114.615606382979</v>
      </c>
      <c r="D36" s="7" t="n">
        <v>0</v>
      </c>
      <c r="E36" s="7" t="n">
        <f aca="false">SUM(B36:D36)</f>
        <v>229.231212765957</v>
      </c>
      <c r="F36" s="11"/>
      <c r="G36" s="3"/>
      <c r="H36" s="11"/>
      <c r="I36" s="11"/>
      <c r="J36" s="11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false" outlineLevel="0" collapsed="false">
      <c r="A37" s="3" t="s">
        <v>12</v>
      </c>
      <c r="B37" s="7" t="n">
        <f aca="false">(24/(24+17))*C26</f>
        <v>50.3004295719128</v>
      </c>
      <c r="C37" s="7" t="n">
        <f aca="false">C26-B37</f>
        <v>35.6294709467716</v>
      </c>
      <c r="D37" s="7" t="n">
        <v>0</v>
      </c>
      <c r="E37" s="7" t="n">
        <f aca="false">SUM(B37:D37)</f>
        <v>85.9299005186844</v>
      </c>
      <c r="F37" s="11"/>
      <c r="G37" s="3"/>
      <c r="H37" s="11"/>
      <c r="I37" s="11"/>
      <c r="J37" s="11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false" outlineLevel="0" collapsed="false">
      <c r="A38" s="3" t="s">
        <v>15</v>
      </c>
      <c r="B38" s="7" t="n">
        <v>0</v>
      </c>
      <c r="C38" s="7" t="n">
        <v>0</v>
      </c>
      <c r="D38" s="7" t="n">
        <v>0</v>
      </c>
      <c r="E38" s="7" t="n">
        <f aca="false">SUM(B38:D38)</f>
        <v>0</v>
      </c>
      <c r="F38" s="11"/>
      <c r="G38" s="3"/>
      <c r="H38" s="13"/>
      <c r="I38" s="11"/>
      <c r="J38" s="13"/>
      <c r="K38" s="1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false" outlineLevel="0" collapsed="false">
      <c r="A39" s="3" t="s">
        <v>18</v>
      </c>
      <c r="B39" s="7" t="n">
        <f aca="false">0.2*C28</f>
        <v>10.4307958844277</v>
      </c>
      <c r="C39" s="7" t="n">
        <v>0</v>
      </c>
      <c r="D39" s="7" t="n">
        <f aca="false">0.8*C28</f>
        <v>41.7231835377108</v>
      </c>
      <c r="E39" s="7" t="n">
        <f aca="false">SUM(B39:D39)</f>
        <v>52.1539794221386</v>
      </c>
      <c r="F39" s="3"/>
      <c r="G39" s="3"/>
      <c r="H39" s="3"/>
      <c r="I39" s="3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false" outlineLevel="0" collapsed="false">
      <c r="A40" s="3" t="s">
        <v>20</v>
      </c>
      <c r="B40" s="7" t="n">
        <v>0</v>
      </c>
      <c r="C40" s="7" t="n">
        <v>0</v>
      </c>
      <c r="D40" s="7" t="n">
        <v>0</v>
      </c>
      <c r="E40" s="7" t="n">
        <f aca="false">SUM(B40:D40)</f>
        <v>0</v>
      </c>
      <c r="F40" s="3"/>
      <c r="G40" s="3"/>
      <c r="H40" s="3"/>
      <c r="I40" s="3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false" outlineLevel="0" collapsed="false">
      <c r="A41" s="3" t="s">
        <v>22</v>
      </c>
      <c r="B41" s="7" t="n">
        <v>0</v>
      </c>
      <c r="C41" s="7" t="n">
        <v>0</v>
      </c>
      <c r="D41" s="7" t="n">
        <v>0</v>
      </c>
      <c r="E41" s="7" t="n">
        <f aca="false">SUM(B41:D41)</f>
        <v>0</v>
      </c>
      <c r="F41" s="3"/>
      <c r="G41" s="3"/>
      <c r="H41" s="3"/>
      <c r="I41" s="3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false" outlineLevel="0" collapsed="false">
      <c r="A42" s="3" t="s">
        <v>24</v>
      </c>
      <c r="B42" s="7" t="n">
        <v>0</v>
      </c>
      <c r="C42" s="7" t="n">
        <v>0</v>
      </c>
      <c r="D42" s="7" t="n">
        <v>0</v>
      </c>
      <c r="E42" s="7" t="n">
        <f aca="false">SUM(B42:D42)</f>
        <v>0</v>
      </c>
      <c r="F42" s="3"/>
      <c r="G42" s="3"/>
      <c r="H42" s="3"/>
      <c r="I42" s="3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false" outlineLevel="0" collapsed="false">
      <c r="A43" s="1" t="s">
        <v>26</v>
      </c>
      <c r="B43" s="7" t="n">
        <f aca="false">SUM(B36:B42)</f>
        <v>175.346831839319</v>
      </c>
      <c r="C43" s="7" t="n">
        <f aca="false">SUM(C36:C42)</f>
        <v>150.24507732975</v>
      </c>
      <c r="D43" s="7" t="n">
        <f aca="false">SUM(D36:D42)</f>
        <v>41.7231835377108</v>
      </c>
      <c r="E43" s="12" t="n">
        <f aca="false">SUM(E36:E42)</f>
        <v>367.31509270678</v>
      </c>
      <c r="F43" s="3"/>
      <c r="G43" s="3"/>
      <c r="H43" s="11"/>
      <c r="I43" s="11"/>
      <c r="J43" s="11"/>
      <c r="K43" s="1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false" outlineLevel="0" collapsed="false">
      <c r="A44" s="3"/>
      <c r="B44" s="2"/>
      <c r="C44" s="3"/>
      <c r="D44" s="3"/>
      <c r="E44" s="3"/>
      <c r="F44" s="3"/>
      <c r="G44" s="3"/>
      <c r="H44" s="11"/>
      <c r="I44" s="11"/>
      <c r="J44" s="11"/>
      <c r="K44" s="1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false" outlineLevel="0" collapsed="false">
      <c r="A45" s="3"/>
      <c r="B45" s="2"/>
      <c r="C45" s="3"/>
      <c r="D45" s="3"/>
      <c r="E45" s="3"/>
      <c r="F45" s="3"/>
      <c r="G45" s="3"/>
      <c r="H45" s="11"/>
      <c r="I45" s="11"/>
      <c r="J45" s="11"/>
      <c r="K45" s="1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false" outlineLevel="0" collapsed="false">
      <c r="A46" s="3"/>
      <c r="B46" s="2"/>
      <c r="C46" s="3"/>
      <c r="D46" s="3"/>
      <c r="E46" s="3"/>
      <c r="F46" s="3"/>
      <c r="G46" s="3"/>
      <c r="H46" s="11"/>
      <c r="I46" s="11"/>
      <c r="J46" s="11"/>
      <c r="K46" s="1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false" outlineLevel="0" collapsed="false">
      <c r="A47" s="3"/>
      <c r="B47" s="2"/>
      <c r="C47" s="3"/>
      <c r="D47" s="3"/>
      <c r="E47" s="3"/>
      <c r="F47" s="3"/>
      <c r="G47" s="3"/>
      <c r="H47" s="11"/>
      <c r="I47" s="11"/>
      <c r="J47" s="11"/>
      <c r="K47" s="1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false" outlineLevel="0" collapsed="false">
      <c r="A48" s="3"/>
      <c r="B48" s="2"/>
      <c r="C48" s="3"/>
      <c r="D48" s="3"/>
      <c r="E48" s="3"/>
      <c r="F48" s="3"/>
      <c r="G48" s="3"/>
      <c r="H48" s="11"/>
      <c r="I48" s="11"/>
      <c r="J48" s="11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false" outlineLevel="0" collapsed="false">
      <c r="A49" s="3"/>
      <c r="B49" s="2"/>
      <c r="C49" s="3"/>
      <c r="D49" s="3"/>
      <c r="E49" s="3"/>
      <c r="F49" s="3"/>
      <c r="G49" s="3"/>
      <c r="H49" s="11"/>
      <c r="I49" s="11"/>
      <c r="J49" s="11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false" outlineLevel="0" collapsed="false">
      <c r="A50" s="3"/>
      <c r="B50" s="2"/>
      <c r="C50" s="3"/>
      <c r="D50" s="3"/>
      <c r="E50" s="3"/>
      <c r="F50" s="1"/>
      <c r="G50" s="3"/>
      <c r="H50" s="13"/>
      <c r="I50" s="11"/>
      <c r="J50" s="13"/>
      <c r="K50" s="1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false" outlineLevel="0" collapsed="false">
      <c r="A51" s="3"/>
      <c r="B51" s="2"/>
      <c r="C51" s="3"/>
      <c r="D51" s="3"/>
      <c r="E51" s="3"/>
      <c r="F51" s="3"/>
      <c r="G51" s="3"/>
      <c r="H51" s="3"/>
      <c r="I51" s="3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false" outlineLevel="0" collapsed="false">
      <c r="A52" s="3"/>
      <c r="B52" s="2"/>
      <c r="C52" s="3"/>
      <c r="D52" s="3"/>
      <c r="E52" s="3"/>
      <c r="F52" s="3"/>
      <c r="G52" s="3"/>
      <c r="H52" s="3"/>
      <c r="I52" s="3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false" outlineLevel="0" collapsed="false">
      <c r="A53" s="3"/>
      <c r="B53" s="2"/>
      <c r="C53" s="3"/>
      <c r="D53" s="3"/>
      <c r="E53" s="3"/>
      <c r="F53" s="3"/>
      <c r="G53" s="3"/>
      <c r="H53" s="3"/>
      <c r="I53" s="3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false" outlineLevel="0" collapsed="false">
      <c r="A54" s="3"/>
      <c r="B54" s="2"/>
      <c r="C54" s="3"/>
      <c r="D54" s="3"/>
      <c r="E54" s="3"/>
      <c r="F54" s="3"/>
      <c r="G54" s="3"/>
      <c r="H54" s="11"/>
      <c r="I54" s="11"/>
      <c r="J54" s="11"/>
      <c r="K54" s="1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false" outlineLevel="0" collapsed="false">
      <c r="A55" s="3"/>
      <c r="B55" s="2"/>
      <c r="C55" s="3"/>
      <c r="D55" s="3"/>
      <c r="E55" s="3"/>
      <c r="F55" s="3"/>
      <c r="G55" s="3"/>
      <c r="H55" s="11"/>
      <c r="I55" s="11"/>
      <c r="J55" s="11"/>
      <c r="K55" s="1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false" outlineLevel="0" collapsed="false">
      <c r="A56" s="3"/>
      <c r="B56" s="2"/>
      <c r="C56" s="3"/>
      <c r="D56" s="3"/>
      <c r="E56" s="3"/>
      <c r="F56" s="3"/>
      <c r="G56" s="3"/>
      <c r="H56" s="11"/>
      <c r="I56" s="11"/>
      <c r="J56" s="11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false" outlineLevel="0" collapsed="false">
      <c r="A57" s="3"/>
      <c r="B57" s="2"/>
      <c r="C57" s="3"/>
      <c r="D57" s="3"/>
      <c r="E57" s="3"/>
      <c r="F57" s="3"/>
      <c r="G57" s="3"/>
      <c r="H57" s="11"/>
      <c r="I57" s="11"/>
      <c r="J57" s="11"/>
      <c r="K57" s="1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false" outlineLevel="0" collapsed="false">
      <c r="A58" s="3"/>
      <c r="B58" s="2"/>
      <c r="C58" s="3"/>
      <c r="D58" s="3"/>
      <c r="E58" s="3"/>
      <c r="F58" s="3"/>
      <c r="G58" s="3"/>
      <c r="H58" s="11"/>
      <c r="I58" s="11"/>
      <c r="J58" s="11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false" outlineLevel="0" collapsed="false">
      <c r="A59" s="3"/>
      <c r="B59" s="2"/>
      <c r="C59" s="3"/>
      <c r="D59" s="3"/>
      <c r="E59" s="3"/>
      <c r="F59" s="3"/>
      <c r="G59" s="3"/>
      <c r="H59" s="11"/>
      <c r="I59" s="11"/>
      <c r="J59" s="11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false" outlineLevel="0" collapsed="false">
      <c r="A60" s="3"/>
      <c r="B60" s="2"/>
      <c r="C60" s="3"/>
      <c r="D60" s="3"/>
      <c r="E60" s="3"/>
      <c r="F60" s="3"/>
      <c r="G60" s="3"/>
      <c r="H60" s="11"/>
      <c r="I60" s="11"/>
      <c r="J60" s="11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false" outlineLevel="0" collapsed="false">
      <c r="A61" s="3"/>
      <c r="B61" s="2"/>
      <c r="C61" s="3"/>
      <c r="D61" s="3"/>
      <c r="E61" s="3"/>
      <c r="F61" s="1"/>
      <c r="G61" s="3"/>
      <c r="H61" s="13"/>
      <c r="I61" s="13"/>
      <c r="J61" s="13"/>
      <c r="K61" s="1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false" outlineLevel="0" collapsed="false">
      <c r="A62" s="4"/>
      <c r="B62" s="2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false" outlineLevel="0" collapsed="false">
      <c r="A63" s="4"/>
      <c r="B63" s="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false" outlineLevel="0" collapsed="false">
      <c r="A64" s="4"/>
      <c r="B64" s="2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false" outlineLevel="0" collapsed="false">
      <c r="A65" s="4"/>
      <c r="B65" s="2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false" outlineLevel="0" collapsed="false">
      <c r="A66" s="4"/>
      <c r="B66" s="2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false" outlineLevel="0" collapsed="false">
      <c r="A67" s="4"/>
      <c r="B67" s="2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false" outlineLevel="0" collapsed="false">
      <c r="A68" s="4"/>
      <c r="B68" s="2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false" outlineLevel="0" collapsed="false">
      <c r="A69" s="4"/>
      <c r="B69" s="2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false" outlineLevel="0" collapsed="false">
      <c r="A70" s="4"/>
      <c r="B70" s="2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false" outlineLevel="0" collapsed="false">
      <c r="A71" s="4"/>
      <c r="B71" s="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false" outlineLevel="0" collapsed="false">
      <c r="A72" s="4"/>
      <c r="B72" s="2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false" outlineLevel="0" collapsed="false">
      <c r="A73" s="4"/>
      <c r="B73" s="2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false" outlineLevel="0" collapsed="false">
      <c r="A74" s="4"/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false" outlineLevel="0" collapsed="false">
      <c r="A75" s="4"/>
      <c r="B75" s="2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false" outlineLevel="0" collapsed="false">
      <c r="A76" s="4"/>
      <c r="B76" s="2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false" outlineLevel="0" collapsed="false">
      <c r="A77" s="4"/>
      <c r="B77" s="2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false" outlineLevel="0" collapsed="false">
      <c r="A78" s="4"/>
      <c r="B78" s="2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false" outlineLevel="0" collapsed="false">
      <c r="A79" s="4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false" outlineLevel="0" collapsed="false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false" outlineLevel="0" collapsed="false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false" outlineLevel="0" collapsed="false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false" outlineLevel="0" collapsed="false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false" outlineLevel="0" collapsed="false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false" outlineLevel="0" collapsed="false">
      <c r="A85" s="4"/>
      <c r="B85" s="2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false" outlineLevel="0" collapsed="false">
      <c r="A86" s="4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false" outlineLevel="0" collapsed="false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false" outlineLevel="0" collapsed="false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false" outlineLevel="0" collapsed="false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false" outlineLevel="0" collapsed="false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false" outlineLevel="0" collapsed="false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false" outlineLevel="0" collapsed="false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false" outlineLevel="0" collapsed="false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false" outlineLevel="0" collapsed="false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false" outlineLevel="0" collapsed="false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false" outlineLevel="0" collapsed="false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false" outlineLevel="0" collapsed="false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false" outlineLevel="0" collapsed="false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false" outlineLevel="0" collapsed="false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false" outlineLevel="0" collapsed="false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false" outlineLevel="0" collapsed="false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false" outlineLevel="0" collapsed="false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false" outlineLevel="0" collapsed="false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false" outlineLevel="0" collapsed="false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false" outlineLevel="0" collapsed="false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false" outlineLevel="0" collapsed="false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false" outlineLevel="0" collapsed="false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false" outlineLevel="0" collapsed="false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false" outlineLevel="0" collapsed="false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false" outlineLevel="0" collapsed="false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false" outlineLevel="0" collapsed="false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false" outlineLevel="0" collapsed="false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false" outlineLevel="0" collapsed="false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false" outlineLevel="0" collapsed="false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false" outlineLevel="0" collapsed="false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false" outlineLevel="0" collapsed="false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false" outlineLevel="0" collapsed="false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false" outlineLevel="0" collapsed="false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false" outlineLevel="0" collapsed="false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false" outlineLevel="0" collapsed="false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false" outlineLevel="0" collapsed="false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false" outlineLevel="0" collapsed="false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false" outlineLevel="0" collapsed="false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false" outlineLevel="0" collapsed="false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false" outlineLevel="0" collapsed="false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false" outlineLevel="0" collapsed="false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false" outlineLevel="0" collapsed="false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false" outlineLevel="0" collapsed="false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false" outlineLevel="0" collapsed="false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false" outlineLevel="0" collapsed="false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false" outlineLevel="0" collapsed="false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false" outlineLevel="0" collapsed="false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false" outlineLevel="0" collapsed="false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false" outlineLevel="0" collapsed="false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false" outlineLevel="0" collapsed="false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false" outlineLevel="0" collapsed="false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false" outlineLevel="0" collapsed="false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false" outlineLevel="0" collapsed="false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false" outlineLevel="0" collapsed="false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false" outlineLevel="0" collapsed="false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false" outlineLevel="0" collapsed="false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false" outlineLevel="0" collapsed="false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false" outlineLevel="0" collapsed="false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false" outlineLevel="0" collapsed="false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false" outlineLevel="0" collapsed="false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false" outlineLevel="0" collapsed="false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false" outlineLevel="0" collapsed="false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false" outlineLevel="0" collapsed="false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false" outlineLevel="0" collapsed="false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false" outlineLevel="0" collapsed="false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false" outlineLevel="0" collapsed="false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false" outlineLevel="0" collapsed="false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false" outlineLevel="0" collapsed="false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false" outlineLevel="0" collapsed="false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false" outlineLevel="0" collapsed="false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false" outlineLevel="0" collapsed="false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false" outlineLevel="0" collapsed="false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false" outlineLevel="0" collapsed="false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false" outlineLevel="0" collapsed="false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false" outlineLevel="0" collapsed="false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false" outlineLevel="0" collapsed="false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false" outlineLevel="0" collapsed="false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false" outlineLevel="0" collapsed="false">
      <c r="A163" s="4"/>
      <c r="B163" s="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false" outlineLevel="0" collapsed="false">
      <c r="A164" s="4"/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false" outlineLevel="0" collapsed="false">
      <c r="A165" s="4"/>
      <c r="B165" s="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false" outlineLevel="0" collapsed="false">
      <c r="A166" s="4"/>
      <c r="B166" s="2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false" outlineLevel="0" collapsed="false">
      <c r="A167" s="4"/>
      <c r="B167" s="2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false" outlineLevel="0" collapsed="false">
      <c r="A168" s="4"/>
      <c r="B168" s="2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false" outlineLevel="0" collapsed="false">
      <c r="A169" s="4"/>
      <c r="B169" s="2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false" outlineLevel="0" collapsed="false">
      <c r="A170" s="4"/>
      <c r="B170" s="2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false" outlineLevel="0" collapsed="false">
      <c r="A171" s="4"/>
      <c r="B171" s="2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false" outlineLevel="0" collapsed="false">
      <c r="A172" s="4"/>
      <c r="B172" s="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false" outlineLevel="0" collapsed="false">
      <c r="A173" s="4"/>
      <c r="B173" s="2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false" outlineLevel="0" collapsed="false">
      <c r="A174" s="4"/>
      <c r="B174" s="2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false" outlineLevel="0" collapsed="false">
      <c r="A175" s="4"/>
      <c r="B175" s="2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false" outlineLevel="0" collapsed="false">
      <c r="A176" s="4"/>
      <c r="B176" s="2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false" outlineLevel="0" collapsed="false">
      <c r="A177" s="4"/>
      <c r="B177" s="2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false" outlineLevel="0" collapsed="false">
      <c r="A178" s="4"/>
      <c r="B178" s="2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false" outlineLevel="0" collapsed="false">
      <c r="A179" s="4"/>
      <c r="B179" s="2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false" outlineLevel="0" collapsed="false">
      <c r="A180" s="4"/>
      <c r="B180" s="2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false" outlineLevel="0" collapsed="false">
      <c r="A181" s="4"/>
      <c r="B181" s="2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false" outlineLevel="0" collapsed="false">
      <c r="A182" s="4"/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false" outlineLevel="0" collapsed="false">
      <c r="A183" s="4"/>
      <c r="B183" s="2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false" outlineLevel="0" collapsed="false">
      <c r="A184" s="4"/>
      <c r="B184" s="2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false" outlineLevel="0" collapsed="false">
      <c r="A185" s="4"/>
      <c r="B185" s="2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false" outlineLevel="0" collapsed="false">
      <c r="A186" s="4"/>
      <c r="B186" s="2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false" outlineLevel="0" collapsed="false">
      <c r="A187" s="4"/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false" outlineLevel="0" collapsed="false">
      <c r="A188" s="4"/>
      <c r="B188" s="2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false" outlineLevel="0" collapsed="false">
      <c r="A189" s="4"/>
      <c r="B189" s="2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false" outlineLevel="0" collapsed="false">
      <c r="A190" s="4"/>
      <c r="B190" s="2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false" outlineLevel="0" collapsed="false">
      <c r="A191" s="4"/>
      <c r="B191" s="2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false" outlineLevel="0" collapsed="false">
      <c r="A192" s="4"/>
      <c r="B192" s="2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false" outlineLevel="0" collapsed="false">
      <c r="A193" s="4"/>
      <c r="B193" s="2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false" outlineLevel="0" collapsed="false">
      <c r="A194" s="4"/>
      <c r="B194" s="2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false" outlineLevel="0" collapsed="false">
      <c r="A195" s="4"/>
      <c r="B195" s="2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false" outlineLevel="0" collapsed="false">
      <c r="A196" s="4"/>
      <c r="B196" s="2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false" outlineLevel="0" collapsed="false">
      <c r="A197" s="4"/>
      <c r="B197" s="2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false" outlineLevel="0" collapsed="false">
      <c r="A198" s="4"/>
      <c r="B198" s="2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false" outlineLevel="0" collapsed="false">
      <c r="A199" s="4"/>
      <c r="B199" s="2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false" outlineLevel="0" collapsed="false">
      <c r="A200" s="4"/>
      <c r="B200" s="2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false" outlineLevel="0" collapsed="false">
      <c r="A201" s="4"/>
      <c r="B201" s="2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false" outlineLevel="0" collapsed="false">
      <c r="A202" s="4"/>
      <c r="B202" s="2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false" outlineLevel="0" collapsed="false">
      <c r="A203" s="4"/>
      <c r="B203" s="2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false" outlineLevel="0" collapsed="false">
      <c r="A204" s="4"/>
      <c r="B204" s="2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false" outlineLevel="0" collapsed="false">
      <c r="A205" s="4"/>
      <c r="B205" s="2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false" outlineLevel="0" collapsed="false">
      <c r="A206" s="4"/>
      <c r="B206" s="2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false" outlineLevel="0" collapsed="false">
      <c r="A207" s="4"/>
      <c r="B207" s="2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false" outlineLevel="0" collapsed="false">
      <c r="A208" s="4"/>
      <c r="B208" s="2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false" outlineLevel="0" collapsed="false">
      <c r="A209" s="4"/>
      <c r="B209" s="2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false" outlineLevel="0" collapsed="false">
      <c r="A210" s="4"/>
      <c r="B210" s="2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false" outlineLevel="0" collapsed="false">
      <c r="A211" s="4"/>
      <c r="B211" s="2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false" outlineLevel="0" collapsed="false">
      <c r="A212" s="4"/>
      <c r="B212" s="2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false" outlineLevel="0" collapsed="false">
      <c r="A213" s="4"/>
      <c r="B213" s="2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false" outlineLevel="0" collapsed="false">
      <c r="A214" s="4"/>
      <c r="B214" s="2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false" outlineLevel="0" collapsed="false">
      <c r="A215" s="4"/>
      <c r="B215" s="2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false" outlineLevel="0" collapsed="false">
      <c r="A216" s="4"/>
      <c r="B216" s="2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false" outlineLevel="0" collapsed="false">
      <c r="A217" s="4"/>
      <c r="B217" s="2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false" outlineLevel="0" collapsed="false">
      <c r="A218" s="4"/>
      <c r="B218" s="2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false" outlineLevel="0" collapsed="false">
      <c r="A219" s="4"/>
      <c r="B219" s="2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false" outlineLevel="0" collapsed="false">
      <c r="A220" s="4"/>
      <c r="B220" s="2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false" outlineLevel="0" collapsed="false">
      <c r="A221" s="4"/>
      <c r="B221" s="2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false" outlineLevel="0" collapsed="false">
      <c r="A222" s="4"/>
      <c r="B222" s="2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false" outlineLevel="0" collapsed="false">
      <c r="A223" s="4"/>
      <c r="B223" s="2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false" outlineLevel="0" collapsed="false">
      <c r="A224" s="4"/>
      <c r="B224" s="2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false" outlineLevel="0" collapsed="false">
      <c r="A225" s="4"/>
      <c r="B225" s="2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false" outlineLevel="0" collapsed="false">
      <c r="A226" s="4"/>
      <c r="B226" s="2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false" outlineLevel="0" collapsed="false">
      <c r="A227" s="4"/>
      <c r="B227" s="2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false" outlineLevel="0" collapsed="false">
      <c r="A228" s="4"/>
      <c r="B228" s="2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false" outlineLevel="0" collapsed="false">
      <c r="A229" s="4"/>
      <c r="B229" s="2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false" outlineLevel="0" collapsed="false">
      <c r="A230" s="4"/>
      <c r="B230" s="2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false" outlineLevel="0" collapsed="false">
      <c r="A231" s="4"/>
      <c r="B231" s="2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false" outlineLevel="0" collapsed="false">
      <c r="A232" s="4"/>
      <c r="B232" s="2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false" outlineLevel="0" collapsed="false">
      <c r="A233" s="4"/>
      <c r="B233" s="2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false" outlineLevel="0" collapsed="false">
      <c r="A234" s="4"/>
      <c r="B234" s="2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false" outlineLevel="0" collapsed="false">
      <c r="A235" s="4"/>
      <c r="B235" s="2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false" outlineLevel="0" collapsed="false">
      <c r="A236" s="4"/>
      <c r="B236" s="2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false" outlineLevel="0" collapsed="false">
      <c r="A237" s="4"/>
      <c r="B237" s="2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false" outlineLevel="0" collapsed="false">
      <c r="A238" s="4"/>
      <c r="B238" s="2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false" outlineLevel="0" collapsed="false">
      <c r="A239" s="4"/>
      <c r="B239" s="2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false" outlineLevel="0" collapsed="false">
      <c r="A240" s="4"/>
      <c r="B240" s="2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false" outlineLevel="0" collapsed="false">
      <c r="A241" s="4"/>
      <c r="B241" s="2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false" outlineLevel="0" collapsed="false">
      <c r="A242" s="4"/>
      <c r="B242" s="2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false" outlineLevel="0" collapsed="false">
      <c r="A243" s="4"/>
      <c r="B243" s="2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false" outlineLevel="0" collapsed="false">
      <c r="A244" s="4"/>
      <c r="B244" s="2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false" outlineLevel="0" collapsed="false">
      <c r="A245" s="4"/>
      <c r="B245" s="2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false" outlineLevel="0" collapsed="false">
      <c r="A246" s="4"/>
      <c r="B246" s="2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false" outlineLevel="0" collapsed="false">
      <c r="A247" s="4"/>
      <c r="B247" s="2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false" outlineLevel="0" collapsed="false">
      <c r="A248" s="4"/>
      <c r="B248" s="2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false" outlineLevel="0" collapsed="false">
      <c r="A249" s="4"/>
      <c r="B249" s="2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false" outlineLevel="0" collapsed="false">
      <c r="A250" s="4"/>
      <c r="B250" s="2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false" outlineLevel="0" collapsed="false">
      <c r="A251" s="4"/>
      <c r="B251" s="2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false" outlineLevel="0" collapsed="false">
      <c r="A252" s="4"/>
      <c r="B252" s="2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false" outlineLevel="0" collapsed="false">
      <c r="A253" s="4"/>
      <c r="B253" s="2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false" outlineLevel="0" collapsed="false">
      <c r="A254" s="4"/>
      <c r="B254" s="2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false" outlineLevel="0" collapsed="false">
      <c r="A255" s="4"/>
      <c r="B255" s="2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false" outlineLevel="0" collapsed="false">
      <c r="A256" s="4"/>
      <c r="B256" s="2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false" outlineLevel="0" collapsed="false">
      <c r="A257" s="4"/>
      <c r="B257" s="2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false" outlineLevel="0" collapsed="false">
      <c r="A258" s="4"/>
      <c r="B258" s="2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false" outlineLevel="0" collapsed="false">
      <c r="A259" s="4"/>
      <c r="B259" s="2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false" outlineLevel="0" collapsed="false">
      <c r="A260" s="4"/>
      <c r="B260" s="2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false" outlineLevel="0" collapsed="false">
      <c r="A261" s="4"/>
      <c r="B261" s="2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false" outlineLevel="0" collapsed="false">
      <c r="A262" s="4"/>
      <c r="B262" s="2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false" outlineLevel="0" collapsed="false">
      <c r="A263" s="4"/>
      <c r="B263" s="2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false" outlineLevel="0" collapsed="false">
      <c r="A264" s="4"/>
      <c r="B264" s="2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false" outlineLevel="0" collapsed="false">
      <c r="A265" s="4"/>
      <c r="B265" s="2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false" outlineLevel="0" collapsed="false">
      <c r="A266" s="4"/>
      <c r="B266" s="2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false" outlineLevel="0" collapsed="false">
      <c r="A267" s="4"/>
      <c r="B267" s="2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false" outlineLevel="0" collapsed="false">
      <c r="A268" s="4"/>
      <c r="B268" s="2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false" outlineLevel="0" collapsed="false">
      <c r="A269" s="4"/>
      <c r="B269" s="2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false" outlineLevel="0" collapsed="false">
      <c r="A270" s="4"/>
      <c r="B270" s="2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false" outlineLevel="0" collapsed="false">
      <c r="A271" s="4"/>
      <c r="B271" s="2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false" outlineLevel="0" collapsed="false">
      <c r="A272" s="4"/>
      <c r="B272" s="2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false" outlineLevel="0" collapsed="false">
      <c r="A273" s="4"/>
      <c r="B273" s="2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false" outlineLevel="0" collapsed="false">
      <c r="A274" s="4"/>
      <c r="B274" s="2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false" outlineLevel="0" collapsed="false">
      <c r="A275" s="4"/>
      <c r="B275" s="2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false" outlineLevel="0" collapsed="false">
      <c r="A276" s="4"/>
      <c r="B276" s="2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false" outlineLevel="0" collapsed="false">
      <c r="A277" s="4"/>
      <c r="B277" s="2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false" outlineLevel="0" collapsed="false">
      <c r="A278" s="4"/>
      <c r="B278" s="2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false" outlineLevel="0" collapsed="false">
      <c r="A279" s="4"/>
      <c r="B279" s="2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false" outlineLevel="0" collapsed="false">
      <c r="A280" s="4"/>
      <c r="B280" s="2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false" outlineLevel="0" collapsed="false">
      <c r="A281" s="4"/>
      <c r="B281" s="2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false" outlineLevel="0" collapsed="false">
      <c r="A282" s="4"/>
      <c r="B282" s="2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false" outlineLevel="0" collapsed="false">
      <c r="A283" s="4"/>
      <c r="B283" s="2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false" outlineLevel="0" collapsed="false">
      <c r="A284" s="4"/>
      <c r="B284" s="2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false" outlineLevel="0" collapsed="false">
      <c r="A285" s="4"/>
      <c r="B285" s="2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false" outlineLevel="0" collapsed="false">
      <c r="A286" s="4"/>
      <c r="B286" s="2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false" outlineLevel="0" collapsed="false">
      <c r="A287" s="4"/>
      <c r="B287" s="2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false" outlineLevel="0" collapsed="false">
      <c r="A288" s="4"/>
      <c r="B288" s="2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false" outlineLevel="0" collapsed="false">
      <c r="A289" s="4"/>
      <c r="B289" s="2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false" outlineLevel="0" collapsed="false">
      <c r="A290" s="4"/>
      <c r="B290" s="2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false" outlineLevel="0" collapsed="false">
      <c r="A291" s="4"/>
      <c r="B291" s="2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false" outlineLevel="0" collapsed="false">
      <c r="A292" s="4"/>
      <c r="B292" s="2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false" outlineLevel="0" collapsed="false">
      <c r="A293" s="4"/>
      <c r="B293" s="2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false" outlineLevel="0" collapsed="false">
      <c r="A294" s="4"/>
      <c r="B294" s="2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false" outlineLevel="0" collapsed="false">
      <c r="A295" s="4"/>
      <c r="B295" s="2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false" outlineLevel="0" collapsed="false">
      <c r="A296" s="4"/>
      <c r="B296" s="2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false" outlineLevel="0" collapsed="false">
      <c r="A297" s="4"/>
      <c r="B297" s="2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false" outlineLevel="0" collapsed="false">
      <c r="A298" s="4"/>
      <c r="B298" s="2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false" outlineLevel="0" collapsed="false">
      <c r="A299" s="4"/>
      <c r="B299" s="2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false" outlineLevel="0" collapsed="false">
      <c r="A300" s="4"/>
      <c r="B300" s="2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false" outlineLevel="0" collapsed="false">
      <c r="A301" s="4"/>
      <c r="B301" s="2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false" outlineLevel="0" collapsed="false">
      <c r="A302" s="4"/>
      <c r="B302" s="2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false" outlineLevel="0" collapsed="false">
      <c r="A303" s="4"/>
      <c r="B303" s="2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false" outlineLevel="0" collapsed="false">
      <c r="A304" s="4"/>
      <c r="B304" s="2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false" outlineLevel="0" collapsed="false">
      <c r="A305" s="4"/>
      <c r="B305" s="2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false" outlineLevel="0" collapsed="false">
      <c r="A306" s="4"/>
      <c r="B306" s="2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false" outlineLevel="0" collapsed="false">
      <c r="A307" s="4"/>
      <c r="B307" s="2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false" outlineLevel="0" collapsed="false">
      <c r="A308" s="4"/>
      <c r="B308" s="2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false" outlineLevel="0" collapsed="false">
      <c r="A309" s="4"/>
      <c r="B309" s="2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false" outlineLevel="0" collapsed="false">
      <c r="A310" s="4"/>
      <c r="B310" s="2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false" outlineLevel="0" collapsed="false">
      <c r="A311" s="4"/>
      <c r="B311" s="2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false" outlineLevel="0" collapsed="false">
      <c r="A312" s="4"/>
      <c r="B312" s="2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false" outlineLevel="0" collapsed="false">
      <c r="A313" s="4"/>
      <c r="B313" s="2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false" outlineLevel="0" collapsed="false">
      <c r="A314" s="4"/>
      <c r="B314" s="2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false" outlineLevel="0" collapsed="false">
      <c r="A315" s="4"/>
      <c r="B315" s="2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false" outlineLevel="0" collapsed="false">
      <c r="A316" s="4"/>
      <c r="B316" s="2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false" outlineLevel="0" collapsed="false">
      <c r="A317" s="4"/>
      <c r="B317" s="2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false" outlineLevel="0" collapsed="false">
      <c r="A318" s="4"/>
      <c r="B318" s="2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false" outlineLevel="0" collapsed="false">
      <c r="A319" s="4"/>
      <c r="B319" s="2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false" outlineLevel="0" collapsed="false">
      <c r="A320" s="4"/>
      <c r="B320" s="2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false" outlineLevel="0" collapsed="false">
      <c r="A321" s="4"/>
      <c r="B321" s="2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false" outlineLevel="0" collapsed="false">
      <c r="A322" s="4"/>
      <c r="B322" s="2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false" outlineLevel="0" collapsed="false">
      <c r="A323" s="4"/>
      <c r="B323" s="2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false" outlineLevel="0" collapsed="false">
      <c r="A324" s="4"/>
      <c r="B324" s="2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false" outlineLevel="0" collapsed="false">
      <c r="A325" s="4"/>
      <c r="B325" s="2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false" outlineLevel="0" collapsed="false">
      <c r="A326" s="4"/>
      <c r="B326" s="2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false" outlineLevel="0" collapsed="false">
      <c r="A327" s="4"/>
      <c r="B327" s="2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false" outlineLevel="0" collapsed="false">
      <c r="A328" s="4"/>
      <c r="B328" s="2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false" outlineLevel="0" collapsed="false">
      <c r="A329" s="4"/>
      <c r="B329" s="2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false" outlineLevel="0" collapsed="false">
      <c r="A330" s="4"/>
      <c r="B330" s="2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false" outlineLevel="0" collapsed="false">
      <c r="A331" s="4"/>
      <c r="B331" s="2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false" outlineLevel="0" collapsed="false">
      <c r="A332" s="4"/>
      <c r="B332" s="2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false" outlineLevel="0" collapsed="false">
      <c r="A333" s="4"/>
      <c r="B333" s="2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false" outlineLevel="0" collapsed="false">
      <c r="A334" s="4"/>
      <c r="B334" s="2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false" outlineLevel="0" collapsed="false">
      <c r="A335" s="4"/>
      <c r="B335" s="2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false" outlineLevel="0" collapsed="false">
      <c r="A336" s="4"/>
      <c r="B336" s="2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false" outlineLevel="0" collapsed="false">
      <c r="A337" s="4"/>
      <c r="B337" s="2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false" outlineLevel="0" collapsed="false">
      <c r="A338" s="4"/>
      <c r="B338" s="2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false" outlineLevel="0" collapsed="false">
      <c r="A339" s="4"/>
      <c r="B339" s="2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false" outlineLevel="0" collapsed="false">
      <c r="A340" s="4"/>
      <c r="B340" s="2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false" outlineLevel="0" collapsed="false">
      <c r="A341" s="4"/>
      <c r="B341" s="2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false" outlineLevel="0" collapsed="false">
      <c r="A342" s="4"/>
      <c r="B342" s="2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false" outlineLevel="0" collapsed="false">
      <c r="A343" s="4"/>
      <c r="B343" s="2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false" outlineLevel="0" collapsed="false">
      <c r="A344" s="4"/>
      <c r="B344" s="2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false" outlineLevel="0" collapsed="false">
      <c r="A345" s="4"/>
      <c r="B345" s="2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false" outlineLevel="0" collapsed="false">
      <c r="A346" s="4"/>
      <c r="B346" s="2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false" outlineLevel="0" collapsed="false">
      <c r="A347" s="4"/>
      <c r="B347" s="2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false" outlineLevel="0" collapsed="false">
      <c r="A348" s="4"/>
      <c r="B348" s="2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false" outlineLevel="0" collapsed="false">
      <c r="A349" s="4"/>
      <c r="B349" s="2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false" outlineLevel="0" collapsed="false">
      <c r="A350" s="4"/>
      <c r="B350" s="2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false" outlineLevel="0" collapsed="false">
      <c r="A351" s="4"/>
      <c r="B351" s="2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false" outlineLevel="0" collapsed="false">
      <c r="A352" s="4"/>
      <c r="B352" s="2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false" outlineLevel="0" collapsed="false">
      <c r="A353" s="4"/>
      <c r="B353" s="2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false" outlineLevel="0" collapsed="false">
      <c r="A354" s="4"/>
      <c r="B354" s="2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false" outlineLevel="0" collapsed="false">
      <c r="A355" s="4"/>
      <c r="B355" s="2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false" outlineLevel="0" collapsed="false">
      <c r="A356" s="4"/>
      <c r="B356" s="2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false" outlineLevel="0" collapsed="false">
      <c r="A357" s="4"/>
      <c r="B357" s="2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false" outlineLevel="0" collapsed="false">
      <c r="A358" s="4"/>
      <c r="B358" s="2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false" outlineLevel="0" collapsed="false">
      <c r="A359" s="4"/>
      <c r="B359" s="2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false" outlineLevel="0" collapsed="false">
      <c r="A360" s="4"/>
      <c r="B360" s="2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false" outlineLevel="0" collapsed="false">
      <c r="A361" s="4"/>
      <c r="B361" s="2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false" outlineLevel="0" collapsed="false">
      <c r="A362" s="4"/>
      <c r="B362" s="2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false" outlineLevel="0" collapsed="false">
      <c r="A363" s="4"/>
      <c r="B363" s="2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false" outlineLevel="0" collapsed="false">
      <c r="A364" s="4"/>
      <c r="B364" s="2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false" outlineLevel="0" collapsed="false">
      <c r="A365" s="4"/>
      <c r="B365" s="2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false" outlineLevel="0" collapsed="false">
      <c r="A366" s="4"/>
      <c r="B366" s="2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false" outlineLevel="0" collapsed="false">
      <c r="A367" s="4"/>
      <c r="B367" s="2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false" outlineLevel="0" collapsed="false">
      <c r="A368" s="4"/>
      <c r="B368" s="2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false" outlineLevel="0" collapsed="false">
      <c r="A369" s="4"/>
      <c r="B369" s="2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false" outlineLevel="0" collapsed="false">
      <c r="A370" s="4"/>
      <c r="B370" s="2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false" outlineLevel="0" collapsed="false">
      <c r="A371" s="4"/>
      <c r="B371" s="2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false" outlineLevel="0" collapsed="false">
      <c r="A372" s="4"/>
      <c r="B372" s="2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false" outlineLevel="0" collapsed="false">
      <c r="A373" s="4"/>
      <c r="B373" s="2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false" outlineLevel="0" collapsed="false">
      <c r="A374" s="4"/>
      <c r="B374" s="2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false" outlineLevel="0" collapsed="false">
      <c r="A375" s="4"/>
      <c r="B375" s="2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false" outlineLevel="0" collapsed="false">
      <c r="A376" s="4"/>
      <c r="B376" s="2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false" outlineLevel="0" collapsed="false">
      <c r="A377" s="4"/>
      <c r="B377" s="2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false" outlineLevel="0" collapsed="false">
      <c r="A378" s="4"/>
      <c r="B378" s="2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false" outlineLevel="0" collapsed="false">
      <c r="A379" s="4"/>
      <c r="B379" s="2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false" outlineLevel="0" collapsed="false">
      <c r="A380" s="4"/>
      <c r="B380" s="2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false" outlineLevel="0" collapsed="false">
      <c r="A381" s="4"/>
      <c r="B381" s="2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false" outlineLevel="0" collapsed="false">
      <c r="A382" s="4"/>
      <c r="B382" s="2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false" outlineLevel="0" collapsed="false">
      <c r="A383" s="4"/>
      <c r="B383" s="2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false" outlineLevel="0" collapsed="false">
      <c r="A384" s="4"/>
      <c r="B384" s="2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false" outlineLevel="0" collapsed="false">
      <c r="A385" s="4"/>
      <c r="B385" s="2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false" outlineLevel="0" collapsed="false">
      <c r="A386" s="4"/>
      <c r="B386" s="2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false" outlineLevel="0" collapsed="false">
      <c r="A387" s="4"/>
      <c r="B387" s="2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false" outlineLevel="0" collapsed="false">
      <c r="A388" s="4"/>
      <c r="B388" s="2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false" outlineLevel="0" collapsed="false">
      <c r="A389" s="4"/>
      <c r="B389" s="2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false" outlineLevel="0" collapsed="false">
      <c r="A390" s="4"/>
      <c r="B390" s="2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false" outlineLevel="0" collapsed="false">
      <c r="A391" s="4"/>
      <c r="B391" s="2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false" outlineLevel="0" collapsed="false">
      <c r="A392" s="4"/>
      <c r="B392" s="2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false" outlineLevel="0" collapsed="false">
      <c r="A393" s="4"/>
      <c r="B393" s="2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false" outlineLevel="0" collapsed="false">
      <c r="A394" s="4"/>
      <c r="B394" s="2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false" outlineLevel="0" collapsed="false">
      <c r="A395" s="4"/>
      <c r="B395" s="2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false" outlineLevel="0" collapsed="false">
      <c r="A396" s="4"/>
      <c r="B396" s="2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false" outlineLevel="0" collapsed="false">
      <c r="A397" s="4"/>
      <c r="B397" s="2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false" outlineLevel="0" collapsed="false">
      <c r="A398" s="4"/>
      <c r="B398" s="2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false" outlineLevel="0" collapsed="false">
      <c r="A399" s="4"/>
      <c r="B399" s="2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false" outlineLevel="0" collapsed="false">
      <c r="A400" s="4"/>
      <c r="B400" s="2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false" outlineLevel="0" collapsed="false">
      <c r="A401" s="4"/>
      <c r="B401" s="2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false" outlineLevel="0" collapsed="false">
      <c r="A402" s="4"/>
      <c r="B402" s="2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false" outlineLevel="0" collapsed="false">
      <c r="A403" s="4"/>
      <c r="B403" s="2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false" outlineLevel="0" collapsed="false">
      <c r="A404" s="4"/>
      <c r="B404" s="2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false" outlineLevel="0" collapsed="false">
      <c r="A405" s="4"/>
      <c r="B405" s="2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false" outlineLevel="0" collapsed="false">
      <c r="A406" s="4"/>
      <c r="B406" s="2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false" outlineLevel="0" collapsed="false">
      <c r="A407" s="4"/>
      <c r="B407" s="2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false" outlineLevel="0" collapsed="false">
      <c r="A408" s="4"/>
      <c r="B408" s="2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false" outlineLevel="0" collapsed="false">
      <c r="A409" s="4"/>
      <c r="B409" s="2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false" outlineLevel="0" collapsed="false">
      <c r="A410" s="4"/>
      <c r="B410" s="2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false" outlineLevel="0" collapsed="false">
      <c r="A411" s="4"/>
      <c r="B411" s="2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false" outlineLevel="0" collapsed="false">
      <c r="A412" s="4"/>
      <c r="B412" s="2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false" outlineLevel="0" collapsed="false">
      <c r="A413" s="4"/>
      <c r="B413" s="2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false" outlineLevel="0" collapsed="false">
      <c r="A414" s="4"/>
      <c r="B414" s="2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false" outlineLevel="0" collapsed="false">
      <c r="A415" s="4"/>
      <c r="B415" s="2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false" outlineLevel="0" collapsed="false">
      <c r="A416" s="4"/>
      <c r="B416" s="2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false" outlineLevel="0" collapsed="false">
      <c r="A417" s="4"/>
      <c r="B417" s="2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false" outlineLevel="0" collapsed="false">
      <c r="A418" s="4"/>
      <c r="B418" s="2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false" outlineLevel="0" collapsed="false">
      <c r="A419" s="4"/>
      <c r="B419" s="2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false" outlineLevel="0" collapsed="false">
      <c r="A420" s="4"/>
      <c r="B420" s="2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false" outlineLevel="0" collapsed="false">
      <c r="A421" s="4"/>
      <c r="B421" s="2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false" outlineLevel="0" collapsed="false">
      <c r="A422" s="4"/>
      <c r="B422" s="2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false" outlineLevel="0" collapsed="false">
      <c r="A423" s="4"/>
      <c r="B423" s="2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false" outlineLevel="0" collapsed="false">
      <c r="A424" s="4"/>
      <c r="B424" s="2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false" outlineLevel="0" collapsed="false">
      <c r="A425" s="4"/>
      <c r="B425" s="2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false" outlineLevel="0" collapsed="false">
      <c r="A426" s="4"/>
      <c r="B426" s="2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false" outlineLevel="0" collapsed="false">
      <c r="A427" s="4"/>
      <c r="B427" s="2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false" outlineLevel="0" collapsed="false">
      <c r="A428" s="4"/>
      <c r="B428" s="2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false" outlineLevel="0" collapsed="false">
      <c r="A429" s="4"/>
      <c r="B429" s="2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false" outlineLevel="0" collapsed="false">
      <c r="A430" s="4"/>
      <c r="B430" s="2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false" outlineLevel="0" collapsed="false">
      <c r="A431" s="4"/>
      <c r="B431" s="2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false" outlineLevel="0" collapsed="false">
      <c r="A432" s="4"/>
      <c r="B432" s="2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false" outlineLevel="0" collapsed="false">
      <c r="A433" s="4"/>
      <c r="B433" s="2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false" outlineLevel="0" collapsed="false">
      <c r="A434" s="4"/>
      <c r="B434" s="2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false" outlineLevel="0" collapsed="false">
      <c r="A435" s="4"/>
      <c r="B435" s="2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false" outlineLevel="0" collapsed="false">
      <c r="A436" s="4"/>
      <c r="B436" s="2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false" outlineLevel="0" collapsed="false">
      <c r="A437" s="4"/>
      <c r="B437" s="2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false" outlineLevel="0" collapsed="false">
      <c r="A438" s="4"/>
      <c r="B438" s="2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false" outlineLevel="0" collapsed="false">
      <c r="A439" s="4"/>
      <c r="B439" s="2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false" outlineLevel="0" collapsed="false">
      <c r="A440" s="4"/>
      <c r="B440" s="2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false" outlineLevel="0" collapsed="false">
      <c r="A441" s="4"/>
      <c r="B441" s="2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false" outlineLevel="0" collapsed="false">
      <c r="A442" s="4"/>
      <c r="B442" s="2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false" outlineLevel="0" collapsed="false">
      <c r="A443" s="4"/>
      <c r="B443" s="2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false" outlineLevel="0" collapsed="false">
      <c r="A444" s="4"/>
      <c r="B444" s="2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false" outlineLevel="0" collapsed="false">
      <c r="A445" s="4"/>
      <c r="B445" s="2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false" outlineLevel="0" collapsed="false">
      <c r="A446" s="4"/>
      <c r="B446" s="2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false" outlineLevel="0" collapsed="false">
      <c r="A447" s="4"/>
      <c r="B447" s="2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false" outlineLevel="0" collapsed="false">
      <c r="A448" s="4"/>
      <c r="B448" s="2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false" outlineLevel="0" collapsed="false">
      <c r="A449" s="4"/>
      <c r="B449" s="2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false" outlineLevel="0" collapsed="false">
      <c r="A450" s="4"/>
      <c r="B450" s="2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false" outlineLevel="0" collapsed="false">
      <c r="A451" s="4"/>
      <c r="B451" s="2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false" outlineLevel="0" collapsed="false">
      <c r="A452" s="4"/>
      <c r="B452" s="2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false" outlineLevel="0" collapsed="false">
      <c r="A453" s="4"/>
      <c r="B453" s="2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false" outlineLevel="0" collapsed="false">
      <c r="A454" s="4"/>
      <c r="B454" s="2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false" outlineLevel="0" collapsed="false">
      <c r="A455" s="4"/>
      <c r="B455" s="2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false" outlineLevel="0" collapsed="false">
      <c r="A456" s="4"/>
      <c r="B456" s="2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false" outlineLevel="0" collapsed="false">
      <c r="A457" s="4"/>
      <c r="B457" s="2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false" outlineLevel="0" collapsed="false">
      <c r="A458" s="4"/>
      <c r="B458" s="2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false" outlineLevel="0" collapsed="false">
      <c r="A459" s="4"/>
      <c r="B459" s="2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false" outlineLevel="0" collapsed="false">
      <c r="A460" s="4"/>
      <c r="B460" s="2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false" outlineLevel="0" collapsed="false">
      <c r="A461" s="4"/>
      <c r="B461" s="2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false" outlineLevel="0" collapsed="false">
      <c r="A462" s="4"/>
      <c r="B462" s="2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false" outlineLevel="0" collapsed="false">
      <c r="A463" s="4"/>
      <c r="B463" s="2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false" outlineLevel="0" collapsed="false">
      <c r="A464" s="4"/>
      <c r="B464" s="2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false" outlineLevel="0" collapsed="false">
      <c r="A465" s="4"/>
      <c r="B465" s="2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false" outlineLevel="0" collapsed="false">
      <c r="A466" s="4"/>
      <c r="B466" s="2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false" outlineLevel="0" collapsed="false">
      <c r="A467" s="4"/>
      <c r="B467" s="2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false" outlineLevel="0" collapsed="false">
      <c r="A468" s="4"/>
      <c r="B468" s="2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false" outlineLevel="0" collapsed="false">
      <c r="A469" s="4"/>
      <c r="B469" s="2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false" outlineLevel="0" collapsed="false">
      <c r="A470" s="4"/>
      <c r="B470" s="2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false" outlineLevel="0" collapsed="false">
      <c r="A471" s="4"/>
      <c r="B471" s="2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false" outlineLevel="0" collapsed="false">
      <c r="A472" s="4"/>
      <c r="B472" s="2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false" outlineLevel="0" collapsed="false">
      <c r="A473" s="4"/>
      <c r="B473" s="2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false" outlineLevel="0" collapsed="false">
      <c r="A474" s="4"/>
      <c r="B474" s="2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false" outlineLevel="0" collapsed="false">
      <c r="A475" s="4"/>
      <c r="B475" s="2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false" outlineLevel="0" collapsed="false">
      <c r="A476" s="4"/>
      <c r="B476" s="2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false" outlineLevel="0" collapsed="false">
      <c r="A477" s="4"/>
      <c r="B477" s="2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false" outlineLevel="0" collapsed="false">
      <c r="A478" s="4"/>
      <c r="B478" s="2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false" outlineLevel="0" collapsed="false">
      <c r="A479" s="4"/>
      <c r="B479" s="2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false" outlineLevel="0" collapsed="false">
      <c r="A480" s="4"/>
      <c r="B480" s="2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false" outlineLevel="0" collapsed="false">
      <c r="A481" s="4"/>
      <c r="B481" s="2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false" outlineLevel="0" collapsed="false">
      <c r="A482" s="4"/>
      <c r="B482" s="2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false" outlineLevel="0" collapsed="false">
      <c r="A483" s="4"/>
      <c r="B483" s="2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false" outlineLevel="0" collapsed="false">
      <c r="A484" s="4"/>
      <c r="B484" s="2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false" outlineLevel="0" collapsed="false">
      <c r="A485" s="4"/>
      <c r="B485" s="2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false" outlineLevel="0" collapsed="false">
      <c r="A486" s="4"/>
      <c r="B486" s="2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false" outlineLevel="0" collapsed="false">
      <c r="A487" s="4"/>
      <c r="B487" s="2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false" outlineLevel="0" collapsed="false">
      <c r="A488" s="4"/>
      <c r="B488" s="2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false" outlineLevel="0" collapsed="false">
      <c r="A489" s="4"/>
      <c r="B489" s="2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false" outlineLevel="0" collapsed="false">
      <c r="A490" s="4"/>
      <c r="B490" s="2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false" outlineLevel="0" collapsed="false">
      <c r="A491" s="4"/>
      <c r="B491" s="2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false" outlineLevel="0" collapsed="false">
      <c r="A492" s="4"/>
      <c r="B492" s="2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false" outlineLevel="0" collapsed="false">
      <c r="A493" s="4"/>
      <c r="B493" s="2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false" outlineLevel="0" collapsed="false">
      <c r="A494" s="4"/>
      <c r="B494" s="2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false" outlineLevel="0" collapsed="false">
      <c r="A495" s="4"/>
      <c r="B495" s="2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false" outlineLevel="0" collapsed="false">
      <c r="A496" s="4"/>
      <c r="B496" s="2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false" outlineLevel="0" collapsed="false">
      <c r="A497" s="4"/>
      <c r="B497" s="2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false" outlineLevel="0" collapsed="false">
      <c r="A498" s="4"/>
      <c r="B498" s="2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false" outlineLevel="0" collapsed="false">
      <c r="A499" s="4"/>
      <c r="B499" s="2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false" outlineLevel="0" collapsed="false">
      <c r="A500" s="4"/>
      <c r="B500" s="2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false" outlineLevel="0" collapsed="false">
      <c r="A501" s="4"/>
      <c r="B501" s="2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false" outlineLevel="0" collapsed="false">
      <c r="A502" s="4"/>
      <c r="B502" s="2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false" outlineLevel="0" collapsed="false">
      <c r="A503" s="4"/>
      <c r="B503" s="2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false" outlineLevel="0" collapsed="false">
      <c r="A504" s="4"/>
      <c r="B504" s="2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false" outlineLevel="0" collapsed="false">
      <c r="A505" s="4"/>
      <c r="B505" s="2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false" outlineLevel="0" collapsed="false">
      <c r="A506" s="4"/>
      <c r="B506" s="2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false" outlineLevel="0" collapsed="false">
      <c r="A507" s="4"/>
      <c r="B507" s="2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false" outlineLevel="0" collapsed="false">
      <c r="A508" s="4"/>
      <c r="B508" s="2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false" outlineLevel="0" collapsed="false">
      <c r="A509" s="4"/>
      <c r="B509" s="2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false" outlineLevel="0" collapsed="false">
      <c r="A510" s="4"/>
      <c r="B510" s="2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false" outlineLevel="0" collapsed="false">
      <c r="A511" s="4"/>
      <c r="B511" s="2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false" outlineLevel="0" collapsed="false">
      <c r="A512" s="4"/>
      <c r="B512" s="2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false" outlineLevel="0" collapsed="false">
      <c r="A513" s="4"/>
      <c r="B513" s="2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false" outlineLevel="0" collapsed="false">
      <c r="A514" s="4"/>
      <c r="B514" s="2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false" outlineLevel="0" collapsed="false">
      <c r="A515" s="4"/>
      <c r="B515" s="2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false" outlineLevel="0" collapsed="false">
      <c r="A516" s="4"/>
      <c r="B516" s="2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false" outlineLevel="0" collapsed="false">
      <c r="A517" s="4"/>
      <c r="B517" s="2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false" outlineLevel="0" collapsed="false">
      <c r="A518" s="4"/>
      <c r="B518" s="2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false" outlineLevel="0" collapsed="false">
      <c r="A519" s="4"/>
      <c r="B519" s="2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false" outlineLevel="0" collapsed="false">
      <c r="A520" s="4"/>
      <c r="B520" s="2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false" outlineLevel="0" collapsed="false">
      <c r="A521" s="4"/>
      <c r="B521" s="2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false" outlineLevel="0" collapsed="false">
      <c r="A522" s="4"/>
      <c r="B522" s="2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false" outlineLevel="0" collapsed="false">
      <c r="A523" s="4"/>
      <c r="B523" s="2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false" outlineLevel="0" collapsed="false">
      <c r="A524" s="4"/>
      <c r="B524" s="2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false" outlineLevel="0" collapsed="false">
      <c r="A525" s="4"/>
      <c r="B525" s="2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false" outlineLevel="0" collapsed="false">
      <c r="A526" s="4"/>
      <c r="B526" s="2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false" outlineLevel="0" collapsed="false">
      <c r="A527" s="4"/>
      <c r="B527" s="2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false" outlineLevel="0" collapsed="false">
      <c r="A528" s="4"/>
      <c r="B528" s="2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false" outlineLevel="0" collapsed="false">
      <c r="A529" s="4"/>
      <c r="B529" s="2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false" outlineLevel="0" collapsed="false">
      <c r="A530" s="4"/>
      <c r="B530" s="2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false" outlineLevel="0" collapsed="false">
      <c r="A531" s="4"/>
      <c r="B531" s="2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false" outlineLevel="0" collapsed="false">
      <c r="A532" s="4"/>
      <c r="B532" s="2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false" outlineLevel="0" collapsed="false">
      <c r="A533" s="4"/>
      <c r="B533" s="2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false" outlineLevel="0" collapsed="false">
      <c r="A534" s="4"/>
      <c r="B534" s="2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false" outlineLevel="0" collapsed="false">
      <c r="A535" s="4"/>
      <c r="B535" s="2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false" outlineLevel="0" collapsed="false">
      <c r="A536" s="4"/>
      <c r="B536" s="2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false" outlineLevel="0" collapsed="false">
      <c r="A537" s="4"/>
      <c r="B537" s="2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false" outlineLevel="0" collapsed="false">
      <c r="A538" s="4"/>
      <c r="B538" s="2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false" outlineLevel="0" collapsed="false">
      <c r="A539" s="4"/>
      <c r="B539" s="2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false" outlineLevel="0" collapsed="false">
      <c r="A540" s="4"/>
      <c r="B540" s="2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false" outlineLevel="0" collapsed="false">
      <c r="A541" s="4"/>
      <c r="B541" s="2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false" outlineLevel="0" collapsed="false">
      <c r="A542" s="4"/>
      <c r="B542" s="2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false" outlineLevel="0" collapsed="false">
      <c r="A543" s="4"/>
      <c r="B543" s="2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false" outlineLevel="0" collapsed="false">
      <c r="A544" s="4"/>
      <c r="B544" s="2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false" outlineLevel="0" collapsed="false">
      <c r="A545" s="4"/>
      <c r="B545" s="2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false" outlineLevel="0" collapsed="false">
      <c r="A546" s="4"/>
      <c r="B546" s="2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false" outlineLevel="0" collapsed="false">
      <c r="A547" s="4"/>
      <c r="B547" s="2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false" outlineLevel="0" collapsed="false">
      <c r="A548" s="4"/>
      <c r="B548" s="2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false" outlineLevel="0" collapsed="false">
      <c r="A549" s="4"/>
      <c r="B549" s="2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false" outlineLevel="0" collapsed="false">
      <c r="A550" s="4"/>
      <c r="B550" s="2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false" outlineLevel="0" collapsed="false">
      <c r="A551" s="4"/>
      <c r="B551" s="2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false" outlineLevel="0" collapsed="false">
      <c r="A552" s="4"/>
      <c r="B552" s="2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false" outlineLevel="0" collapsed="false">
      <c r="A553" s="4"/>
      <c r="B553" s="2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false" outlineLevel="0" collapsed="false">
      <c r="A554" s="4"/>
      <c r="B554" s="2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false" outlineLevel="0" collapsed="false">
      <c r="A555" s="4"/>
      <c r="B555" s="2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false" outlineLevel="0" collapsed="false">
      <c r="A556" s="4"/>
      <c r="B556" s="2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false" outlineLevel="0" collapsed="false">
      <c r="A557" s="4"/>
      <c r="B557" s="2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false" outlineLevel="0" collapsed="false">
      <c r="A558" s="4"/>
      <c r="B558" s="2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false" outlineLevel="0" collapsed="false">
      <c r="A559" s="4"/>
      <c r="B559" s="2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false" outlineLevel="0" collapsed="false">
      <c r="A560" s="4"/>
      <c r="B560" s="2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false" outlineLevel="0" collapsed="false">
      <c r="A561" s="4"/>
      <c r="B561" s="2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false" outlineLevel="0" collapsed="false">
      <c r="A562" s="4"/>
      <c r="B562" s="2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false" outlineLevel="0" collapsed="false">
      <c r="A563" s="4"/>
      <c r="B563" s="2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false" outlineLevel="0" collapsed="false">
      <c r="A564" s="4"/>
      <c r="B564" s="2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false" outlineLevel="0" collapsed="false">
      <c r="A565" s="4"/>
      <c r="B565" s="2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false" outlineLevel="0" collapsed="false">
      <c r="A566" s="4"/>
      <c r="B566" s="2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false" outlineLevel="0" collapsed="false">
      <c r="A567" s="4"/>
      <c r="B567" s="2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false" outlineLevel="0" collapsed="false">
      <c r="A568" s="4"/>
      <c r="B568" s="2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false" outlineLevel="0" collapsed="false">
      <c r="A569" s="4"/>
      <c r="B569" s="2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false" outlineLevel="0" collapsed="false">
      <c r="A570" s="4"/>
      <c r="B570" s="2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false" outlineLevel="0" collapsed="false">
      <c r="A571" s="4"/>
      <c r="B571" s="2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false" outlineLevel="0" collapsed="false">
      <c r="A572" s="4"/>
      <c r="B572" s="2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false" outlineLevel="0" collapsed="false">
      <c r="A573" s="4"/>
      <c r="B573" s="2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false" outlineLevel="0" collapsed="false">
      <c r="A574" s="4"/>
      <c r="B574" s="2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false" outlineLevel="0" collapsed="false">
      <c r="A575" s="4"/>
      <c r="B575" s="2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false" outlineLevel="0" collapsed="false">
      <c r="A576" s="4"/>
      <c r="B576" s="2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false" outlineLevel="0" collapsed="false">
      <c r="A577" s="4"/>
      <c r="B577" s="2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false" outlineLevel="0" collapsed="false">
      <c r="A578" s="4"/>
      <c r="B578" s="2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false" outlineLevel="0" collapsed="false">
      <c r="A579" s="4"/>
      <c r="B579" s="2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false" outlineLevel="0" collapsed="false">
      <c r="A580" s="4"/>
      <c r="B580" s="2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false" outlineLevel="0" collapsed="false">
      <c r="A581" s="4"/>
      <c r="B581" s="2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false" outlineLevel="0" collapsed="false">
      <c r="A582" s="4"/>
      <c r="B582" s="2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false" outlineLevel="0" collapsed="false">
      <c r="A583" s="4"/>
      <c r="B583" s="2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false" outlineLevel="0" collapsed="false">
      <c r="A584" s="4"/>
      <c r="B584" s="2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false" outlineLevel="0" collapsed="false">
      <c r="A585" s="4"/>
      <c r="B585" s="2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false" outlineLevel="0" collapsed="false">
      <c r="A586" s="4"/>
      <c r="B586" s="2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false" outlineLevel="0" collapsed="false">
      <c r="A587" s="4"/>
      <c r="B587" s="2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false" outlineLevel="0" collapsed="false">
      <c r="A588" s="4"/>
      <c r="B588" s="2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false" outlineLevel="0" collapsed="false">
      <c r="A589" s="4"/>
      <c r="B589" s="2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false" outlineLevel="0" collapsed="false">
      <c r="A590" s="4"/>
      <c r="B590" s="2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false" outlineLevel="0" collapsed="false">
      <c r="A591" s="4"/>
      <c r="B591" s="2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false" outlineLevel="0" collapsed="false">
      <c r="A592" s="4"/>
      <c r="B592" s="2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false" outlineLevel="0" collapsed="false">
      <c r="A593" s="4"/>
      <c r="B593" s="2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false" outlineLevel="0" collapsed="false">
      <c r="A594" s="4"/>
      <c r="B594" s="2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false" outlineLevel="0" collapsed="false">
      <c r="A595" s="4"/>
      <c r="B595" s="2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false" outlineLevel="0" collapsed="false">
      <c r="A596" s="4"/>
      <c r="B596" s="2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false" outlineLevel="0" collapsed="false">
      <c r="A597" s="4"/>
      <c r="B597" s="2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false" outlineLevel="0" collapsed="false">
      <c r="A598" s="4"/>
      <c r="B598" s="2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false" outlineLevel="0" collapsed="false">
      <c r="A599" s="4"/>
      <c r="B599" s="2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false" outlineLevel="0" collapsed="false">
      <c r="A600" s="4"/>
      <c r="B600" s="2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false" outlineLevel="0" collapsed="false">
      <c r="A601" s="4"/>
      <c r="B601" s="2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false" outlineLevel="0" collapsed="false">
      <c r="A602" s="4"/>
      <c r="B602" s="2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false" outlineLevel="0" collapsed="false">
      <c r="A603" s="4"/>
      <c r="B603" s="2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false" outlineLevel="0" collapsed="false">
      <c r="A604" s="4"/>
      <c r="B604" s="2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false" outlineLevel="0" collapsed="false">
      <c r="A605" s="4"/>
      <c r="B605" s="2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false" outlineLevel="0" collapsed="false">
      <c r="A606" s="4"/>
      <c r="B606" s="2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false" outlineLevel="0" collapsed="false">
      <c r="A607" s="4"/>
      <c r="B607" s="2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false" outlineLevel="0" collapsed="false">
      <c r="A608" s="4"/>
      <c r="B608" s="2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false" outlineLevel="0" collapsed="false">
      <c r="A609" s="4"/>
      <c r="B609" s="2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false" outlineLevel="0" collapsed="false">
      <c r="A610" s="4"/>
      <c r="B610" s="2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false" outlineLevel="0" collapsed="false">
      <c r="A611" s="4"/>
      <c r="B611" s="2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false" outlineLevel="0" collapsed="false">
      <c r="A612" s="4"/>
      <c r="B612" s="2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false" outlineLevel="0" collapsed="false">
      <c r="A613" s="4"/>
      <c r="B613" s="2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false" outlineLevel="0" collapsed="false">
      <c r="A614" s="4"/>
      <c r="B614" s="2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false" outlineLevel="0" collapsed="false">
      <c r="A615" s="4"/>
      <c r="B615" s="2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false" outlineLevel="0" collapsed="false">
      <c r="A616" s="4"/>
      <c r="B616" s="2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false" outlineLevel="0" collapsed="false">
      <c r="A617" s="4"/>
      <c r="B617" s="2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false" outlineLevel="0" collapsed="false">
      <c r="A618" s="4"/>
      <c r="B618" s="2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false" outlineLevel="0" collapsed="false">
      <c r="A619" s="4"/>
      <c r="B619" s="2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false" outlineLevel="0" collapsed="false">
      <c r="A620" s="4"/>
      <c r="B620" s="2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false" outlineLevel="0" collapsed="false">
      <c r="A621" s="4"/>
      <c r="B621" s="2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false" outlineLevel="0" collapsed="false">
      <c r="A622" s="4"/>
      <c r="B622" s="2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false" outlineLevel="0" collapsed="false">
      <c r="A623" s="4"/>
      <c r="B623" s="2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false" outlineLevel="0" collapsed="false">
      <c r="A624" s="4"/>
      <c r="B624" s="2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false" outlineLevel="0" collapsed="false">
      <c r="A625" s="4"/>
      <c r="B625" s="2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false" outlineLevel="0" collapsed="false">
      <c r="A626" s="4"/>
      <c r="B626" s="2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false" outlineLevel="0" collapsed="false">
      <c r="A627" s="4"/>
      <c r="B627" s="2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false" outlineLevel="0" collapsed="false">
      <c r="A628" s="4"/>
      <c r="B628" s="2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false" outlineLevel="0" collapsed="false">
      <c r="A629" s="4"/>
      <c r="B629" s="2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false" outlineLevel="0" collapsed="false">
      <c r="A630" s="4"/>
      <c r="B630" s="2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false" outlineLevel="0" collapsed="false">
      <c r="A631" s="4"/>
      <c r="B631" s="2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false" outlineLevel="0" collapsed="false">
      <c r="A632" s="4"/>
      <c r="B632" s="2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false" outlineLevel="0" collapsed="false">
      <c r="A633" s="4"/>
      <c r="B633" s="2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false" outlineLevel="0" collapsed="false">
      <c r="A634" s="4"/>
      <c r="B634" s="2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false" outlineLevel="0" collapsed="false">
      <c r="A635" s="4"/>
      <c r="B635" s="2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false" outlineLevel="0" collapsed="false">
      <c r="A636" s="4"/>
      <c r="B636" s="2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false" outlineLevel="0" collapsed="false">
      <c r="A637" s="4"/>
      <c r="B637" s="2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false" outlineLevel="0" collapsed="false">
      <c r="A638" s="4"/>
      <c r="B638" s="2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false" outlineLevel="0" collapsed="false">
      <c r="A639" s="4"/>
      <c r="B639" s="2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false" outlineLevel="0" collapsed="false">
      <c r="A640" s="4"/>
      <c r="B640" s="2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false" outlineLevel="0" collapsed="false">
      <c r="A641" s="4"/>
      <c r="B641" s="2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false" outlineLevel="0" collapsed="false">
      <c r="A642" s="4"/>
      <c r="B642" s="2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false" outlineLevel="0" collapsed="false">
      <c r="A643" s="4"/>
      <c r="B643" s="2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false" outlineLevel="0" collapsed="false">
      <c r="A644" s="4"/>
      <c r="B644" s="2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false" outlineLevel="0" collapsed="false">
      <c r="A645" s="4"/>
      <c r="B645" s="2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false" outlineLevel="0" collapsed="false">
      <c r="A646" s="4"/>
      <c r="B646" s="2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false" outlineLevel="0" collapsed="false">
      <c r="A647" s="4"/>
      <c r="B647" s="2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false" outlineLevel="0" collapsed="false">
      <c r="A648" s="4"/>
      <c r="B648" s="2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false" outlineLevel="0" collapsed="false">
      <c r="A649" s="4"/>
      <c r="B649" s="2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false" outlineLevel="0" collapsed="false">
      <c r="A650" s="4"/>
      <c r="B650" s="2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false" outlineLevel="0" collapsed="false">
      <c r="A651" s="4"/>
      <c r="B651" s="2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false" outlineLevel="0" collapsed="false">
      <c r="A652" s="4"/>
      <c r="B652" s="2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false" outlineLevel="0" collapsed="false">
      <c r="A653" s="4"/>
      <c r="B653" s="2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false" outlineLevel="0" collapsed="false">
      <c r="A654" s="4"/>
      <c r="B654" s="2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false" outlineLevel="0" collapsed="false">
      <c r="A655" s="4"/>
      <c r="B655" s="2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false" outlineLevel="0" collapsed="false">
      <c r="A656" s="4"/>
      <c r="B656" s="2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false" outlineLevel="0" collapsed="false">
      <c r="A657" s="4"/>
      <c r="B657" s="2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false" outlineLevel="0" collapsed="false">
      <c r="A658" s="4"/>
      <c r="B658" s="2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false" outlineLevel="0" collapsed="false">
      <c r="A659" s="4"/>
      <c r="B659" s="2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false" outlineLevel="0" collapsed="false">
      <c r="A660" s="4"/>
      <c r="B660" s="2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false" outlineLevel="0" collapsed="false">
      <c r="A661" s="4"/>
      <c r="B661" s="2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false" outlineLevel="0" collapsed="false">
      <c r="A662" s="4"/>
      <c r="B662" s="2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false" outlineLevel="0" collapsed="false">
      <c r="A663" s="4"/>
      <c r="B663" s="2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false" outlineLevel="0" collapsed="false">
      <c r="A664" s="4"/>
      <c r="B664" s="2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false" outlineLevel="0" collapsed="false">
      <c r="A665" s="4"/>
      <c r="B665" s="2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false" outlineLevel="0" collapsed="false">
      <c r="A666" s="4"/>
      <c r="B666" s="2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false" outlineLevel="0" collapsed="false">
      <c r="A667" s="4"/>
      <c r="B667" s="2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false" outlineLevel="0" collapsed="false">
      <c r="A668" s="4"/>
      <c r="B668" s="2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false" outlineLevel="0" collapsed="false">
      <c r="A669" s="4"/>
      <c r="B669" s="2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false" outlineLevel="0" collapsed="false">
      <c r="A670" s="4"/>
      <c r="B670" s="2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false" outlineLevel="0" collapsed="false">
      <c r="A671" s="4"/>
      <c r="B671" s="2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false" outlineLevel="0" collapsed="false">
      <c r="A672" s="4"/>
      <c r="B672" s="2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false" outlineLevel="0" collapsed="false">
      <c r="A673" s="4"/>
      <c r="B673" s="2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false" outlineLevel="0" collapsed="false">
      <c r="A674" s="4"/>
      <c r="B674" s="2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false" outlineLevel="0" collapsed="false">
      <c r="A675" s="4"/>
      <c r="B675" s="2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false" outlineLevel="0" collapsed="false">
      <c r="A676" s="4"/>
      <c r="B676" s="2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false" outlineLevel="0" collapsed="false">
      <c r="A677" s="4"/>
      <c r="B677" s="2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false" outlineLevel="0" collapsed="false">
      <c r="A678" s="4"/>
      <c r="B678" s="2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false" outlineLevel="0" collapsed="false">
      <c r="A679" s="4"/>
      <c r="B679" s="2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false" outlineLevel="0" collapsed="false">
      <c r="A680" s="4"/>
      <c r="B680" s="2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false" outlineLevel="0" collapsed="false">
      <c r="A681" s="4"/>
      <c r="B681" s="2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false" outlineLevel="0" collapsed="false">
      <c r="A682" s="4"/>
      <c r="B682" s="2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false" outlineLevel="0" collapsed="false">
      <c r="A683" s="4"/>
      <c r="B683" s="2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false" outlineLevel="0" collapsed="false">
      <c r="A684" s="4"/>
      <c r="B684" s="2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false" outlineLevel="0" collapsed="false">
      <c r="A685" s="4"/>
      <c r="B685" s="2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false" outlineLevel="0" collapsed="false">
      <c r="A686" s="4"/>
      <c r="B686" s="2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false" outlineLevel="0" collapsed="false">
      <c r="A687" s="4"/>
      <c r="B687" s="2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false" outlineLevel="0" collapsed="false">
      <c r="A688" s="4"/>
      <c r="B688" s="2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false" outlineLevel="0" collapsed="false">
      <c r="A689" s="4"/>
      <c r="B689" s="2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false" outlineLevel="0" collapsed="false">
      <c r="A690" s="4"/>
      <c r="B690" s="2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false" outlineLevel="0" collapsed="false">
      <c r="A691" s="4"/>
      <c r="B691" s="2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false" outlineLevel="0" collapsed="false">
      <c r="A692" s="4"/>
      <c r="B692" s="2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false" outlineLevel="0" collapsed="false">
      <c r="A693" s="4"/>
      <c r="B693" s="2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false" outlineLevel="0" collapsed="false">
      <c r="A694" s="4"/>
      <c r="B694" s="2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false" outlineLevel="0" collapsed="false">
      <c r="A695" s="4"/>
      <c r="B695" s="2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false" outlineLevel="0" collapsed="false">
      <c r="A696" s="4"/>
      <c r="B696" s="2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false" outlineLevel="0" collapsed="false">
      <c r="A697" s="4"/>
      <c r="B697" s="2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false" outlineLevel="0" collapsed="false">
      <c r="A698" s="4"/>
      <c r="B698" s="2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false" outlineLevel="0" collapsed="false">
      <c r="A699" s="4"/>
      <c r="B699" s="2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false" outlineLevel="0" collapsed="false">
      <c r="A700" s="4"/>
      <c r="B700" s="2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false" outlineLevel="0" collapsed="false">
      <c r="A701" s="4"/>
      <c r="B701" s="2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false" outlineLevel="0" collapsed="false">
      <c r="A702" s="4"/>
      <c r="B702" s="2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false" outlineLevel="0" collapsed="false">
      <c r="A703" s="4"/>
      <c r="B703" s="2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false" outlineLevel="0" collapsed="false">
      <c r="A704" s="4"/>
      <c r="B704" s="2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false" outlineLevel="0" collapsed="false">
      <c r="A705" s="4"/>
      <c r="B705" s="2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false" outlineLevel="0" collapsed="false">
      <c r="A706" s="4"/>
      <c r="B706" s="2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false" outlineLevel="0" collapsed="false">
      <c r="A707" s="4"/>
      <c r="B707" s="2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false" outlineLevel="0" collapsed="false">
      <c r="A708" s="4"/>
      <c r="B708" s="2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false" outlineLevel="0" collapsed="false">
      <c r="A709" s="4"/>
      <c r="B709" s="2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false" outlineLevel="0" collapsed="false">
      <c r="A710" s="4"/>
      <c r="B710" s="2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false" outlineLevel="0" collapsed="false">
      <c r="A711" s="4"/>
      <c r="B711" s="2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false" outlineLevel="0" collapsed="false">
      <c r="A712" s="4"/>
      <c r="B712" s="2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false" outlineLevel="0" collapsed="false">
      <c r="A713" s="4"/>
      <c r="B713" s="2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false" outlineLevel="0" collapsed="false">
      <c r="A714" s="4"/>
      <c r="B714" s="2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false" outlineLevel="0" collapsed="false">
      <c r="A715" s="4"/>
      <c r="B715" s="2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false" outlineLevel="0" collapsed="false">
      <c r="A716" s="4"/>
      <c r="B716" s="2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false" outlineLevel="0" collapsed="false">
      <c r="A717" s="4"/>
      <c r="B717" s="2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false" outlineLevel="0" collapsed="false">
      <c r="A718" s="4"/>
      <c r="B718" s="2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false" outlineLevel="0" collapsed="false">
      <c r="A719" s="4"/>
      <c r="B719" s="2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false" outlineLevel="0" collapsed="false">
      <c r="A720" s="4"/>
      <c r="B720" s="2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false" outlineLevel="0" collapsed="false">
      <c r="A721" s="4"/>
      <c r="B721" s="2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false" outlineLevel="0" collapsed="false">
      <c r="A722" s="4"/>
      <c r="B722" s="2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false" outlineLevel="0" collapsed="false">
      <c r="A723" s="4"/>
      <c r="B723" s="2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false" outlineLevel="0" collapsed="false">
      <c r="A724" s="4"/>
      <c r="B724" s="2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false" outlineLevel="0" collapsed="false">
      <c r="A725" s="4"/>
      <c r="B725" s="2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false" outlineLevel="0" collapsed="false">
      <c r="A726" s="4"/>
      <c r="B726" s="2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false" outlineLevel="0" collapsed="false">
      <c r="A727" s="4"/>
      <c r="B727" s="2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false" outlineLevel="0" collapsed="false">
      <c r="A728" s="4"/>
      <c r="B728" s="2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false" outlineLevel="0" collapsed="false">
      <c r="A729" s="4"/>
      <c r="B729" s="2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false" outlineLevel="0" collapsed="false">
      <c r="A730" s="4"/>
      <c r="B730" s="2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false" outlineLevel="0" collapsed="false">
      <c r="A731" s="4"/>
      <c r="B731" s="2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false" outlineLevel="0" collapsed="false">
      <c r="A732" s="4"/>
      <c r="B732" s="2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false" outlineLevel="0" collapsed="false">
      <c r="A733" s="4"/>
      <c r="B733" s="2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false" outlineLevel="0" collapsed="false">
      <c r="A734" s="4"/>
      <c r="B734" s="2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false" outlineLevel="0" collapsed="false">
      <c r="A735" s="4"/>
      <c r="B735" s="2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false" outlineLevel="0" collapsed="false">
      <c r="A736" s="4"/>
      <c r="B736" s="2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false" outlineLevel="0" collapsed="false">
      <c r="A737" s="4"/>
      <c r="B737" s="2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false" outlineLevel="0" collapsed="false">
      <c r="A738" s="4"/>
      <c r="B738" s="2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false" outlineLevel="0" collapsed="false">
      <c r="A739" s="4"/>
      <c r="B739" s="2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false" outlineLevel="0" collapsed="false">
      <c r="A740" s="4"/>
      <c r="B740" s="2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false" outlineLevel="0" collapsed="false">
      <c r="A741" s="4"/>
      <c r="B741" s="2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false" outlineLevel="0" collapsed="false">
      <c r="A742" s="4"/>
      <c r="B742" s="2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false" outlineLevel="0" collapsed="false">
      <c r="A743" s="4"/>
      <c r="B743" s="2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false" outlineLevel="0" collapsed="false">
      <c r="A744" s="4"/>
      <c r="B744" s="2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false" outlineLevel="0" collapsed="false">
      <c r="A745" s="4"/>
      <c r="B745" s="2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false" outlineLevel="0" collapsed="false">
      <c r="A746" s="4"/>
      <c r="B746" s="2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false" outlineLevel="0" collapsed="false">
      <c r="A747" s="4"/>
      <c r="B747" s="2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false" outlineLevel="0" collapsed="false">
      <c r="A748" s="4"/>
      <c r="B748" s="2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false" outlineLevel="0" collapsed="false">
      <c r="A749" s="4"/>
      <c r="B749" s="2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false" outlineLevel="0" collapsed="false">
      <c r="A750" s="4"/>
      <c r="B750" s="2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false" outlineLevel="0" collapsed="false">
      <c r="A751" s="4"/>
      <c r="B751" s="2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false" outlineLevel="0" collapsed="false">
      <c r="A752" s="4"/>
      <c r="B752" s="2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false" outlineLevel="0" collapsed="false">
      <c r="A753" s="4"/>
      <c r="B753" s="2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false" outlineLevel="0" collapsed="false">
      <c r="A754" s="4"/>
      <c r="B754" s="2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false" outlineLevel="0" collapsed="false">
      <c r="A755" s="4"/>
      <c r="B755" s="2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false" outlineLevel="0" collapsed="false">
      <c r="A756" s="4"/>
      <c r="B756" s="2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false" outlineLevel="0" collapsed="false">
      <c r="A757" s="4"/>
      <c r="B757" s="2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false" outlineLevel="0" collapsed="false">
      <c r="A758" s="4"/>
      <c r="B758" s="2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false" outlineLevel="0" collapsed="false">
      <c r="A759" s="4"/>
      <c r="B759" s="2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false" outlineLevel="0" collapsed="false">
      <c r="A760" s="4"/>
      <c r="B760" s="2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false" outlineLevel="0" collapsed="false">
      <c r="A761" s="4"/>
      <c r="B761" s="2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false" outlineLevel="0" collapsed="false">
      <c r="A762" s="4"/>
      <c r="B762" s="2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false" outlineLevel="0" collapsed="false">
      <c r="A763" s="4"/>
      <c r="B763" s="2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false" outlineLevel="0" collapsed="false">
      <c r="A764" s="4"/>
      <c r="B764" s="2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false" outlineLevel="0" collapsed="false">
      <c r="A765" s="4"/>
      <c r="B765" s="2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false" outlineLevel="0" collapsed="false">
      <c r="A766" s="4"/>
      <c r="B766" s="2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false" outlineLevel="0" collapsed="false">
      <c r="A767" s="4"/>
      <c r="B767" s="2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false" outlineLevel="0" collapsed="false">
      <c r="A768" s="4"/>
      <c r="B768" s="2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false" outlineLevel="0" collapsed="false">
      <c r="A769" s="4"/>
      <c r="B769" s="2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false" outlineLevel="0" collapsed="false">
      <c r="A770" s="4"/>
      <c r="B770" s="2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false" outlineLevel="0" collapsed="false">
      <c r="A771" s="4"/>
      <c r="B771" s="2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false" outlineLevel="0" collapsed="false">
      <c r="A772" s="4"/>
      <c r="B772" s="2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false" outlineLevel="0" collapsed="false">
      <c r="A773" s="4"/>
      <c r="B773" s="2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false" outlineLevel="0" collapsed="false">
      <c r="A774" s="4"/>
      <c r="B774" s="2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false" outlineLevel="0" collapsed="false">
      <c r="A775" s="4"/>
      <c r="B775" s="2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false" outlineLevel="0" collapsed="false">
      <c r="A776" s="4"/>
      <c r="B776" s="2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false" outlineLevel="0" collapsed="false">
      <c r="A777" s="4"/>
      <c r="B777" s="2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false" outlineLevel="0" collapsed="false">
      <c r="A778" s="4"/>
      <c r="B778" s="2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false" outlineLevel="0" collapsed="false">
      <c r="A779" s="4"/>
      <c r="B779" s="2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false" outlineLevel="0" collapsed="false">
      <c r="A780" s="4"/>
      <c r="B780" s="2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false" outlineLevel="0" collapsed="false">
      <c r="A781" s="4"/>
      <c r="B781" s="2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false" outlineLevel="0" collapsed="false">
      <c r="A782" s="4"/>
      <c r="B782" s="2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false" outlineLevel="0" collapsed="false">
      <c r="A783" s="4"/>
      <c r="B783" s="2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false" outlineLevel="0" collapsed="false">
      <c r="A784" s="4"/>
      <c r="B784" s="2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false" outlineLevel="0" collapsed="false">
      <c r="A785" s="4"/>
      <c r="B785" s="2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false" outlineLevel="0" collapsed="false">
      <c r="A786" s="4"/>
      <c r="B786" s="2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false" outlineLevel="0" collapsed="false">
      <c r="A787" s="4"/>
      <c r="B787" s="2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false" outlineLevel="0" collapsed="false">
      <c r="A788" s="4"/>
      <c r="B788" s="2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false" outlineLevel="0" collapsed="false">
      <c r="A789" s="4"/>
      <c r="B789" s="2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false" outlineLevel="0" collapsed="false">
      <c r="A790" s="4"/>
      <c r="B790" s="2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false" outlineLevel="0" collapsed="false">
      <c r="A791" s="4"/>
      <c r="B791" s="2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false" outlineLevel="0" collapsed="false">
      <c r="A792" s="4"/>
      <c r="B792" s="2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false" outlineLevel="0" collapsed="false">
      <c r="A793" s="4"/>
      <c r="B793" s="2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false" outlineLevel="0" collapsed="false">
      <c r="A794" s="4"/>
      <c r="B794" s="2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false" outlineLevel="0" collapsed="false">
      <c r="A795" s="4"/>
      <c r="B795" s="2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false" outlineLevel="0" collapsed="false">
      <c r="A796" s="4"/>
      <c r="B796" s="2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false" outlineLevel="0" collapsed="false">
      <c r="A797" s="4"/>
      <c r="B797" s="2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false" outlineLevel="0" collapsed="false">
      <c r="A798" s="4"/>
      <c r="B798" s="2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false" outlineLevel="0" collapsed="false">
      <c r="A799" s="4"/>
      <c r="B799" s="2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false" outlineLevel="0" collapsed="false">
      <c r="A800" s="4"/>
      <c r="B800" s="2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false" outlineLevel="0" collapsed="false">
      <c r="A801" s="4"/>
      <c r="B801" s="2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false" outlineLevel="0" collapsed="false">
      <c r="A802" s="4"/>
      <c r="B802" s="2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false" outlineLevel="0" collapsed="false">
      <c r="A803" s="4"/>
      <c r="B803" s="2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false" outlineLevel="0" collapsed="false">
      <c r="A804" s="4"/>
      <c r="B804" s="2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false" outlineLevel="0" collapsed="false">
      <c r="A805" s="4"/>
      <c r="B805" s="2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false" outlineLevel="0" collapsed="false">
      <c r="A806" s="4"/>
      <c r="B806" s="2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false" outlineLevel="0" collapsed="false">
      <c r="A807" s="4"/>
      <c r="B807" s="2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false" outlineLevel="0" collapsed="false">
      <c r="A808" s="4"/>
      <c r="B808" s="2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false" outlineLevel="0" collapsed="false">
      <c r="A809" s="4"/>
      <c r="B809" s="2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false" outlineLevel="0" collapsed="false">
      <c r="A810" s="4"/>
      <c r="B810" s="2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false" outlineLevel="0" collapsed="false">
      <c r="A811" s="4"/>
      <c r="B811" s="2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false" outlineLevel="0" collapsed="false">
      <c r="A812" s="4"/>
      <c r="B812" s="2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false" outlineLevel="0" collapsed="false">
      <c r="A813" s="4"/>
      <c r="B813" s="2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false" outlineLevel="0" collapsed="false">
      <c r="A814" s="4"/>
      <c r="B814" s="2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false" outlineLevel="0" collapsed="false">
      <c r="A815" s="4"/>
      <c r="B815" s="2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false" outlineLevel="0" collapsed="false">
      <c r="A816" s="4"/>
      <c r="B816" s="2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false" outlineLevel="0" collapsed="false">
      <c r="A817" s="4"/>
      <c r="B817" s="2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false" outlineLevel="0" collapsed="false">
      <c r="A818" s="4"/>
      <c r="B818" s="2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false" outlineLevel="0" collapsed="false">
      <c r="A819" s="4"/>
      <c r="B819" s="2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false" outlineLevel="0" collapsed="false">
      <c r="A820" s="4"/>
      <c r="B820" s="2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false" outlineLevel="0" collapsed="false">
      <c r="A821" s="4"/>
      <c r="B821" s="2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false" outlineLevel="0" collapsed="false">
      <c r="A822" s="4"/>
      <c r="B822" s="2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false" outlineLevel="0" collapsed="false">
      <c r="A823" s="4"/>
      <c r="B823" s="2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false" outlineLevel="0" collapsed="false">
      <c r="A824" s="4"/>
      <c r="B824" s="2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false" outlineLevel="0" collapsed="false">
      <c r="A825" s="4"/>
      <c r="B825" s="2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false" outlineLevel="0" collapsed="false">
      <c r="A826" s="4"/>
      <c r="B826" s="2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false" outlineLevel="0" collapsed="false">
      <c r="A827" s="4"/>
      <c r="B827" s="2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false" outlineLevel="0" collapsed="false">
      <c r="A828" s="4"/>
      <c r="B828" s="2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false" outlineLevel="0" collapsed="false">
      <c r="A829" s="4"/>
      <c r="B829" s="2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false" outlineLevel="0" collapsed="false">
      <c r="A830" s="4"/>
      <c r="B830" s="2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false" outlineLevel="0" collapsed="false">
      <c r="A831" s="4"/>
      <c r="B831" s="2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false" outlineLevel="0" collapsed="false">
      <c r="A832" s="4"/>
      <c r="B832" s="2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false" outlineLevel="0" collapsed="false">
      <c r="A833" s="4"/>
      <c r="B833" s="2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false" outlineLevel="0" collapsed="false">
      <c r="A834" s="4"/>
      <c r="B834" s="2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false" outlineLevel="0" collapsed="false">
      <c r="A835" s="4"/>
      <c r="B835" s="2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false" outlineLevel="0" collapsed="false">
      <c r="A836" s="4"/>
      <c r="B836" s="2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false" outlineLevel="0" collapsed="false">
      <c r="A837" s="4"/>
      <c r="B837" s="2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false" outlineLevel="0" collapsed="false">
      <c r="A838" s="4"/>
      <c r="B838" s="2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false" outlineLevel="0" collapsed="false">
      <c r="A839" s="4"/>
      <c r="B839" s="2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false" outlineLevel="0" collapsed="false">
      <c r="A840" s="4"/>
      <c r="B840" s="2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false" outlineLevel="0" collapsed="false">
      <c r="A841" s="4"/>
      <c r="B841" s="2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false" outlineLevel="0" collapsed="false">
      <c r="A842" s="4"/>
      <c r="B842" s="2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false" outlineLevel="0" collapsed="false">
      <c r="A843" s="4"/>
      <c r="B843" s="2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false" outlineLevel="0" collapsed="false">
      <c r="A844" s="4"/>
      <c r="B844" s="2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false" outlineLevel="0" collapsed="false">
      <c r="A845" s="4"/>
      <c r="B845" s="2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false" outlineLevel="0" collapsed="false">
      <c r="A846" s="4"/>
      <c r="B846" s="2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false" outlineLevel="0" collapsed="false">
      <c r="A847" s="4"/>
      <c r="B847" s="2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false" outlineLevel="0" collapsed="false">
      <c r="A848" s="4"/>
      <c r="B848" s="2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false" outlineLevel="0" collapsed="false">
      <c r="A849" s="4"/>
      <c r="B849" s="2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false" outlineLevel="0" collapsed="false">
      <c r="A850" s="4"/>
      <c r="B850" s="2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false" outlineLevel="0" collapsed="false">
      <c r="A851" s="4"/>
      <c r="B851" s="2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false" outlineLevel="0" collapsed="false">
      <c r="A852" s="4"/>
      <c r="B852" s="2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false" outlineLevel="0" collapsed="false">
      <c r="A853" s="4"/>
      <c r="B853" s="2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false" outlineLevel="0" collapsed="false">
      <c r="A854" s="4"/>
      <c r="B854" s="2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false" outlineLevel="0" collapsed="false">
      <c r="A855" s="4"/>
      <c r="B855" s="2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false" outlineLevel="0" collapsed="false">
      <c r="A856" s="4"/>
      <c r="B856" s="2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false" outlineLevel="0" collapsed="false">
      <c r="A857" s="4"/>
      <c r="B857" s="2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false" outlineLevel="0" collapsed="false">
      <c r="A858" s="4"/>
      <c r="B858" s="2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false" outlineLevel="0" collapsed="false">
      <c r="A859" s="4"/>
      <c r="B859" s="2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false" outlineLevel="0" collapsed="false">
      <c r="A860" s="4"/>
      <c r="B860" s="2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false" outlineLevel="0" collapsed="false">
      <c r="A861" s="4"/>
      <c r="B861" s="2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false" outlineLevel="0" collapsed="false">
      <c r="A862" s="4"/>
      <c r="B862" s="2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false" outlineLevel="0" collapsed="false">
      <c r="A863" s="4"/>
      <c r="B863" s="2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false" outlineLevel="0" collapsed="false">
      <c r="A864" s="4"/>
      <c r="B864" s="2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false" outlineLevel="0" collapsed="false">
      <c r="A865" s="4"/>
      <c r="B865" s="2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false" outlineLevel="0" collapsed="false">
      <c r="A866" s="4"/>
      <c r="B866" s="2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false" outlineLevel="0" collapsed="false">
      <c r="A867" s="4"/>
      <c r="B867" s="2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false" outlineLevel="0" collapsed="false">
      <c r="A868" s="4"/>
      <c r="B868" s="2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false" outlineLevel="0" collapsed="false">
      <c r="A869" s="4"/>
      <c r="B869" s="2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false" outlineLevel="0" collapsed="false">
      <c r="A870" s="4"/>
      <c r="B870" s="2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false" outlineLevel="0" collapsed="false">
      <c r="A871" s="4"/>
      <c r="B871" s="2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false" outlineLevel="0" collapsed="false">
      <c r="A872" s="4"/>
      <c r="B872" s="2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false" outlineLevel="0" collapsed="false">
      <c r="A873" s="4"/>
      <c r="B873" s="2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false" outlineLevel="0" collapsed="false">
      <c r="A874" s="4"/>
      <c r="B874" s="2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false" outlineLevel="0" collapsed="false">
      <c r="A875" s="4"/>
      <c r="B875" s="2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false" outlineLevel="0" collapsed="false">
      <c r="A876" s="4"/>
      <c r="B876" s="2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false" outlineLevel="0" collapsed="false">
      <c r="A877" s="4"/>
      <c r="B877" s="2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false" outlineLevel="0" collapsed="false">
      <c r="A878" s="4"/>
      <c r="B878" s="2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false" outlineLevel="0" collapsed="false">
      <c r="A879" s="4"/>
      <c r="B879" s="2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false" outlineLevel="0" collapsed="false">
      <c r="A880" s="4"/>
      <c r="B880" s="2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false" outlineLevel="0" collapsed="false">
      <c r="A881" s="4"/>
      <c r="B881" s="2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false" outlineLevel="0" collapsed="false">
      <c r="A882" s="4"/>
      <c r="B882" s="2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false" outlineLevel="0" collapsed="false">
      <c r="A883" s="4"/>
      <c r="B883" s="2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false" outlineLevel="0" collapsed="false">
      <c r="A884" s="4"/>
      <c r="B884" s="2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false" outlineLevel="0" collapsed="false">
      <c r="A885" s="4"/>
      <c r="B885" s="2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false" outlineLevel="0" collapsed="false">
      <c r="A886" s="4"/>
      <c r="B886" s="2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false" outlineLevel="0" collapsed="false">
      <c r="A887" s="4"/>
      <c r="B887" s="2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false" outlineLevel="0" collapsed="false">
      <c r="A888" s="4"/>
      <c r="B888" s="2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false" outlineLevel="0" collapsed="false">
      <c r="A889" s="4"/>
      <c r="B889" s="2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false" outlineLevel="0" collapsed="false">
      <c r="A890" s="4"/>
      <c r="B890" s="2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false" outlineLevel="0" collapsed="false">
      <c r="A891" s="4"/>
      <c r="B891" s="2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false" outlineLevel="0" collapsed="false">
      <c r="A892" s="4"/>
      <c r="B892" s="2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false" outlineLevel="0" collapsed="false">
      <c r="A893" s="4"/>
      <c r="B893" s="2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false" outlineLevel="0" collapsed="false">
      <c r="A894" s="4"/>
      <c r="B894" s="2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false" outlineLevel="0" collapsed="false">
      <c r="A895" s="4"/>
      <c r="B895" s="2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false" outlineLevel="0" collapsed="false">
      <c r="A896" s="4"/>
      <c r="B896" s="2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false" outlineLevel="0" collapsed="false">
      <c r="A897" s="4"/>
      <c r="B897" s="2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false" outlineLevel="0" collapsed="false">
      <c r="A898" s="4"/>
      <c r="B898" s="2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false" outlineLevel="0" collapsed="false">
      <c r="A899" s="4"/>
      <c r="B899" s="2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false" outlineLevel="0" collapsed="false">
      <c r="A900" s="4"/>
      <c r="B900" s="2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false" outlineLevel="0" collapsed="false">
      <c r="A901" s="4"/>
      <c r="B901" s="2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false" outlineLevel="0" collapsed="false">
      <c r="A902" s="4"/>
      <c r="B902" s="2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false" outlineLevel="0" collapsed="false">
      <c r="A903" s="4"/>
      <c r="B903" s="2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false" outlineLevel="0" collapsed="false">
      <c r="A904" s="4"/>
      <c r="B904" s="2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false" outlineLevel="0" collapsed="false">
      <c r="A905" s="4"/>
      <c r="B905" s="2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false" outlineLevel="0" collapsed="false">
      <c r="A906" s="4"/>
      <c r="B906" s="2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false" outlineLevel="0" collapsed="false">
      <c r="A907" s="4"/>
      <c r="B907" s="2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false" outlineLevel="0" collapsed="false">
      <c r="A908" s="4"/>
      <c r="B908" s="2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false" outlineLevel="0" collapsed="false">
      <c r="A909" s="4"/>
      <c r="B909" s="2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false" outlineLevel="0" collapsed="false">
      <c r="A910" s="4"/>
      <c r="B910" s="2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false" outlineLevel="0" collapsed="false">
      <c r="A911" s="4"/>
      <c r="B911" s="2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false" outlineLevel="0" collapsed="false">
      <c r="A912" s="4"/>
      <c r="B912" s="2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false" outlineLevel="0" collapsed="false">
      <c r="A913" s="4"/>
      <c r="B913" s="2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false" outlineLevel="0" collapsed="false">
      <c r="A914" s="4"/>
      <c r="B914" s="2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false" outlineLevel="0" collapsed="false">
      <c r="A915" s="4"/>
      <c r="B915" s="2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false" outlineLevel="0" collapsed="false">
      <c r="A916" s="4"/>
      <c r="B916" s="2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false" outlineLevel="0" collapsed="false">
      <c r="A917" s="4"/>
      <c r="B917" s="2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false" outlineLevel="0" collapsed="false">
      <c r="A918" s="4"/>
      <c r="B918" s="2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false" outlineLevel="0" collapsed="false">
      <c r="A919" s="4"/>
      <c r="B919" s="2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false" outlineLevel="0" collapsed="false">
      <c r="A920" s="4"/>
      <c r="B920" s="2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false" outlineLevel="0" collapsed="false">
      <c r="A921" s="4"/>
      <c r="B921" s="2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false" outlineLevel="0" collapsed="false">
      <c r="A922" s="4"/>
      <c r="B922" s="2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false" outlineLevel="0" collapsed="false">
      <c r="A923" s="4"/>
      <c r="B923" s="2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false" outlineLevel="0" collapsed="false">
      <c r="A924" s="4"/>
      <c r="B924" s="2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false" outlineLevel="0" collapsed="false">
      <c r="A925" s="4"/>
      <c r="B925" s="2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false" outlineLevel="0" collapsed="false">
      <c r="A926" s="4"/>
      <c r="B926" s="2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false" outlineLevel="0" collapsed="false">
      <c r="A927" s="4"/>
      <c r="B927" s="2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false" outlineLevel="0" collapsed="false">
      <c r="A928" s="4"/>
      <c r="B928" s="2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false" outlineLevel="0" collapsed="false">
      <c r="A929" s="4"/>
      <c r="B929" s="2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false" outlineLevel="0" collapsed="false">
      <c r="A930" s="4"/>
      <c r="B930" s="2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false" outlineLevel="0" collapsed="false">
      <c r="A931" s="4"/>
      <c r="B931" s="2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false" outlineLevel="0" collapsed="false">
      <c r="A932" s="4"/>
      <c r="B932" s="2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false" outlineLevel="0" collapsed="false">
      <c r="A933" s="4"/>
      <c r="B933" s="2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false" outlineLevel="0" collapsed="false">
      <c r="A934" s="4"/>
      <c r="B934" s="2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false" outlineLevel="0" collapsed="false">
      <c r="A935" s="4"/>
      <c r="B935" s="2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false" outlineLevel="0" collapsed="false">
      <c r="A936" s="4"/>
      <c r="B936" s="2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false" outlineLevel="0" collapsed="false">
      <c r="A937" s="4"/>
      <c r="B937" s="2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false" outlineLevel="0" collapsed="false">
      <c r="A938" s="4"/>
      <c r="B938" s="2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false" outlineLevel="0" collapsed="false">
      <c r="A939" s="4"/>
      <c r="B939" s="2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false" outlineLevel="0" collapsed="false">
      <c r="A940" s="4"/>
      <c r="B940" s="2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false" outlineLevel="0" collapsed="false">
      <c r="A941" s="4"/>
      <c r="B941" s="2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false" outlineLevel="0" collapsed="false">
      <c r="A942" s="4"/>
      <c r="B942" s="2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false" outlineLevel="0" collapsed="false">
      <c r="A943" s="4"/>
      <c r="B943" s="2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false" outlineLevel="0" collapsed="false">
      <c r="A944" s="4"/>
      <c r="B944" s="2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false" outlineLevel="0" collapsed="false">
      <c r="A945" s="4"/>
      <c r="B945" s="2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false" outlineLevel="0" collapsed="false">
      <c r="A946" s="4"/>
      <c r="B946" s="2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false" outlineLevel="0" collapsed="false">
      <c r="A947" s="4"/>
      <c r="B947" s="2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false" outlineLevel="0" collapsed="false">
      <c r="A948" s="4"/>
      <c r="B948" s="2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false" outlineLevel="0" collapsed="false">
      <c r="A949" s="4"/>
      <c r="B949" s="2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false" outlineLevel="0" collapsed="false">
      <c r="A950" s="4"/>
      <c r="B950" s="2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false" outlineLevel="0" collapsed="false">
      <c r="A951" s="4"/>
      <c r="B951" s="2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false" outlineLevel="0" collapsed="false">
      <c r="A952" s="4"/>
      <c r="B952" s="2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false" outlineLevel="0" collapsed="false">
      <c r="A953" s="4"/>
      <c r="B953" s="2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false" outlineLevel="0" collapsed="false">
      <c r="A954" s="4"/>
      <c r="B954" s="2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false" outlineLevel="0" collapsed="false">
      <c r="A955" s="4"/>
      <c r="B955" s="2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false" outlineLevel="0" collapsed="false">
      <c r="A956" s="4"/>
      <c r="B956" s="2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false" outlineLevel="0" collapsed="false">
      <c r="A957" s="4"/>
      <c r="B957" s="2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false" outlineLevel="0" collapsed="false">
      <c r="A958" s="4"/>
      <c r="B958" s="2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false" outlineLevel="0" collapsed="false">
      <c r="A959" s="4"/>
      <c r="B959" s="2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false" outlineLevel="0" collapsed="false">
      <c r="A960" s="4"/>
      <c r="B960" s="2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false" outlineLevel="0" collapsed="false">
      <c r="A961" s="4"/>
      <c r="B961" s="2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false" outlineLevel="0" collapsed="false">
      <c r="A962" s="4"/>
      <c r="B962" s="2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false" outlineLevel="0" collapsed="false">
      <c r="A963" s="4"/>
      <c r="B963" s="2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false" outlineLevel="0" collapsed="false">
      <c r="A964" s="4"/>
      <c r="B964" s="2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false" outlineLevel="0" collapsed="false">
      <c r="A965" s="4"/>
      <c r="B965" s="2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false" outlineLevel="0" collapsed="false">
      <c r="A966" s="4"/>
      <c r="B966" s="2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false" outlineLevel="0" collapsed="false">
      <c r="A967" s="4"/>
      <c r="B967" s="2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false" outlineLevel="0" collapsed="false">
      <c r="A968" s="4"/>
      <c r="B968" s="2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false" outlineLevel="0" collapsed="false">
      <c r="A969" s="4"/>
      <c r="B969" s="2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false" outlineLevel="0" collapsed="false">
      <c r="A970" s="4"/>
      <c r="B970" s="2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false" outlineLevel="0" collapsed="false">
      <c r="A971" s="4"/>
      <c r="B971" s="2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false" outlineLevel="0" collapsed="false">
      <c r="A972" s="4"/>
      <c r="B972" s="2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false" outlineLevel="0" collapsed="false">
      <c r="A973" s="4"/>
      <c r="B973" s="2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false" outlineLevel="0" collapsed="false">
      <c r="A974" s="4"/>
      <c r="B974" s="2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false" outlineLevel="0" collapsed="false">
      <c r="A975" s="4"/>
      <c r="B975" s="2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false" outlineLevel="0" collapsed="false">
      <c r="A976" s="4"/>
      <c r="B976" s="2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false" outlineLevel="0" collapsed="false">
      <c r="A977" s="4"/>
      <c r="B977" s="2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false" outlineLevel="0" collapsed="false">
      <c r="A978" s="4"/>
      <c r="B978" s="2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false" outlineLevel="0" collapsed="false">
      <c r="A979" s="4"/>
      <c r="B979" s="2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false" outlineLevel="0" collapsed="false">
      <c r="A980" s="4"/>
      <c r="B980" s="2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false" outlineLevel="0" collapsed="false">
      <c r="A981" s="4"/>
      <c r="B981" s="2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false" outlineLevel="0" collapsed="false">
      <c r="A982" s="4"/>
      <c r="B982" s="2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false" outlineLevel="0" collapsed="false">
      <c r="A983" s="4"/>
      <c r="B983" s="2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false" outlineLevel="0" collapsed="false">
      <c r="A984" s="4"/>
      <c r="B984" s="2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false" outlineLevel="0" collapsed="false">
      <c r="A985" s="4"/>
      <c r="B985" s="2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false" outlineLevel="0" collapsed="false">
      <c r="A986" s="4"/>
      <c r="B986" s="2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false" outlineLevel="0" collapsed="false">
      <c r="A987" s="4"/>
      <c r="B987" s="2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false" outlineLevel="0" collapsed="false">
      <c r="A988" s="4"/>
      <c r="B988" s="2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false" outlineLevel="0" collapsed="false">
      <c r="A989" s="4"/>
      <c r="B989" s="2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false" outlineLevel="0" collapsed="false">
      <c r="A990" s="4"/>
      <c r="B990" s="2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false" outlineLevel="0" collapsed="false">
      <c r="A991" s="4"/>
      <c r="B991" s="2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false" outlineLevel="0" collapsed="false">
      <c r="A992" s="4"/>
      <c r="B992" s="2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false" outlineLevel="0" collapsed="false">
      <c r="A993" s="4"/>
      <c r="B993" s="2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false" outlineLevel="0" collapsed="false">
      <c r="A994" s="4"/>
      <c r="B994" s="2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false" outlineLevel="0" collapsed="false">
      <c r="A995" s="4"/>
      <c r="B995" s="2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false" outlineLevel="0" collapsed="false">
      <c r="A996" s="4"/>
      <c r="B996" s="2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false" outlineLevel="0" collapsed="false">
      <c r="A997" s="4"/>
      <c r="B997" s="2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false" outlineLevel="0" collapsed="false">
      <c r="A998" s="4"/>
      <c r="B998" s="2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false" outlineLevel="0" collapsed="false">
      <c r="A999" s="4"/>
      <c r="B999" s="2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false" outlineLevel="0" collapsed="false">
      <c r="A1000" s="4"/>
      <c r="B1000" s="2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5.75" hidden="false" customHeight="false" outlineLevel="0" collapsed="false">
      <c r="A1001" s="4"/>
      <c r="B1001" s="2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5.75" hidden="false" customHeight="false" outlineLevel="0" collapsed="false">
      <c r="A1002" s="4"/>
      <c r="B1002" s="2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5.75" hidden="false" customHeight="false" outlineLevel="0" collapsed="false">
      <c r="A1003" s="4"/>
      <c r="B1003" s="2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5.75" hidden="false" customHeight="false" outlineLevel="0" collapsed="false">
      <c r="A1004" s="4"/>
      <c r="B1004" s="2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5.75" hidden="false" customHeight="false" outlineLevel="0" collapsed="false">
      <c r="A1005" s="4"/>
      <c r="B1005" s="2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5.75" hidden="false" customHeight="false" outlineLevel="0" collapsed="false">
      <c r="A1006" s="4"/>
      <c r="B1006" s="2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5.75" hidden="false" customHeight="false" outlineLevel="0" collapsed="false">
      <c r="A1007" s="4"/>
      <c r="B1007" s="2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customFormat="false" ht="15.75" hidden="false" customHeight="false" outlineLevel="0" collapsed="false">
      <c r="A1008" s="4"/>
      <c r="B1008" s="2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customFormat="false" ht="15.75" hidden="false" customHeight="false" outlineLevel="0" collapsed="false">
      <c r="A1009" s="4"/>
      <c r="B1009" s="2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customFormat="false" ht="15.75" hidden="false" customHeight="false" outlineLevel="0" collapsed="false">
      <c r="A1010" s="4"/>
      <c r="B1010" s="2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customFormat="false" ht="15.75" hidden="false" customHeight="false" outlineLevel="0" collapsed="false">
      <c r="A1011" s="4"/>
      <c r="B1011" s="2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customFormat="false" ht="15.75" hidden="false" customHeight="false" outlineLevel="0" collapsed="false">
      <c r="A1012" s="4"/>
      <c r="B1012" s="2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customFormat="false" ht="15.75" hidden="false" customHeight="false" outlineLevel="0" collapsed="false">
      <c r="A1013" s="4"/>
      <c r="B1013" s="2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customFormat="false" ht="15.75" hidden="false" customHeight="false" outlineLevel="0" collapsed="false">
      <c r="A1014" s="4"/>
      <c r="B1014" s="2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customFormat="false" ht="15.75" hidden="false" customHeight="false" outlineLevel="0" collapsed="false">
      <c r="A1015" s="4"/>
      <c r="B1015" s="2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customFormat="false" ht="15.75" hidden="false" customHeight="false" outlineLevel="0" collapsed="false">
      <c r="A1016" s="4"/>
      <c r="B1016" s="2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customFormat="false" ht="15.75" hidden="false" customHeight="false" outlineLevel="0" collapsed="false">
      <c r="A1017" s="4"/>
      <c r="B1017" s="2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customFormat="false" ht="15.75" hidden="false" customHeight="false" outlineLevel="0" collapsed="false">
      <c r="A1018" s="4"/>
      <c r="B1018" s="2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customFormat="false" ht="15.75" hidden="false" customHeight="false" outlineLevel="0" collapsed="false">
      <c r="A1019" s="4"/>
      <c r="B1019" s="2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customFormat="false" ht="15.75" hidden="false" customHeight="false" outlineLevel="0" collapsed="false">
      <c r="A1020" s="4"/>
      <c r="B1020" s="2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customFormat="false" ht="15.75" hidden="false" customHeight="false" outlineLevel="0" collapsed="false">
      <c r="A1021" s="4"/>
      <c r="B1021" s="2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customFormat="false" ht="15.75" hidden="false" customHeight="false" outlineLevel="0" collapsed="false">
      <c r="A1022" s="4"/>
      <c r="B1022" s="2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customFormat="false" ht="15.75" hidden="false" customHeight="false" outlineLevel="0" collapsed="false">
      <c r="A1023" s="4"/>
      <c r="B1023" s="2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customFormat="false" ht="15.75" hidden="false" customHeight="false" outlineLevel="0" collapsed="false">
      <c r="A1024" s="4"/>
      <c r="B1024" s="2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customFormat="false" ht="15.75" hidden="false" customHeight="false" outlineLevel="0" collapsed="false">
      <c r="A1025" s="4"/>
      <c r="B1025" s="2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customFormat="false" ht="15.75" hidden="false" customHeight="false" outlineLevel="0" collapsed="false">
      <c r="A1026" s="4"/>
      <c r="B1026" s="2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customFormat="false" ht="15.75" hidden="false" customHeight="false" outlineLevel="0" collapsed="false">
      <c r="A1027" s="4"/>
      <c r="B1027" s="2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customFormat="false" ht="15.75" hidden="false" customHeight="false" outlineLevel="0" collapsed="false">
      <c r="A1028" s="4"/>
      <c r="B1028" s="2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4" t="s">
        <v>149</v>
      </c>
      <c r="B1" s="25"/>
      <c r="C1" s="25"/>
      <c r="D1" s="25"/>
      <c r="E1" s="25"/>
      <c r="F1" s="25"/>
      <c r="G1" s="25"/>
      <c r="H1" s="25"/>
      <c r="I1" s="25"/>
      <c r="J1" s="25"/>
      <c r="K1" s="26" t="s">
        <v>150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6" t="s">
        <v>151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.75" hidden="false" customHeight="false" outlineLevel="0" collapsed="false">
      <c r="A3" s="25"/>
      <c r="B3" s="27" t="s">
        <v>152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 t="s">
        <v>153</v>
      </c>
      <c r="S3" s="28" t="n">
        <v>1</v>
      </c>
      <c r="T3" s="28" t="n">
        <v>27</v>
      </c>
      <c r="U3" s="28" t="n">
        <v>273</v>
      </c>
      <c r="V3" s="25"/>
      <c r="W3" s="25"/>
      <c r="X3" s="25"/>
      <c r="Y3" s="25"/>
      <c r="Z3" s="25"/>
    </row>
    <row r="4" customFormat="false" ht="15.75" hidden="false" customHeight="false" outlineLevel="0" collapsed="false">
      <c r="A4" s="29"/>
      <c r="B4" s="30" t="s">
        <v>154</v>
      </c>
      <c r="C4" s="30"/>
      <c r="D4" s="30" t="s">
        <v>155</v>
      </c>
      <c r="E4" s="31" t="s">
        <v>156</v>
      </c>
      <c r="F4" s="25"/>
      <c r="G4" s="32" t="s">
        <v>157</v>
      </c>
      <c r="H4" s="33" t="s">
        <v>158</v>
      </c>
      <c r="I4" s="34" t="s">
        <v>159</v>
      </c>
      <c r="J4" s="25"/>
      <c r="K4" s="32" t="s">
        <v>160</v>
      </c>
      <c r="L4" s="33" t="s">
        <v>161</v>
      </c>
      <c r="M4" s="33" t="s">
        <v>162</v>
      </c>
      <c r="N4" s="33" t="s">
        <v>163</v>
      </c>
      <c r="O4" s="35" t="s">
        <v>164</v>
      </c>
      <c r="P4" s="35" t="s">
        <v>165</v>
      </c>
      <c r="Q4" s="35" t="s">
        <v>166</v>
      </c>
      <c r="R4" s="36" t="s">
        <v>167</v>
      </c>
      <c r="S4" s="37" t="s">
        <v>168</v>
      </c>
      <c r="T4" s="36" t="s">
        <v>169</v>
      </c>
      <c r="U4" s="38" t="s">
        <v>170</v>
      </c>
      <c r="V4" s="25"/>
      <c r="W4" s="39" t="s">
        <v>171</v>
      </c>
      <c r="X4" s="39" t="s">
        <v>172</v>
      </c>
      <c r="Y4" s="25"/>
      <c r="Z4" s="25"/>
    </row>
    <row r="5" customFormat="false" ht="39.55" hidden="false" customHeight="true" outlineLevel="0" collapsed="false">
      <c r="A5" s="40"/>
      <c r="B5" s="41" t="s">
        <v>173</v>
      </c>
      <c r="C5" s="42" t="s">
        <v>174</v>
      </c>
      <c r="D5" s="43" t="s">
        <v>175</v>
      </c>
      <c r="E5" s="44"/>
      <c r="F5" s="45"/>
      <c r="G5" s="46" t="s">
        <v>176</v>
      </c>
      <c r="H5" s="46"/>
      <c r="I5" s="46"/>
      <c r="J5" s="45"/>
      <c r="K5" s="47" t="s">
        <v>177</v>
      </c>
      <c r="L5" s="48" t="s">
        <v>178</v>
      </c>
      <c r="M5" s="48"/>
      <c r="N5" s="48"/>
      <c r="O5" s="48" t="s">
        <v>179</v>
      </c>
      <c r="P5" s="48"/>
      <c r="Q5" s="48"/>
      <c r="R5" s="49" t="s">
        <v>180</v>
      </c>
      <c r="S5" s="50" t="s">
        <v>181</v>
      </c>
      <c r="T5" s="50"/>
      <c r="U5" s="50"/>
      <c r="V5" s="45"/>
      <c r="W5" s="51" t="s">
        <v>182</v>
      </c>
      <c r="X5" s="52" t="n">
        <f aca="false">SUM(W6:W506)</f>
        <v>1.30505594603074</v>
      </c>
      <c r="Y5" s="45"/>
      <c r="Z5" s="45"/>
    </row>
    <row r="6" customFormat="false" ht="15.75" hidden="false" customHeight="false" outlineLevel="0" collapsed="false">
      <c r="A6" s="53"/>
      <c r="B6" s="54" t="s">
        <v>183</v>
      </c>
      <c r="C6" s="55" t="s">
        <v>184</v>
      </c>
      <c r="D6" s="56" t="s">
        <v>185</v>
      </c>
      <c r="E6" s="57" t="s">
        <v>186</v>
      </c>
      <c r="F6" s="28" t="s">
        <v>44</v>
      </c>
      <c r="G6" s="58" t="n">
        <v>0</v>
      </c>
      <c r="H6" s="59" t="n">
        <v>0</v>
      </c>
      <c r="I6" s="60" t="n">
        <v>0</v>
      </c>
      <c r="J6" s="25"/>
      <c r="K6" s="61" t="n">
        <v>0</v>
      </c>
      <c r="L6" s="62" t="n">
        <f aca="false">$B$17+$B$18*EXP(-K6/$B$21)+$B$19*EXP(-K6/$B$22)+$B$20*EXP(-K6/$B$23)</f>
        <v>1</v>
      </c>
      <c r="M6" s="63" t="n">
        <f aca="false">EXP(-K6/$D$9)</f>
        <v>1</v>
      </c>
      <c r="N6" s="63" t="n">
        <f aca="false">EXP(-K6/$D$8)</f>
        <v>1</v>
      </c>
      <c r="O6" s="64" t="n">
        <f aca="false">(K6*$B$17+$B$18*$B$21*(1-EXP(-K6/$B$21))+$B$19*$B$22*(1-EXP(-K6/$B$22))+$B$20*$B$23*(1-EXP(-K6/$B$23)))*$C$7</f>
        <v>0</v>
      </c>
      <c r="P6" s="64" t="n">
        <f aca="false">$D$9*(1-EXP(-K6/$D$9))*$C$9</f>
        <v>0</v>
      </c>
      <c r="Q6" s="65" t="n">
        <f aca="false">$D$8*(1-EXP(-K6/$D$8))*$C$8</f>
        <v>0</v>
      </c>
      <c r="R6" s="66" t="n">
        <f aca="false">$B$13-K6</f>
        <v>100</v>
      </c>
      <c r="S6" s="67" t="n">
        <f aca="false">VLOOKUP($R6,$K$6:$Q$506,5)/$C$26</f>
        <v>1</v>
      </c>
      <c r="T6" s="68" t="n">
        <f aca="false">VLOOKUP($R6,$K$6:$Q$506,6)/$C$26</f>
        <v>26.4972125465053</v>
      </c>
      <c r="U6" s="69" t="n">
        <f aca="false">VLOOKUP($R6,$K$6:$Q$506,7)/$C$26</f>
        <v>263.161911311299</v>
      </c>
      <c r="V6" s="28" t="s">
        <v>44</v>
      </c>
      <c r="W6" s="70" t="n">
        <f aca="false">G6*S6+H6*T6+I6*U6</f>
        <v>0</v>
      </c>
      <c r="X6" s="25"/>
      <c r="Y6" s="25"/>
      <c r="Z6" s="25"/>
    </row>
    <row r="7" customFormat="false" ht="15.75" hidden="false" customHeight="false" outlineLevel="0" collapsed="false">
      <c r="A7" s="71" t="s">
        <v>187</v>
      </c>
      <c r="B7" s="72" t="n">
        <v>1.33E-005</v>
      </c>
      <c r="C7" s="73" t="n">
        <f aca="false">B7*$B$10/E7*1000000000/$B$11</f>
        <v>1.70487053477734E-015</v>
      </c>
      <c r="D7" s="74" t="s">
        <v>188</v>
      </c>
      <c r="E7" s="75" t="n">
        <v>44.01</v>
      </c>
      <c r="F7" s="28" t="s">
        <v>45</v>
      </c>
      <c r="G7" s="103" t="n">
        <v>0</v>
      </c>
      <c r="H7" s="76" t="n">
        <v>0</v>
      </c>
      <c r="I7" s="77" t="n">
        <v>0</v>
      </c>
      <c r="J7" s="25"/>
      <c r="K7" s="61" t="n">
        <v>1</v>
      </c>
      <c r="L7" s="62" t="n">
        <f aca="false">$B$17+$B$18*EXP(-K7/$B$21)+$B$19*EXP(-K7/$B$22)+$B$20*EXP(-K7/$B$23)</f>
        <v>0.934525143351474</v>
      </c>
      <c r="M7" s="63" t="n">
        <f aca="false">EXP(-K7/$D$9)</f>
        <v>0.918745834161034</v>
      </c>
      <c r="N7" s="63" t="n">
        <f aca="false">EXP(-K7/$D$8)</f>
        <v>0.990867643670448</v>
      </c>
      <c r="O7" s="64" t="n">
        <f aca="false">(K7*$B$17+$B$18*$B$21*(1-EXP(-K7/$B$21))+$B$19*$B$22*(1-EXP(-K7/$B$22))+$B$20*$B$23*(1-EXP(-K7/$B$23)))*$C$7</f>
        <v>1.64713840243936E-015</v>
      </c>
      <c r="P7" s="64" t="n">
        <f aca="false">$D$9*(1-EXP(-K7/$D$9))*$C$9</f>
        <v>1.92215881540341E-013</v>
      </c>
      <c r="Q7" s="65" t="n">
        <f aca="false">$D$8*(1-EXP(-K7/$D$8))*$C$8</f>
        <v>3.57254360737198E-013</v>
      </c>
      <c r="R7" s="66" t="n">
        <f aca="false">$B$13-K7</f>
        <v>99</v>
      </c>
      <c r="S7" s="67" t="n">
        <f aca="false">VLOOKUP($R7,$K$6:$Q$506,5)/$C$26</f>
        <v>0.992170798836874</v>
      </c>
      <c r="T7" s="68" t="n">
        <f aca="false">VLOOKUP($R7,$K$6:$Q$506,6)/$C$26</f>
        <v>26.4967233544653</v>
      </c>
      <c r="U7" s="69" t="n">
        <f aca="false">VLOOKUP($R7,$K$6:$Q$506,7)/$C$26</f>
        <v>261.548021815097</v>
      </c>
      <c r="V7" s="28" t="s">
        <v>45</v>
      </c>
      <c r="W7" s="78" t="n">
        <f aca="false">G7*S7+H7*T7+I7*U7</f>
        <v>0</v>
      </c>
      <c r="X7" s="25"/>
      <c r="Y7" s="25"/>
      <c r="Z7" s="25"/>
    </row>
    <row r="8" customFormat="false" ht="15.75" hidden="false" customHeight="false" outlineLevel="0" collapsed="false">
      <c r="A8" s="71" t="s">
        <v>189</v>
      </c>
      <c r="B8" s="72" t="n">
        <v>0.0028</v>
      </c>
      <c r="C8" s="73" t="n">
        <f aca="false">B8*$B$10/E8*1000000000/$B$11</f>
        <v>3.58895647987022E-013</v>
      </c>
      <c r="D8" s="74" t="n">
        <v>109</v>
      </c>
      <c r="E8" s="75" t="n">
        <v>44.013</v>
      </c>
      <c r="F8" s="28" t="s">
        <v>46</v>
      </c>
      <c r="G8" s="103" t="n">
        <v>0</v>
      </c>
      <c r="H8" s="76" t="n">
        <v>0</v>
      </c>
      <c r="I8" s="77" t="n">
        <v>0</v>
      </c>
      <c r="J8" s="25"/>
      <c r="K8" s="61" t="n">
        <v>2</v>
      </c>
      <c r="L8" s="62" t="n">
        <f aca="false">$B$17+$B$18*EXP(-K8/$B$21)+$B$19*EXP(-K8/$B$22)+$B$20*EXP(-K8/$B$23)</f>
        <v>0.881133921191247</v>
      </c>
      <c r="M8" s="63" t="n">
        <f aca="false">EXP(-K8/$D$9)</f>
        <v>0.844093907788253</v>
      </c>
      <c r="N8" s="63" t="n">
        <f aca="false">EXP(-K8/$D$8)</f>
        <v>0.981818687273025</v>
      </c>
      <c r="O8" s="64" t="n">
        <f aca="false">(K8*$B$17+$B$18*$B$21*(1-EXP(-K8/$B$21))+$B$19*$B$22*(1-EXP(-K8/$B$22))+$B$20*$B$23*(1-EXP(-K8/$B$23)))*$C$7</f>
        <v>3.19334364831333E-015</v>
      </c>
      <c r="P8" s="64" t="n">
        <f aca="false">$D$9*(1-EXP(-K8/$D$9))*$C$9</f>
        <v>3.6881342196512E-013</v>
      </c>
      <c r="Q8" s="65" t="n">
        <f aca="false">$D$8*(1-EXP(-K8/$D$8))*$C$8</f>
        <v>7.11246147351858E-013</v>
      </c>
      <c r="R8" s="66" t="n">
        <f aca="false">$B$13-K8</f>
        <v>98</v>
      </c>
      <c r="S8" s="67" t="n">
        <f aca="false">VLOOKUP($R8,$K$6:$Q$506,5)/$C$26</f>
        <v>0.984323328968635</v>
      </c>
      <c r="T8" s="68" t="n">
        <f aca="false">VLOOKUP($R8,$K$6:$Q$506,6)/$C$26</f>
        <v>26.4961908981299</v>
      </c>
      <c r="U8" s="69" t="n">
        <f aca="false">VLOOKUP($R8,$K$6:$Q$506,7)/$C$26</f>
        <v>259.919257866136</v>
      </c>
      <c r="V8" s="28" t="s">
        <v>46</v>
      </c>
      <c r="W8" s="78" t="n">
        <f aca="false">G8*S8+H8*T8+I8*U8</f>
        <v>0</v>
      </c>
      <c r="X8" s="25"/>
      <c r="Y8" s="25"/>
      <c r="Z8" s="25"/>
    </row>
    <row r="9" customFormat="false" ht="15.75" hidden="false" customHeight="false" outlineLevel="0" collapsed="false">
      <c r="A9" s="79" t="s">
        <v>190</v>
      </c>
      <c r="B9" s="80" t="n">
        <v>0.00057</v>
      </c>
      <c r="C9" s="81" t="n">
        <f aca="false">B9*$B$10/E9*1000000000/$B$11</f>
        <v>2.00475647227157E-013</v>
      </c>
      <c r="D9" s="82" t="n">
        <v>11.8</v>
      </c>
      <c r="E9" s="83" t="n">
        <v>16.04</v>
      </c>
      <c r="F9" s="28" t="s">
        <v>47</v>
      </c>
      <c r="G9" s="103" t="n">
        <v>0</v>
      </c>
      <c r="H9" s="76" t="n">
        <v>0</v>
      </c>
      <c r="I9" s="77" t="n">
        <v>0</v>
      </c>
      <c r="J9" s="25"/>
      <c r="K9" s="61" t="n">
        <v>3</v>
      </c>
      <c r="L9" s="62" t="n">
        <f aca="false">$B$17+$B$18*EXP(-K9/$B$21)+$B$19*EXP(-K9/$B$22)+$B$20*EXP(-K9/$B$23)</f>
        <v>0.837358501592201</v>
      </c>
      <c r="M9" s="63" t="n">
        <f aca="false">EXP(-K9/$D$9)</f>
        <v>0.775507761421166</v>
      </c>
      <c r="N9" s="63" t="n">
        <f aca="false">EXP(-K9/$D$8)</f>
        <v>0.972852369169834</v>
      </c>
      <c r="O9" s="64" t="n">
        <f aca="false">(K9*$B$17+$B$18*$B$21*(1-EXP(-K9/$B$21))+$B$19*$B$22*(1-EXP(-K9/$B$22))+$B$20*$B$23*(1-EXP(-K9/$B$23)))*$C$7</f>
        <v>4.65703187629787E-015</v>
      </c>
      <c r="P9" s="64" t="n">
        <f aca="false">$D$9*(1-EXP(-K9/$D$9))*$C$9</f>
        <v>5.3106167655347E-013</v>
      </c>
      <c r="Q9" s="65" t="n">
        <f aca="false">$D$8*(1-EXP(-K9/$D$8))*$C$8</f>
        <v>1.06200515483342E-012</v>
      </c>
      <c r="R9" s="66" t="n">
        <f aca="false">$B$13-K9</f>
        <v>97</v>
      </c>
      <c r="S9" s="67" t="n">
        <f aca="false">VLOOKUP($R9,$K$6:$Q$506,5)/$C$26</f>
        <v>0.976457296265978</v>
      </c>
      <c r="T9" s="68" t="n">
        <f aca="false">VLOOKUP($R9,$K$6:$Q$506,6)/$C$26</f>
        <v>26.4956113511915</v>
      </c>
      <c r="U9" s="69" t="n">
        <f aca="false">VLOOKUP($R9,$K$6:$Q$506,7)/$C$26</f>
        <v>258.275482373652</v>
      </c>
      <c r="V9" s="28" t="s">
        <v>47</v>
      </c>
      <c r="W9" s="78" t="n">
        <f aca="false">G9*S9+H9*T9+I9*U9</f>
        <v>0</v>
      </c>
      <c r="X9" s="25"/>
      <c r="Y9" s="25"/>
      <c r="Z9" s="25"/>
    </row>
    <row r="10" customFormat="false" ht="15.75" hidden="false" customHeight="false" outlineLevel="0" collapsed="false">
      <c r="A10" s="71" t="s">
        <v>191</v>
      </c>
      <c r="B10" s="84" t="n">
        <v>28.97</v>
      </c>
      <c r="C10" s="54" t="s">
        <v>192</v>
      </c>
      <c r="D10" s="85"/>
      <c r="E10" s="86"/>
      <c r="F10" s="28" t="s">
        <v>48</v>
      </c>
      <c r="G10" s="103" t="n">
        <v>0</v>
      </c>
      <c r="H10" s="76" t="n">
        <v>0</v>
      </c>
      <c r="I10" s="77" t="n">
        <v>0</v>
      </c>
      <c r="J10" s="25"/>
      <c r="K10" s="61" t="n">
        <v>4</v>
      </c>
      <c r="L10" s="62" t="n">
        <f aca="false">$B$17+$B$18*EXP(-K10/$B$21)+$B$19*EXP(-K10/$B$22)+$B$20*EXP(-K10/$B$23)</f>
        <v>0.801241693266786</v>
      </c>
      <c r="M10" s="63" t="n">
        <f aca="false">EXP(-K10/$D$9)</f>
        <v>0.712494525165245</v>
      </c>
      <c r="N10" s="63" t="n">
        <f aca="false">EXP(-K10/$D$8)</f>
        <v>0.963967934678526</v>
      </c>
      <c r="O10" s="64" t="n">
        <f aca="false">(K10*$B$17+$B$18*$B$21*(1-EXP(-K10/$B$21))+$B$19*$B$22*(1-EXP(-K10/$B$22))+$B$20*$B$23*(1-EXP(-K10/$B$23)))*$C$7</f>
        <v>6.05286401566322E-015</v>
      </c>
      <c r="P10" s="64" t="n">
        <f aca="false">$D$9*(1-EXP(-K10/$D$9))*$C$9</f>
        <v>6.80126584556416E-013</v>
      </c>
      <c r="Q10" s="65" t="n">
        <f aca="false">$D$8*(1-EXP(-K10/$D$8))*$C$8</f>
        <v>1.40956090607286E-012</v>
      </c>
      <c r="R10" s="66" t="n">
        <f aca="false">$B$13-K10</f>
        <v>96</v>
      </c>
      <c r="S10" s="67" t="n">
        <f aca="false">VLOOKUP($R10,$K$6:$Q$506,5)/$C$26</f>
        <v>0.968572398978998</v>
      </c>
      <c r="T10" s="68" t="n">
        <f aca="false">VLOOKUP($R10,$K$6:$Q$506,6)/$C$26</f>
        <v>26.4949805489425</v>
      </c>
      <c r="U10" s="69" t="n">
        <f aca="false">VLOOKUP($R10,$K$6:$Q$506,7)/$C$26</f>
        <v>256.61655698338</v>
      </c>
      <c r="V10" s="28" t="s">
        <v>48</v>
      </c>
      <c r="W10" s="78" t="n">
        <f aca="false">G10*S10+H10*T10+I10*U10</f>
        <v>0</v>
      </c>
      <c r="X10" s="25"/>
      <c r="Y10" s="25"/>
      <c r="Z10" s="25"/>
    </row>
    <row r="11" customFormat="false" ht="15.75" hidden="false" customHeight="false" outlineLevel="0" collapsed="false">
      <c r="A11" s="79" t="s">
        <v>193</v>
      </c>
      <c r="B11" s="87" t="n">
        <v>5.1352E+018</v>
      </c>
      <c r="C11" s="88" t="s">
        <v>192</v>
      </c>
      <c r="D11" s="89"/>
      <c r="E11" s="90"/>
      <c r="F11" s="28" t="s">
        <v>49</v>
      </c>
      <c r="G11" s="103" t="n">
        <v>0</v>
      </c>
      <c r="H11" s="76" t="n">
        <v>0</v>
      </c>
      <c r="I11" s="77" t="n">
        <v>0</v>
      </c>
      <c r="J11" s="25"/>
      <c r="K11" s="61" t="n">
        <v>5</v>
      </c>
      <c r="L11" s="62" t="n">
        <f aca="false">$B$17+$B$18*EXP(-K11/$B$21)+$B$19*EXP(-K11/$B$22)+$B$20*EXP(-K11/$B$23)</f>
        <v>0.771231104034404</v>
      </c>
      <c r="M11" s="63" t="n">
        <f aca="false">EXP(-K11/$D$9)</f>
        <v>0.654601376858112</v>
      </c>
      <c r="N11" s="63" t="n">
        <f aca="false">EXP(-K11/$D$8)</f>
        <v>0.955164636008779</v>
      </c>
      <c r="O11" s="64" t="n">
        <f aca="false">(K11*$B$17+$B$18*$B$21*(1-EXP(-K11/$B$21))+$B$19*$B$22*(1-EXP(-K11/$B$22))+$B$20*$B$23*(1-EXP(-K11/$B$23)))*$C$7</f>
        <v>7.39252264888857E-015</v>
      </c>
      <c r="P11" s="64" t="n">
        <f aca="false">$D$9*(1-EXP(-K11/$D$9))*$C$9</f>
        <v>8.1707934780372E-013</v>
      </c>
      <c r="Q11" s="65" t="n">
        <f aca="false">$D$8*(1-EXP(-K11/$D$8))*$C$8</f>
        <v>1.75394265434759E-012</v>
      </c>
      <c r="R11" s="66" t="n">
        <f aca="false">$B$13-K11</f>
        <v>95</v>
      </c>
      <c r="S11" s="67" t="n">
        <f aca="false">VLOOKUP($R11,$K$6:$Q$506,5)/$C$26</f>
        <v>0.96066832752713</v>
      </c>
      <c r="T11" s="68" t="n">
        <f aca="false">VLOOKUP($R11,$K$6:$Q$506,6)/$C$26</f>
        <v>26.4942939583475</v>
      </c>
      <c r="U11" s="69" t="n">
        <f aca="false">VLOOKUP($R11,$K$6:$Q$506,7)/$C$26</f>
        <v>254.94234206591</v>
      </c>
      <c r="V11" s="28" t="s">
        <v>49</v>
      </c>
      <c r="W11" s="78" t="n">
        <f aca="false">G11*S11+H11*T11+I11*U11</f>
        <v>0</v>
      </c>
      <c r="X11" s="25"/>
      <c r="Y11" s="25"/>
      <c r="Z11" s="25"/>
    </row>
    <row r="12" customFormat="false" ht="15.75" hidden="false" customHeight="false" outlineLevel="0" collapsed="false">
      <c r="A12" s="25"/>
      <c r="B12" s="25"/>
      <c r="C12" s="25"/>
      <c r="D12" s="91"/>
      <c r="E12" s="25"/>
      <c r="F12" s="28" t="s">
        <v>50</v>
      </c>
      <c r="G12" s="103" t="n">
        <v>0</v>
      </c>
      <c r="H12" s="76" t="n">
        <v>0</v>
      </c>
      <c r="I12" s="77" t="n">
        <v>0</v>
      </c>
      <c r="J12" s="25"/>
      <c r="K12" s="61" t="n">
        <v>6</v>
      </c>
      <c r="L12" s="62" t="n">
        <f aca="false">$B$17+$B$18*EXP(-K12/$B$21)+$B$19*EXP(-K12/$B$22)+$B$20*EXP(-K12/$B$23)</f>
        <v>0.746095242156848</v>
      </c>
      <c r="M12" s="63" t="n">
        <f aca="false">EXP(-K12/$D$9)</f>
        <v>0.601412288024467</v>
      </c>
      <c r="N12" s="63" t="n">
        <f aca="false">EXP(-K12/$D$8)</f>
        <v>0.94644173219936</v>
      </c>
      <c r="O12" s="64" t="n">
        <f aca="false">(K12*$B$17+$B$18*$B$21*(1-EXP(-K12/$B$21))+$B$19*$B$22*(1-EXP(-K12/$B$22))+$B$20*$B$23*(1-EXP(-K12/$B$23)))*$C$7</f>
        <v>8.68532785670826E-015</v>
      </c>
      <c r="P12" s="64" t="n">
        <f aca="false">$D$9*(1-EXP(-K12/$D$9))*$C$9</f>
        <v>9.42904128514022E-013</v>
      </c>
      <c r="Q12" s="65" t="n">
        <f aca="false">$D$8*(1-EXP(-K12/$D$8))*$C$8</f>
        <v>2.09517938578369E-012</v>
      </c>
      <c r="R12" s="66" t="n">
        <f aca="false">$B$13-K12</f>
        <v>94</v>
      </c>
      <c r="S12" s="67" t="n">
        <f aca="false">VLOOKUP($R12,$K$6:$Q$506,5)/$C$26</f>
        <v>0.952744764283251</v>
      </c>
      <c r="T12" s="68" t="n">
        <f aca="false">VLOOKUP($R12,$K$6:$Q$506,6)/$C$26</f>
        <v>26.4935466454678</v>
      </c>
      <c r="U12" s="69" t="n">
        <f aca="false">VLOOKUP($R12,$K$6:$Q$506,7)/$C$26</f>
        <v>253.252696704932</v>
      </c>
      <c r="V12" s="28" t="s">
        <v>50</v>
      </c>
      <c r="W12" s="78" t="n">
        <f aca="false">G12*S12+H12*T12+I12*U12</f>
        <v>0</v>
      </c>
      <c r="X12" s="25"/>
      <c r="Y12" s="25"/>
      <c r="Z12" s="25"/>
    </row>
    <row r="13" customFormat="false" ht="15.75" hidden="false" customHeight="false" outlineLevel="0" collapsed="false">
      <c r="A13" s="92" t="s">
        <v>194</v>
      </c>
      <c r="B13" s="93" t="n">
        <v>100</v>
      </c>
      <c r="C13" s="26" t="s">
        <v>195</v>
      </c>
      <c r="D13" s="25"/>
      <c r="E13" s="25"/>
      <c r="F13" s="28" t="s">
        <v>51</v>
      </c>
      <c r="G13" s="103" t="n">
        <v>0</v>
      </c>
      <c r="H13" s="76" t="n">
        <v>0</v>
      </c>
      <c r="I13" s="77" t="n">
        <v>0</v>
      </c>
      <c r="J13" s="25"/>
      <c r="K13" s="61" t="n">
        <v>7</v>
      </c>
      <c r="L13" s="62" t="n">
        <f aca="false">$B$17+$B$18*EXP(-K13/$B$21)+$B$19*EXP(-K13/$B$22)+$B$20*EXP(-K13/$B$23)</f>
        <v>0.724857011255883</v>
      </c>
      <c r="M13" s="63" t="n">
        <f aca="false">EXP(-K13/$D$9)</f>
        <v>0.552545034235735</v>
      </c>
      <c r="N13" s="63" t="n">
        <f aca="false">EXP(-K13/$D$8)</f>
        <v>0.937798489055756</v>
      </c>
      <c r="O13" s="64" t="n">
        <f aca="false">(K13*$B$17+$B$18*$B$21*(1-EXP(-K13/$B$21))+$B$19*$B$22*(1-EXP(-K13/$B$22))+$B$20*$B$23*(1-EXP(-K13/$B$23)))*$C$7</f>
        <v>9.9387254273329E-015</v>
      </c>
      <c r="P13" s="64" t="n">
        <f aca="false">$D$9*(1-EXP(-K13/$D$9))*$C$9</f>
        <v>1.05850512162584E-012</v>
      </c>
      <c r="Q13" s="65" t="n">
        <f aca="false">$D$8*(1-EXP(-K13/$D$8))*$C$8</f>
        <v>2.43329982179558E-012</v>
      </c>
      <c r="R13" s="66" t="n">
        <f aca="false">$B$13-K13</f>
        <v>93</v>
      </c>
      <c r="S13" s="67" t="n">
        <f aca="false">VLOOKUP($R13,$K$6:$Q$506,5)/$C$26</f>
        <v>0.944801383351809</v>
      </c>
      <c r="T13" s="68" t="n">
        <f aca="false">VLOOKUP($R13,$K$6:$Q$506,6)/$C$26</f>
        <v>26.4927332400058</v>
      </c>
      <c r="U13" s="69" t="n">
        <f aca="false">VLOOKUP($R13,$K$6:$Q$506,7)/$C$26</f>
        <v>251.54747868538</v>
      </c>
      <c r="V13" s="28" t="s">
        <v>51</v>
      </c>
      <c r="W13" s="78" t="n">
        <f aca="false">G13*S13+H13*T13+I13*U13</f>
        <v>0</v>
      </c>
      <c r="X13" s="25"/>
      <c r="Y13" s="25"/>
      <c r="Z13" s="25"/>
    </row>
    <row r="14" customFormat="false" ht="15.75" hidden="false" customHeight="false" outlineLevel="0" collapsed="false">
      <c r="A14" s="25"/>
      <c r="B14" s="25"/>
      <c r="C14" s="25"/>
      <c r="D14" s="25"/>
      <c r="E14" s="25"/>
      <c r="F14" s="28" t="s">
        <v>52</v>
      </c>
      <c r="G14" s="103" t="n">
        <v>0</v>
      </c>
      <c r="H14" s="76" t="n">
        <v>0</v>
      </c>
      <c r="I14" s="77" t="n">
        <v>0</v>
      </c>
      <c r="J14" s="25"/>
      <c r="K14" s="61" t="n">
        <v>8</v>
      </c>
      <c r="L14" s="62" t="n">
        <f aca="false">$B$17+$B$18*EXP(-K14/$B$21)+$B$19*EXP(-K14/$B$22)+$B$20*EXP(-K14/$B$23)</f>
        <v>0.706740992707308</v>
      </c>
      <c r="M14" s="63" t="n">
        <f aca="false">EXP(-K14/$D$9)</f>
        <v>0.507648448390447</v>
      </c>
      <c r="N14" s="63" t="n">
        <f aca="false">EXP(-K14/$D$8)</f>
        <v>0.929234179088383</v>
      </c>
      <c r="O14" s="64" t="n">
        <f aca="false">(K14*$B$17+$B$18*$B$21*(1-EXP(-K14/$B$21))+$B$19*$B$22*(1-EXP(-K14/$B$22))+$B$20*$B$23*(1-EXP(-K14/$B$23)))*$C$7</f>
        <v>1.11586738907507E-014</v>
      </c>
      <c r="P14" s="64" t="n">
        <f aca="false">$D$9*(1-EXP(-K14/$D$9))*$C$9</f>
        <v>1.1647130524722E-012</v>
      </c>
      <c r="Q14" s="65" t="n">
        <f aca="false">$D$8*(1-EXP(-K14/$D$8))*$C$8</f>
        <v>2.7683324215035E-012</v>
      </c>
      <c r="R14" s="66" t="n">
        <f aca="false">$B$13-K14</f>
        <v>92</v>
      </c>
      <c r="S14" s="67" t="n">
        <f aca="false">VLOOKUP($R14,$K$6:$Q$506,5)/$C$26</f>
        <v>0.936837850340786</v>
      </c>
      <c r="T14" s="68" t="n">
        <f aca="false">VLOOKUP($R14,$K$6:$Q$506,6)/$C$26</f>
        <v>26.4918478967131</v>
      </c>
      <c r="U14" s="69" t="n">
        <f aca="false">VLOOKUP($R14,$K$6:$Q$506,7)/$C$26</f>
        <v>249.826544481459</v>
      </c>
      <c r="V14" s="28" t="s">
        <v>52</v>
      </c>
      <c r="W14" s="78" t="n">
        <f aca="false">G14*S14+H14*T14+I14*U14</f>
        <v>0</v>
      </c>
      <c r="X14" s="25"/>
      <c r="Y14" s="25"/>
      <c r="Z14" s="25"/>
    </row>
    <row r="15" customFormat="false" ht="15.75" hidden="false" customHeight="false" outlineLevel="0" collapsed="false">
      <c r="A15" s="26" t="s">
        <v>196</v>
      </c>
      <c r="B15" s="25"/>
      <c r="C15" s="25"/>
      <c r="D15" s="25"/>
      <c r="E15" s="25"/>
      <c r="F15" s="28" t="s">
        <v>53</v>
      </c>
      <c r="G15" s="103" t="n">
        <v>0</v>
      </c>
      <c r="H15" s="76" t="n">
        <v>0</v>
      </c>
      <c r="I15" s="77" t="n">
        <v>0</v>
      </c>
      <c r="J15" s="25"/>
      <c r="K15" s="61" t="n">
        <v>9</v>
      </c>
      <c r="L15" s="62" t="n">
        <f aca="false">$B$17+$B$18*EXP(-K15/$B$21)+$B$19*EXP(-K15/$B$22)+$B$20*EXP(-K15/$B$23)</f>
        <v>0.691131657041273</v>
      </c>
      <c r="M15" s="63" t="n">
        <f aca="false">EXP(-K15/$D$9)</f>
        <v>0.466399897177036</v>
      </c>
      <c r="N15" s="63" t="n">
        <f aca="false">EXP(-K15/$D$8)</f>
        <v>0.920748081451349</v>
      </c>
      <c r="O15" s="64" t="n">
        <f aca="false">(K15*$B$17+$B$18*$B$21*(1-EXP(-K15/$B$21))+$B$19*$B$22*(1-EXP(-K15/$B$22))+$B$20*$B$23*(1-EXP(-K15/$B$23)))*$C$7</f>
        <v>1.23499513530396E-014</v>
      </c>
      <c r="P15" s="64" t="n">
        <f aca="false">$D$9*(1-EXP(-K15/$D$9))*$C$9</f>
        <v>1.26229114649215E-012</v>
      </c>
      <c r="Q15" s="65" t="n">
        <f aca="false">$D$8*(1-EXP(-K15/$D$8))*$C$8</f>
        <v>3.10030538412888E-012</v>
      </c>
      <c r="R15" s="66" t="n">
        <f aca="false">$B$13-K15</f>
        <v>91</v>
      </c>
      <c r="S15" s="67" t="n">
        <f aca="false">VLOOKUP($R15,$K$6:$Q$506,5)/$C$26</f>
        <v>0.928853822127343</v>
      </c>
      <c r="T15" s="68" t="n">
        <f aca="false">VLOOKUP($R15,$K$6:$Q$506,6)/$C$26</f>
        <v>26.4908842533856</v>
      </c>
      <c r="U15" s="69" t="n">
        <f aca="false">VLOOKUP($R15,$K$6:$Q$506,7)/$C$26</f>
        <v>248.089749244563</v>
      </c>
      <c r="V15" s="28" t="s">
        <v>53</v>
      </c>
      <c r="W15" s="78" t="n">
        <f aca="false">G15*S15+H15*T15+I15*U15</f>
        <v>0</v>
      </c>
      <c r="X15" s="25"/>
      <c r="Y15" s="25"/>
      <c r="Z15" s="25"/>
    </row>
    <row r="16" customFormat="false" ht="15.75" hidden="false" customHeight="false" outlineLevel="0" collapsed="false">
      <c r="A16" s="94" t="s">
        <v>197</v>
      </c>
      <c r="B16" s="95" t="s">
        <v>198</v>
      </c>
      <c r="C16" s="25"/>
      <c r="D16" s="25"/>
      <c r="E16" s="25"/>
      <c r="F16" s="28" t="s">
        <v>54</v>
      </c>
      <c r="G16" s="103" t="n">
        <v>0</v>
      </c>
      <c r="H16" s="76" t="n">
        <v>0</v>
      </c>
      <c r="I16" s="77" t="n">
        <v>0</v>
      </c>
      <c r="J16" s="25"/>
      <c r="K16" s="61" t="n">
        <v>10</v>
      </c>
      <c r="L16" s="62" t="n">
        <f aca="false">$B$17+$B$18*EXP(-K16/$B$21)+$B$19*EXP(-K16/$B$22)+$B$20*EXP(-K16/$B$23)</f>
        <v>0.677540238510535</v>
      </c>
      <c r="M16" s="63" t="n">
        <f aca="false">EXP(-K16/$D$9)</f>
        <v>0.428502962584536</v>
      </c>
      <c r="N16" s="63" t="n">
        <f aca="false">EXP(-K16/$D$8)</f>
        <v>0.912339481881783</v>
      </c>
      <c r="O16" s="64" t="n">
        <f aca="false">(K16*$B$17+$B$18*$B$21*(1-EXP(-K16/$B$21))+$B$19*$B$22*(1-EXP(-K16/$B$22))+$B$20*$B$23*(1-EXP(-K16/$B$23)))*$C$7</f>
        <v>1.35163987570226E-014</v>
      </c>
      <c r="P16" s="64" t="n">
        <f aca="false">$D$9*(1-EXP(-K16/$D$9))*$C$9</f>
        <v>1.35194061387836E-012</v>
      </c>
      <c r="Q16" s="65" t="n">
        <f aca="false">$D$8*(1-EXP(-K16/$D$8))*$C$8</f>
        <v>3.42924665136778E-012</v>
      </c>
      <c r="R16" s="66" t="n">
        <f aca="false">$B$13-K16</f>
        <v>90</v>
      </c>
      <c r="S16" s="67" t="n">
        <f aca="false">VLOOKUP($R16,$K$6:$Q$506,5)/$C$26</f>
        <v>0.920848946616967</v>
      </c>
      <c r="T16" s="68" t="n">
        <f aca="false">VLOOKUP($R16,$K$6:$Q$506,6)/$C$26</f>
        <v>26.4898353851441</v>
      </c>
      <c r="U16" s="69" t="n">
        <f aca="false">VLOOKUP($R16,$K$6:$Q$506,7)/$C$26</f>
        <v>246.336946791086</v>
      </c>
      <c r="V16" s="28" t="s">
        <v>54</v>
      </c>
      <c r="W16" s="78" t="n">
        <f aca="false">G16*S16+H16*T16+I16*U16</f>
        <v>0</v>
      </c>
      <c r="X16" s="25"/>
      <c r="Y16" s="25"/>
      <c r="Z16" s="25"/>
    </row>
    <row r="17" customFormat="false" ht="15.75" hidden="false" customHeight="false" outlineLevel="0" collapsed="false">
      <c r="A17" s="96" t="s">
        <v>199</v>
      </c>
      <c r="B17" s="97" t="n">
        <v>0.2173</v>
      </c>
      <c r="C17" s="25"/>
      <c r="D17" s="25"/>
      <c r="E17" s="25"/>
      <c r="F17" s="28" t="s">
        <v>55</v>
      </c>
      <c r="G17" s="103" t="n">
        <v>0</v>
      </c>
      <c r="H17" s="76" t="n">
        <v>0</v>
      </c>
      <c r="I17" s="77" t="n">
        <v>0</v>
      </c>
      <c r="J17" s="25"/>
      <c r="K17" s="61" t="n">
        <v>11</v>
      </c>
      <c r="L17" s="62" t="n">
        <f aca="false">$B$17+$B$18*EXP(-K17/$B$21)+$B$19*EXP(-K17/$B$22)+$B$20*EXP(-K17/$B$23)</f>
        <v>0.665578476752813</v>
      </c>
      <c r="M17" s="63" t="n">
        <f aca="false">EXP(-K17/$D$9)</f>
        <v>0.393685311800204</v>
      </c>
      <c r="N17" s="63" t="n">
        <f aca="false">EXP(-K17/$D$8)</f>
        <v>0.90400767263972</v>
      </c>
      <c r="O17" s="64" t="n">
        <f aca="false">(K17*$B$17+$B$18*$B$21*(1-EXP(-K17/$B$21))+$B$19*$B$22*(1-EXP(-K17/$B$22))+$B$20*$B$23*(1-EXP(-K17/$B$23)))*$C$7</f>
        <v>1.46611127485768E-014</v>
      </c>
      <c r="P17" s="64" t="n">
        <f aca="false">$D$9*(1-EXP(-K17/$D$9))*$C$9</f>
        <v>1.4343056885742E-012</v>
      </c>
      <c r="Q17" s="65" t="n">
        <f aca="false">$D$8*(1-EXP(-K17/$D$8))*$C$8</f>
        <v>3.75518390974277E-012</v>
      </c>
      <c r="R17" s="66" t="n">
        <f aca="false">$B$13-K17</f>
        <v>89</v>
      </c>
      <c r="S17" s="67" t="n">
        <f aca="false">VLOOKUP($R17,$K$6:$Q$506,5)/$C$26</f>
        <v>0.91282286249593</v>
      </c>
      <c r="T17" s="68" t="n">
        <f aca="false">VLOOKUP($R17,$K$6:$Q$506,6)/$C$26</f>
        <v>26.4886937546708</v>
      </c>
      <c r="U17" s="69" t="n">
        <f aca="false">VLOOKUP($R17,$K$6:$Q$506,7)/$C$26</f>
        <v>244.567989590118</v>
      </c>
      <c r="V17" s="28" t="s">
        <v>55</v>
      </c>
      <c r="W17" s="78" t="n">
        <f aca="false">G17*S17+H17*T17+I17*U17</f>
        <v>0</v>
      </c>
      <c r="X17" s="25"/>
      <c r="Y17" s="25"/>
      <c r="Z17" s="25"/>
    </row>
    <row r="18" customFormat="false" ht="15.75" hidden="false" customHeight="false" outlineLevel="0" collapsed="false">
      <c r="A18" s="96" t="s">
        <v>200</v>
      </c>
      <c r="B18" s="97" t="n">
        <v>0.224</v>
      </c>
      <c r="C18" s="25"/>
      <c r="D18" s="25"/>
      <c r="E18" s="25"/>
      <c r="F18" s="28" t="s">
        <v>56</v>
      </c>
      <c r="G18" s="103" t="n">
        <v>0</v>
      </c>
      <c r="H18" s="76" t="n">
        <v>0</v>
      </c>
      <c r="I18" s="77" t="n">
        <v>0</v>
      </c>
      <c r="J18" s="25"/>
      <c r="K18" s="61" t="n">
        <v>12</v>
      </c>
      <c r="L18" s="62" t="n">
        <f aca="false">$B$17+$B$18*EXP(-K18/$B$21)+$B$19*EXP(-K18/$B$22)+$B$20*EXP(-K18/$B$23)</f>
        <v>0.654937801843996</v>
      </c>
      <c r="M18" s="63" t="n">
        <f aca="false">EXP(-K18/$D$9)</f>
        <v>0.361696740186825</v>
      </c>
      <c r="N18" s="63" t="n">
        <f aca="false">EXP(-K18/$D$8)</f>
        <v>0.895751952448524</v>
      </c>
      <c r="O18" s="64" t="n">
        <f aca="false">(K18*$B$17+$B$18*$B$21*(1-EXP(-K18/$B$21))+$B$19*$B$22*(1-EXP(-K18/$B$22))+$B$20*$B$23*(1-EXP(-K18/$B$23)))*$C$7</f>
        <v>1.57865985955337E-014</v>
      </c>
      <c r="P18" s="64" t="n">
        <f aca="false">$D$9*(1-EXP(-K18/$D$9))*$C$9</f>
        <v>1.50997825783136E-012</v>
      </c>
      <c r="Q18" s="65" t="n">
        <f aca="false">$D$8*(1-EXP(-K18/$D$8))*$C$8</f>
        <v>4.07814459293319E-012</v>
      </c>
      <c r="R18" s="66" t="n">
        <f aca="false">$B$13-K18</f>
        <v>88</v>
      </c>
      <c r="S18" s="67" t="n">
        <f aca="false">VLOOKUP($R18,$K$6:$Q$506,5)/$C$26</f>
        <v>0.904775198976886</v>
      </c>
      <c r="T18" s="68" t="n">
        <f aca="false">VLOOKUP($R18,$K$6:$Q$506,6)/$C$26</f>
        <v>26.4874511580452</v>
      </c>
      <c r="U18" s="69" t="n">
        <f aca="false">VLOOKUP($R18,$K$6:$Q$506,7)/$C$26</f>
        <v>242.782728751026</v>
      </c>
      <c r="V18" s="28" t="s">
        <v>56</v>
      </c>
      <c r="W18" s="78" t="n">
        <f aca="false">G18*S18+H18*T18+I18*U18</f>
        <v>0</v>
      </c>
      <c r="X18" s="25"/>
      <c r="Y18" s="25"/>
      <c r="Z18" s="25"/>
    </row>
    <row r="19" customFormat="false" ht="15.75" hidden="false" customHeight="false" outlineLevel="0" collapsed="false">
      <c r="A19" s="96" t="s">
        <v>201</v>
      </c>
      <c r="B19" s="97" t="n">
        <v>0.2824</v>
      </c>
      <c r="C19" s="25"/>
      <c r="D19" s="25"/>
      <c r="E19" s="25"/>
      <c r="F19" s="28" t="s">
        <v>57</v>
      </c>
      <c r="G19" s="103" t="n">
        <v>0</v>
      </c>
      <c r="H19" s="76" t="n">
        <v>0</v>
      </c>
      <c r="I19" s="77" t="n">
        <v>0</v>
      </c>
      <c r="J19" s="25"/>
      <c r="K19" s="61" t="n">
        <v>13</v>
      </c>
      <c r="L19" s="62" t="n">
        <f aca="false">$B$17+$B$18*EXP(-K19/$B$21)+$B$19*EXP(-K19/$B$22)+$B$20*EXP(-K19/$B$23)</f>
        <v>0.645372834207781</v>
      </c>
      <c r="M19" s="63" t="n">
        <f aca="false">EXP(-K19/$D$9)</f>
        <v>0.332307373276271</v>
      </c>
      <c r="N19" s="63" t="n">
        <f aca="false">EXP(-K19/$D$8)</f>
        <v>0.887571626435872</v>
      </c>
      <c r="O19" s="64" t="n">
        <f aca="false">(K19*$B$17+$B$18*$B$21*(1-EXP(-K19/$B$21))+$B$19*$B$22*(1-EXP(-K19/$B$22))+$B$20*$B$23*(1-EXP(-K19/$B$23)))*$C$7</f>
        <v>1.68948914402251E-014</v>
      </c>
      <c r="P19" s="64" t="n">
        <f aca="false">$D$9*(1-EXP(-K19/$D$9))*$C$9</f>
        <v>1.57950211559664E-012</v>
      </c>
      <c r="Q19" s="65" t="n">
        <f aca="false">$D$8*(1-EXP(-K19/$D$8))*$C$8</f>
        <v>4.39815588408429E-012</v>
      </c>
      <c r="R19" s="66" t="n">
        <f aca="false">$B$13-K19</f>
        <v>87</v>
      </c>
      <c r="S19" s="67" t="n">
        <f aca="false">VLOOKUP($R19,$K$6:$Q$506,5)/$C$26</f>
        <v>0.896705575537415</v>
      </c>
      <c r="T19" s="68" t="n">
        <f aca="false">VLOOKUP($R19,$K$6:$Q$506,6)/$C$26</f>
        <v>26.4860986657896</v>
      </c>
      <c r="U19" s="69" t="n">
        <f aca="false">VLOOKUP($R19,$K$6:$Q$506,7)/$C$26</f>
        <v>240.981014010924</v>
      </c>
      <c r="V19" s="28" t="s">
        <v>57</v>
      </c>
      <c r="W19" s="78" t="n">
        <f aca="false">G19*S19+H19*T19+I19*U19</f>
        <v>0</v>
      </c>
      <c r="X19" s="25"/>
      <c r="Y19" s="25"/>
      <c r="Z19" s="25"/>
    </row>
    <row r="20" customFormat="false" ht="15.75" hidden="false" customHeight="false" outlineLevel="0" collapsed="false">
      <c r="A20" s="96" t="s">
        <v>202</v>
      </c>
      <c r="B20" s="97" t="n">
        <v>0.2763</v>
      </c>
      <c r="C20" s="25"/>
      <c r="D20" s="25"/>
      <c r="E20" s="25"/>
      <c r="F20" s="28" t="s">
        <v>58</v>
      </c>
      <c r="G20" s="103" t="n">
        <v>0</v>
      </c>
      <c r="H20" s="76" t="n">
        <v>0</v>
      </c>
      <c r="I20" s="77" t="n">
        <v>0</v>
      </c>
      <c r="J20" s="25"/>
      <c r="K20" s="61" t="n">
        <v>14</v>
      </c>
      <c r="L20" s="62" t="n">
        <f aca="false">$B$17+$B$18*EXP(-K20/$B$21)+$B$19*EXP(-K20/$B$22)+$B$20*EXP(-K20/$B$23)</f>
        <v>0.63668830482032</v>
      </c>
      <c r="M20" s="63" t="n">
        <f aca="false">EXP(-K20/$D$9)</f>
        <v>0.30530601485857</v>
      </c>
      <c r="N20" s="63" t="n">
        <f aca="false">EXP(-K20/$D$8)</f>
        <v>0.879466006075259</v>
      </c>
      <c r="O20" s="64" t="n">
        <f aca="false">(K20*$B$17+$B$18*$B$21*(1-EXP(-K20/$B$21))+$B$19*$B$22*(1-EXP(-K20/$B$22))+$B$20*$B$23*(1-EXP(-K20/$B$23)))*$C$7</f>
        <v>1.79876524498907E-014</v>
      </c>
      <c r="P20" s="64" t="n">
        <f aca="false">$D$9*(1-EXP(-K20/$D$9))*$C$9</f>
        <v>1.64337687029329E-012</v>
      </c>
      <c r="Q20" s="65" t="n">
        <f aca="false">$D$8*(1-EXP(-K20/$D$8))*$C$8</f>
        <v>4.71524471809511E-012</v>
      </c>
      <c r="R20" s="66" t="n">
        <f aca="false">$B$13-K20</f>
        <v>86</v>
      </c>
      <c r="S20" s="67" t="n">
        <f aca="false">VLOOKUP($R20,$K$6:$Q$506,5)/$C$26</f>
        <v>0.8886136016513</v>
      </c>
      <c r="T20" s="68" t="n">
        <f aca="false">VLOOKUP($R20,$K$6:$Q$506,6)/$C$26</f>
        <v>26.4846265587004</v>
      </c>
      <c r="U20" s="69" t="n">
        <f aca="false">VLOOKUP($R20,$K$6:$Q$506,7)/$C$26</f>
        <v>239.162693722022</v>
      </c>
      <c r="V20" s="28" t="s">
        <v>58</v>
      </c>
      <c r="W20" s="78" t="n">
        <f aca="false">G20*S20+H20*T20+I20*U20</f>
        <v>0</v>
      </c>
      <c r="X20" s="25"/>
      <c r="Y20" s="25"/>
      <c r="Z20" s="25"/>
    </row>
    <row r="21" customFormat="false" ht="15.75" hidden="false" customHeight="false" outlineLevel="0" collapsed="false">
      <c r="A21" s="96" t="s">
        <v>203</v>
      </c>
      <c r="B21" s="97" t="n">
        <v>394.4</v>
      </c>
      <c r="C21" s="25"/>
      <c r="D21" s="25"/>
      <c r="E21" s="25"/>
      <c r="F21" s="28" t="s">
        <v>59</v>
      </c>
      <c r="G21" s="103" t="n">
        <v>0</v>
      </c>
      <c r="H21" s="76" t="n">
        <v>0</v>
      </c>
      <c r="I21" s="77" t="n">
        <v>0</v>
      </c>
      <c r="J21" s="25"/>
      <c r="K21" s="61" t="n">
        <v>15</v>
      </c>
      <c r="L21" s="62" t="n">
        <f aca="false">$B$17+$B$18*EXP(-K21/$B$21)+$B$19*EXP(-K21/$B$22)+$B$20*EXP(-K21/$B$23)</f>
        <v>0.628728686612953</v>
      </c>
      <c r="M21" s="63" t="n">
        <f aca="false">EXP(-K21/$D$9)</f>
        <v>0.280498629295617</v>
      </c>
      <c r="N21" s="63" t="n">
        <f aca="false">EXP(-K21/$D$8)</f>
        <v>0.871434409128052</v>
      </c>
      <c r="O21" s="64" t="n">
        <f aca="false">(K21*$B$17+$B$18*$B$21*(1-EXP(-K21/$B$21))+$B$19*$B$22*(1-EXP(-K21/$B$22))+$B$20*$B$23*(1-EXP(-K21/$B$23)))*$C$7</f>
        <v>1.90662450682595E-014</v>
      </c>
      <c r="P21" s="64" t="n">
        <f aca="false">$D$9*(1-EXP(-K21/$D$9))*$C$9</f>
        <v>1.7020615350789E-012</v>
      </c>
      <c r="Q21" s="65" t="n">
        <f aca="false">$D$8*(1-EXP(-K21/$D$8))*$C$8</f>
        <v>5.02943778388563E-012</v>
      </c>
      <c r="R21" s="66" t="n">
        <f aca="false">$B$13-K21</f>
        <v>85</v>
      </c>
      <c r="S21" s="67" t="n">
        <f aca="false">VLOOKUP($R21,$K$6:$Q$506,5)/$C$26</f>
        <v>0.880498876512363</v>
      </c>
      <c r="T21" s="68" t="n">
        <f aca="false">VLOOKUP($R21,$K$6:$Q$506,6)/$C$26</f>
        <v>26.4830242580047</v>
      </c>
      <c r="U21" s="69" t="n">
        <f aca="false">VLOOKUP($R21,$K$6:$Q$506,7)/$C$26</f>
        <v>237.327614838866</v>
      </c>
      <c r="V21" s="28" t="s">
        <v>59</v>
      </c>
      <c r="W21" s="78" t="n">
        <f aca="false">G21*S21+H21*T21+I21*U21</f>
        <v>0</v>
      </c>
      <c r="X21" s="25"/>
      <c r="Y21" s="25"/>
      <c r="Z21" s="25"/>
    </row>
    <row r="22" customFormat="false" ht="15.75" hidden="false" customHeight="false" outlineLevel="0" collapsed="false">
      <c r="A22" s="96" t="s">
        <v>204</v>
      </c>
      <c r="B22" s="97" t="n">
        <v>36.54</v>
      </c>
      <c r="C22" s="25"/>
      <c r="D22" s="25"/>
      <c r="E22" s="25"/>
      <c r="F22" s="28" t="s">
        <v>60</v>
      </c>
      <c r="G22" s="103" t="n">
        <v>0</v>
      </c>
      <c r="H22" s="76" t="n">
        <v>0</v>
      </c>
      <c r="I22" s="77" t="n">
        <v>0</v>
      </c>
      <c r="J22" s="25"/>
      <c r="K22" s="61" t="n">
        <v>16</v>
      </c>
      <c r="L22" s="62" t="n">
        <f aca="false">$B$17+$B$18*EXP(-K22/$B$21)+$B$19*EXP(-K22/$B$22)+$B$20*EXP(-K22/$B$23)</f>
        <v>0.621369974989246</v>
      </c>
      <c r="M22" s="63" t="n">
        <f aca="false">EXP(-K22/$D$9)</f>
        <v>0.257706947153229</v>
      </c>
      <c r="N22" s="63" t="n">
        <f aca="false">EXP(-K22/$D$8)</f>
        <v>0.863476159586061</v>
      </c>
      <c r="O22" s="64" t="n">
        <f aca="false">(K22*$B$17+$B$18*$B$21*(1-EXP(-K22/$B$21))+$B$19*$B$22*(1-EXP(-K22/$B$22))+$B$20*$B$23*(1-EXP(-K22/$B$23)))*$C$7</f>
        <v>2.01317954928725E-014</v>
      </c>
      <c r="P22" s="64" t="n">
        <f aca="false">$D$9*(1-EXP(-K22/$D$9))*$C$9</f>
        <v>1.75597782637981E-012</v>
      </c>
      <c r="Q22" s="65" t="n">
        <f aca="false">$D$8*(1-EXP(-K22/$D$8))*$C$8</f>
        <v>5.34076152664307E-012</v>
      </c>
      <c r="R22" s="66" t="n">
        <f aca="false">$B$13-K22</f>
        <v>84</v>
      </c>
      <c r="S22" s="67" t="n">
        <f aca="false">VLOOKUP($R22,$K$6:$Q$506,5)/$C$26</f>
        <v>0.872360988750623</v>
      </c>
      <c r="T22" s="68" t="n">
        <f aca="false">VLOOKUP($R22,$K$6:$Q$506,6)/$C$26</f>
        <v>26.4812802493398</v>
      </c>
      <c r="U22" s="69" t="n">
        <f aca="false">VLOOKUP($R22,$K$6:$Q$506,7)/$C$26</f>
        <v>235.475622905455</v>
      </c>
      <c r="V22" s="28" t="s">
        <v>60</v>
      </c>
      <c r="W22" s="78" t="n">
        <f aca="false">G22*S22+H22*T22+I22*U22</f>
        <v>0</v>
      </c>
      <c r="X22" s="25"/>
      <c r="Y22" s="25"/>
      <c r="Z22" s="25"/>
    </row>
    <row r="23" customFormat="false" ht="15.75" hidden="false" customHeight="false" outlineLevel="0" collapsed="false">
      <c r="A23" s="98" t="s">
        <v>205</v>
      </c>
      <c r="B23" s="99" t="n">
        <v>4.304</v>
      </c>
      <c r="C23" s="25"/>
      <c r="D23" s="25"/>
      <c r="E23" s="25"/>
      <c r="F23" s="28" t="s">
        <v>61</v>
      </c>
      <c r="G23" s="103" t="n">
        <v>0</v>
      </c>
      <c r="H23" s="76" t="n">
        <v>0</v>
      </c>
      <c r="I23" s="77" t="n">
        <v>0</v>
      </c>
      <c r="J23" s="25"/>
      <c r="K23" s="61" t="n">
        <v>17</v>
      </c>
      <c r="L23" s="62" t="n">
        <f aca="false">$B$17+$B$18*EXP(-K23/$B$21)+$B$19*EXP(-K23/$B$22)+$B$20*EXP(-K23/$B$23)</f>
        <v>0.614513171906127</v>
      </c>
      <c r="M23" s="63" t="n">
        <f aca="false">EXP(-K23/$D$9)</f>
        <v>0.236767184131386</v>
      </c>
      <c r="N23" s="63" t="n">
        <f aca="false">EXP(-K23/$D$8)</f>
        <v>0.855590587614648</v>
      </c>
      <c r="O23" s="64" t="n">
        <f aca="false">(K23*$B$17+$B$18*$B$21*(1-EXP(-K23/$B$21))+$B$19*$B$22*(1-EXP(-K23/$B$22))+$B$20*$B$23*(1-EXP(-K23/$B$23)))*$C$7</f>
        <v>2.1185240647608E-014</v>
      </c>
      <c r="P23" s="64" t="n">
        <f aca="false">$D$9*(1-EXP(-K23/$D$9))*$C$9</f>
        <v>1.80551319440594E-012</v>
      </c>
      <c r="Q23" s="65" t="n">
        <f aca="false">$D$8*(1-EXP(-K23/$D$8))*$C$8</f>
        <v>5.6492421500478E-012</v>
      </c>
      <c r="R23" s="66" t="n">
        <f aca="false">$B$13-K23</f>
        <v>83</v>
      </c>
      <c r="S23" s="67" t="n">
        <f aca="false">VLOOKUP($R23,$K$6:$Q$506,5)/$C$26</f>
        <v>0.864199516140587</v>
      </c>
      <c r="T23" s="68" t="n">
        <f aca="false">VLOOKUP($R23,$K$6:$Q$506,6)/$C$26</f>
        <v>26.479382000009</v>
      </c>
      <c r="U23" s="69" t="n">
        <f aca="false">VLOOKUP($R23,$K$6:$Q$506,7)/$C$26</f>
        <v>233.606562042239</v>
      </c>
      <c r="V23" s="28" t="s">
        <v>61</v>
      </c>
      <c r="W23" s="78" t="n">
        <f aca="false">G23*S23+H23*T23+I23*U23</f>
        <v>0</v>
      </c>
      <c r="X23" s="25"/>
      <c r="Y23" s="25"/>
      <c r="Z23" s="25"/>
    </row>
    <row r="24" customFormat="false" ht="15.75" hidden="false" customHeight="false" outlineLevel="0" collapsed="false">
      <c r="A24" s="25"/>
      <c r="B24" s="25"/>
      <c r="C24" s="25"/>
      <c r="D24" s="25"/>
      <c r="E24" s="25"/>
      <c r="F24" s="28" t="s">
        <v>62</v>
      </c>
      <c r="G24" s="103" t="n">
        <v>0</v>
      </c>
      <c r="H24" s="76" t="n">
        <v>0</v>
      </c>
      <c r="I24" s="77" t="n">
        <v>0</v>
      </c>
      <c r="J24" s="25"/>
      <c r="K24" s="61" t="n">
        <v>18</v>
      </c>
      <c r="L24" s="62" t="n">
        <f aca="false">$B$17+$B$18*EXP(-K24/$B$21)+$B$19*EXP(-K24/$B$22)+$B$20*EXP(-K24/$B$23)</f>
        <v>0.608079120342274</v>
      </c>
      <c r="M24" s="63" t="n">
        <f aca="false">EXP(-K24/$D$9)</f>
        <v>0.21752886408675</v>
      </c>
      <c r="N24" s="63" t="n">
        <f aca="false">EXP(-K24/$D$8)</f>
        <v>0.84777702949634</v>
      </c>
      <c r="O24" s="64" t="n">
        <f aca="false">(K24*$B$17+$B$18*$B$21*(1-EXP(-K24/$B$21))+$B$19*$B$22*(1-EXP(-K24/$B$22))+$B$20*$B$23*(1-EXP(-K24/$B$23)))*$C$7</f>
        <v>2.2227366242062E-014</v>
      </c>
      <c r="P24" s="64" t="n">
        <f aca="false">$D$9*(1-EXP(-K24/$D$9))*$C$9</f>
        <v>1.85102360742358E-012</v>
      </c>
      <c r="Q24" s="65" t="n">
        <f aca="false">$D$8*(1-EXP(-K24/$D$8))*$C$8</f>
        <v>5.95490561847883E-012</v>
      </c>
      <c r="R24" s="66" t="n">
        <f aca="false">$B$13-K24</f>
        <v>82</v>
      </c>
      <c r="S24" s="67" t="n">
        <f aca="false">VLOOKUP($R24,$K$6:$Q$506,5)/$C$26</f>
        <v>0.856014025301436</v>
      </c>
      <c r="T24" s="68" t="n">
        <f aca="false">VLOOKUP($R24,$K$6:$Q$506,6)/$C$26</f>
        <v>26.47731586892</v>
      </c>
      <c r="U24" s="69" t="n">
        <f aca="false">VLOOKUP($R24,$K$6:$Q$506,7)/$C$26</f>
        <v>231.720274933002</v>
      </c>
      <c r="V24" s="28" t="s">
        <v>62</v>
      </c>
      <c r="W24" s="78" t="n">
        <f aca="false">G24*S24+H24*T24+I24*U24</f>
        <v>0</v>
      </c>
      <c r="X24" s="25"/>
      <c r="Y24" s="25"/>
      <c r="Z24" s="25"/>
    </row>
    <row r="25" customFormat="false" ht="15.75" hidden="false" customHeight="false" outlineLevel="0" collapsed="false">
      <c r="A25" s="94" t="s">
        <v>206</v>
      </c>
      <c r="B25" s="100"/>
      <c r="C25" s="101"/>
      <c r="D25" s="25"/>
      <c r="E25" s="25"/>
      <c r="F25" s="28" t="s">
        <v>63</v>
      </c>
      <c r="G25" s="103" t="n">
        <v>0</v>
      </c>
      <c r="H25" s="76" t="n">
        <v>0</v>
      </c>
      <c r="I25" s="77" t="n">
        <v>0</v>
      </c>
      <c r="J25" s="25"/>
      <c r="K25" s="61" t="n">
        <v>19</v>
      </c>
      <c r="L25" s="62" t="n">
        <f aca="false">$B$17+$B$18*EXP(-K25/$B$21)+$B$19*EXP(-K25/$B$22)+$B$20*EXP(-K25/$B$23)</f>
        <v>0.60200440919885</v>
      </c>
      <c r="M25" s="63" t="n">
        <f aca="false">EXP(-K25/$D$9)</f>
        <v>0.199853737689483</v>
      </c>
      <c r="N25" s="63" t="n">
        <f aca="false">EXP(-K25/$D$8)</f>
        <v>0.84003482757497</v>
      </c>
      <c r="O25" s="64" t="n">
        <f aca="false">(K25*$B$17+$B$18*$B$21*(1-EXP(-K25/$B$21))+$B$19*$B$22*(1-EXP(-K25/$B$22))+$B$20*$B$23*(1-EXP(-K25/$B$23)))*$C$7</f>
        <v>2.32588369721386E-014</v>
      </c>
      <c r="P25" s="64" t="n">
        <f aca="false">$D$9*(1-EXP(-K25/$D$9))*$C$9</f>
        <v>1.89283610979448E-012</v>
      </c>
      <c r="Q25" s="65" t="n">
        <f aca="false">$D$8*(1-EXP(-K25/$D$8))*$C$8</f>
        <v>6.25777765919923E-012</v>
      </c>
      <c r="R25" s="66" t="n">
        <f aca="false">$B$13-K25</f>
        <v>81</v>
      </c>
      <c r="S25" s="67" t="n">
        <f aca="false">VLOOKUP($R25,$K$6:$Q$506,5)/$C$26</f>
        <v>0.847804071388882</v>
      </c>
      <c r="T25" s="68" t="n">
        <f aca="false">VLOOKUP($R25,$K$6:$Q$506,6)/$C$26</f>
        <v>26.4750670085582</v>
      </c>
      <c r="U25" s="69" t="n">
        <f aca="false">VLOOKUP($R25,$K$6:$Q$506,7)/$C$26</f>
        <v>229.816602811618</v>
      </c>
      <c r="V25" s="28" t="s">
        <v>63</v>
      </c>
      <c r="W25" s="78" t="n">
        <f aca="false">G25*S25+H25*T25+I25*U25</f>
        <v>0</v>
      </c>
      <c r="X25" s="25"/>
      <c r="Y25" s="25"/>
      <c r="Z25" s="25"/>
    </row>
    <row r="26" customFormat="false" ht="15.75" hidden="false" customHeight="false" outlineLevel="0" collapsed="false">
      <c r="A26" s="98" t="s">
        <v>207</v>
      </c>
      <c r="B26" s="80" t="n">
        <f aca="false">(B17*$B$13+B18*B21*(1-EXP(-$B$13/B21))+B19*B22*(1-EXP(-$B$13/B22))+B20*B23*(1-EXP(-$B$13/B23)))*B7</f>
        <v>0.000696326667969692</v>
      </c>
      <c r="C26" s="102" t="n">
        <f aca="false">B26*$B$10/E7*1000000000/$B$11</f>
        <v>8.92591593083618E-014</v>
      </c>
      <c r="D26" s="25"/>
      <c r="E26" s="25"/>
      <c r="F26" s="28" t="s">
        <v>64</v>
      </c>
      <c r="G26" s="103" t="n">
        <v>0</v>
      </c>
      <c r="H26" s="76" t="n">
        <v>0</v>
      </c>
      <c r="I26" s="77" t="n">
        <v>0</v>
      </c>
      <c r="J26" s="25"/>
      <c r="K26" s="61" t="n">
        <v>20</v>
      </c>
      <c r="L26" s="62" t="n">
        <f aca="false">$B$17+$B$18*EXP(-K26/$B$21)+$B$19*EXP(-K26/$B$22)+$B$20*EXP(-K26/$B$23)</f>
        <v>0.596238126719002</v>
      </c>
      <c r="M26" s="63" t="n">
        <f aca="false">EXP(-K26/$D$9)</f>
        <v>0.183614788943724</v>
      </c>
      <c r="N26" s="63" t="n">
        <f aca="false">EXP(-K26/$D$8)</f>
        <v>0.832363330200321</v>
      </c>
      <c r="O26" s="64" t="n">
        <f aca="false">(K26*$B$17+$B$18*$B$21*(1-EXP(-K26/$B$21))+$B$19*$B$22*(1-EXP(-K26/$B$22))+$B$20*$B$23*(1-EXP(-K26/$B$23)))*$C$7</f>
        <v>2.42802204903166E-014</v>
      </c>
      <c r="P26" s="64" t="n">
        <f aca="false">$D$9*(1-EXP(-K26/$D$9))*$C$9</f>
        <v>1.9312511721636E-012</v>
      </c>
      <c r="Q26" s="65" t="n">
        <f aca="false">$D$8*(1-EXP(-K26/$D$8))*$C$8</f>
        <v>6.55788376452151E-012</v>
      </c>
      <c r="R26" s="66" t="n">
        <f aca="false">$B$13-K26</f>
        <v>80</v>
      </c>
      <c r="S26" s="67" t="n">
        <f aca="false">VLOOKUP($R26,$K$6:$Q$506,5)/$C$26</f>
        <v>0.839569197778481</v>
      </c>
      <c r="T26" s="68" t="n">
        <f aca="false">VLOOKUP($R26,$K$6:$Q$506,6)/$C$26</f>
        <v>26.4726192582902</v>
      </c>
      <c r="U26" s="69" t="n">
        <f aca="false">VLOOKUP($R26,$K$6:$Q$506,7)/$C$26</f>
        <v>227.895385448689</v>
      </c>
      <c r="V26" s="28" t="s">
        <v>64</v>
      </c>
      <c r="W26" s="78" t="n">
        <f aca="false">G26*S26+H26*T26+I26*U26</f>
        <v>0</v>
      </c>
      <c r="X26" s="25"/>
      <c r="Y26" s="25"/>
      <c r="Z26" s="25"/>
    </row>
    <row r="27" customFormat="false" ht="15.75" hidden="false" customHeight="false" outlineLevel="0" collapsed="false">
      <c r="A27" s="25"/>
      <c r="B27" s="25"/>
      <c r="C27" s="25"/>
      <c r="D27" s="25"/>
      <c r="E27" s="25"/>
      <c r="F27" s="28" t="s">
        <v>65</v>
      </c>
      <c r="G27" s="103" t="n">
        <v>0</v>
      </c>
      <c r="H27" s="76" t="n">
        <v>0</v>
      </c>
      <c r="I27" s="77" t="n">
        <v>0</v>
      </c>
      <c r="J27" s="25"/>
      <c r="K27" s="61" t="n">
        <v>21</v>
      </c>
      <c r="L27" s="62" t="n">
        <f aca="false">$B$17+$B$18*EXP(-K27/$B$21)+$B$19*EXP(-K27/$B$22)+$B$20*EXP(-K27/$B$23)</f>
        <v>0.590739286520389</v>
      </c>
      <c r="M27" s="63" t="n">
        <f aca="false">EXP(-K27/$D$9)</f>
        <v>0.168695322432404</v>
      </c>
      <c r="N27" s="63" t="n">
        <f aca="false">EXP(-K27/$D$8)</f>
        <v>0.824761891673278</v>
      </c>
      <c r="O27" s="64" t="n">
        <f aca="false">(K27*$B$17+$B$18*$B$21*(1-EXP(-K27/$B$21))+$B$19*$B$22*(1-EXP(-K27/$B$22))+$B$20*$B$23*(1-EXP(-K27/$B$23)))*$C$7</f>
        <v>2.52920064364559E-014</v>
      </c>
      <c r="P27" s="64" t="n">
        <f aca="false">$D$9*(1-EXP(-K27/$D$9))*$C$9</f>
        <v>1.96654485068426E-012</v>
      </c>
      <c r="Q27" s="65" t="n">
        <f aca="false">$D$8*(1-EXP(-K27/$D$8))*$C$8</f>
        <v>6.85524919395331E-012</v>
      </c>
      <c r="R27" s="66" t="n">
        <f aca="false">$B$13-K27</f>
        <v>79</v>
      </c>
      <c r="S27" s="67" t="n">
        <f aca="false">VLOOKUP($R27,$K$6:$Q$506,5)/$C$26</f>
        <v>0.831308935740122</v>
      </c>
      <c r="T27" s="68" t="n">
        <f aca="false">VLOOKUP($R27,$K$6:$Q$506,6)/$C$26</f>
        <v>26.4699550282311</v>
      </c>
      <c r="U27" s="69" t="n">
        <f aca="false">VLOOKUP($R27,$K$6:$Q$506,7)/$C$26</f>
        <v>225.95646113806</v>
      </c>
      <c r="V27" s="28" t="s">
        <v>65</v>
      </c>
      <c r="W27" s="78" t="n">
        <f aca="false">G27*S27+H27*T27+I27*U27</f>
        <v>0</v>
      </c>
      <c r="X27" s="25"/>
      <c r="Y27" s="25"/>
      <c r="Z27" s="25"/>
    </row>
    <row r="28" customFormat="false" ht="15.75" hidden="false" customHeight="false" outlineLevel="0" collapsed="false">
      <c r="A28" s="25"/>
      <c r="B28" s="25"/>
      <c r="C28" s="25"/>
      <c r="D28" s="25"/>
      <c r="E28" s="25"/>
      <c r="F28" s="28" t="s">
        <v>66</v>
      </c>
      <c r="G28" s="103" t="n">
        <v>0</v>
      </c>
      <c r="H28" s="76" t="n">
        <v>0</v>
      </c>
      <c r="I28" s="77" t="n">
        <v>0</v>
      </c>
      <c r="J28" s="25"/>
      <c r="K28" s="61" t="n">
        <v>22</v>
      </c>
      <c r="L28" s="62" t="n">
        <f aca="false">$B$17+$B$18*EXP(-K28/$B$21)+$B$19*EXP(-K28/$B$22)+$B$20*EXP(-K28/$B$23)</f>
        <v>0.585474786804287</v>
      </c>
      <c r="M28" s="63" t="n">
        <f aca="false">EXP(-K28/$D$9)</f>
        <v>0.154988124727224</v>
      </c>
      <c r="N28" s="63" t="n">
        <f aca="false">EXP(-K28/$D$8)</f>
        <v>0.817229872191482</v>
      </c>
      <c r="O28" s="64" t="n">
        <f aca="false">(K28*$B$17+$B$18*$B$21*(1-EXP(-K28/$B$21))+$B$19*$B$22*(1-EXP(-K28/$B$22))+$B$20*$B$23*(1-EXP(-K28/$B$23)))*$C$7</f>
        <v>2.62946215524032E-014</v>
      </c>
      <c r="P28" s="64" t="n">
        <f aca="false">$D$9*(1-EXP(-K28/$D$9))*$C$9</f>
        <v>1.99897077079734E-012</v>
      </c>
      <c r="Q28" s="65" t="n">
        <f aca="false">$D$8*(1-EXP(-K28/$D$8))*$C$8</f>
        <v>7.14989897632345E-012</v>
      </c>
      <c r="R28" s="66" t="n">
        <f aca="false">$B$13-K28</f>
        <v>78</v>
      </c>
      <c r="S28" s="67" t="n">
        <f aca="false">VLOOKUP($R28,$K$6:$Q$506,5)/$C$26</f>
        <v>0.823022804103491</v>
      </c>
      <c r="T28" s="68" t="n">
        <f aca="false">VLOOKUP($R28,$K$6:$Q$506,6)/$C$26</f>
        <v>26.4670551728413</v>
      </c>
      <c r="U28" s="69" t="n">
        <f aca="false">VLOOKUP($R28,$K$6:$Q$506,7)/$C$26</f>
        <v>223.999666683205</v>
      </c>
      <c r="V28" s="28" t="s">
        <v>66</v>
      </c>
      <c r="W28" s="78" t="n">
        <f aca="false">G28*S28+H28*T28+I28*U28</f>
        <v>0</v>
      </c>
      <c r="X28" s="25"/>
      <c r="Y28" s="25"/>
      <c r="Z28" s="25"/>
    </row>
    <row r="29" customFormat="false" ht="15.75" hidden="false" customHeight="false" outlineLevel="0" collapsed="false">
      <c r="A29" s="25"/>
      <c r="B29" s="25"/>
      <c r="C29" s="25"/>
      <c r="D29" s="25"/>
      <c r="E29" s="25"/>
      <c r="F29" s="28" t="s">
        <v>67</v>
      </c>
      <c r="G29" s="103" t="n">
        <v>0</v>
      </c>
      <c r="H29" s="76" t="n">
        <v>0</v>
      </c>
      <c r="I29" s="77" t="n">
        <v>0</v>
      </c>
      <c r="J29" s="25"/>
      <c r="K29" s="61" t="n">
        <v>23</v>
      </c>
      <c r="L29" s="62" t="n">
        <f aca="false">$B$17+$B$18*EXP(-K29/$B$21)+$B$19*EXP(-K29/$B$22)+$B$20*EXP(-K29/$B$23)</f>
        <v>0.58041779221317</v>
      </c>
      <c r="M29" s="63" t="n">
        <f aca="false">EXP(-K29/$D$9)</f>
        <v>0.142394693937567</v>
      </c>
      <c r="N29" s="63" t="n">
        <f aca="false">EXP(-K29/$D$8)</f>
        <v>0.809766637795475</v>
      </c>
      <c r="O29" s="64" t="n">
        <f aca="false">(K29*$B$17+$B$18*$B$21*(1-EXP(-K29/$B$21))+$B$19*$B$22*(1-EXP(-K29/$B$22))+$B$20*$B$23*(1-EXP(-K29/$B$23)))*$C$7</f>
        <v>2.72884416915304E-014</v>
      </c>
      <c r="P29" s="64" t="n">
        <f aca="false">$D$9*(1-EXP(-K29/$D$9))*$C$9</f>
        <v>2.02876194982006E-012</v>
      </c>
      <c r="Q29" s="65" t="n">
        <f aca="false">$D$8*(1-EXP(-K29/$D$8))*$C$8</f>
        <v>7.44185791188856E-012</v>
      </c>
      <c r="R29" s="66" t="n">
        <f aca="false">$B$13-K29</f>
        <v>77</v>
      </c>
      <c r="S29" s="67" t="n">
        <f aca="false">VLOOKUP($R29,$K$6:$Q$506,5)/$C$26</f>
        <v>0.814710308914212</v>
      </c>
      <c r="T29" s="68" t="n">
        <f aca="false">VLOOKUP($R29,$K$6:$Q$506,6)/$C$26</f>
        <v>26.4638988533436</v>
      </c>
      <c r="U29" s="69" t="n">
        <f aca="false">VLOOKUP($R29,$K$6:$Q$506,7)/$C$26</f>
        <v>222.024837383495</v>
      </c>
      <c r="V29" s="28" t="s">
        <v>67</v>
      </c>
      <c r="W29" s="78" t="n">
        <f aca="false">G29*S29+H29*T29+I29*U29</f>
        <v>0</v>
      </c>
      <c r="X29" s="25"/>
      <c r="Y29" s="25"/>
      <c r="Z29" s="25"/>
    </row>
    <row r="30" customFormat="false" ht="15.75" hidden="false" customHeight="false" outlineLevel="0" collapsed="false">
      <c r="A30" s="25"/>
      <c r="B30" s="25"/>
      <c r="C30" s="25"/>
      <c r="D30" s="25"/>
      <c r="E30" s="25"/>
      <c r="F30" s="28" t="s">
        <v>68</v>
      </c>
      <c r="G30" s="103" t="n">
        <v>0</v>
      </c>
      <c r="H30" s="76" t="n">
        <v>0</v>
      </c>
      <c r="I30" s="77" t="n">
        <v>0</v>
      </c>
      <c r="J30" s="25"/>
      <c r="K30" s="61" t="n">
        <v>24</v>
      </c>
      <c r="L30" s="62" t="n">
        <f aca="false">$B$17+$B$18*EXP(-K30/$B$21)+$B$19*EXP(-K30/$B$22)+$B$20*EXP(-K30/$B$23)</f>
        <v>0.575546450723525</v>
      </c>
      <c r="M30" s="63" t="n">
        <f aca="false">EXP(-K30/$D$9)</f>
        <v>0.130824531861775</v>
      </c>
      <c r="N30" s="63" t="n">
        <f aca="false">EXP(-K30/$D$8)</f>
        <v>0.802371560315343</v>
      </c>
      <c r="O30" s="64" t="n">
        <f aca="false">(K30*$B$17+$B$18*$B$21*(1-EXP(-K30/$B$21))+$B$19*$B$22*(1-EXP(-K30/$B$22))+$B$20*$B$23*(1-EXP(-K30/$B$23)))*$C$7</f>
        <v>2.82738013661933E-014</v>
      </c>
      <c r="P30" s="64" t="n">
        <f aca="false">$D$9*(1-EXP(-K30/$D$9))*$C$9</f>
        <v>2.05613247144194E-012</v>
      </c>
      <c r="Q30" s="65" t="n">
        <f aca="false">$D$8*(1-EXP(-K30/$D$8))*$C$8</f>
        <v>7.73115057442049E-012</v>
      </c>
      <c r="R30" s="66" t="n">
        <f aca="false">$B$13-K30</f>
        <v>76</v>
      </c>
      <c r="S30" s="67" t="n">
        <f aca="false">VLOOKUP($R30,$K$6:$Q$506,5)/$C$26</f>
        <v>0.806370943080423</v>
      </c>
      <c r="T30" s="68" t="n">
        <f aca="false">VLOOKUP($R30,$K$6:$Q$506,6)/$C$26</f>
        <v>26.4604633879729</v>
      </c>
      <c r="U30" s="69" t="n">
        <f aca="false">VLOOKUP($R30,$K$6:$Q$506,7)/$C$26</f>
        <v>220.031807020333</v>
      </c>
      <c r="V30" s="28" t="s">
        <v>68</v>
      </c>
      <c r="W30" s="78" t="n">
        <f aca="false">G30*S30+H30*T30+I30*U30</f>
        <v>0</v>
      </c>
      <c r="X30" s="25"/>
      <c r="Y30" s="25"/>
      <c r="Z30" s="25"/>
    </row>
    <row r="31" customFormat="false" ht="15.75" hidden="false" customHeight="false" outlineLevel="0" collapsed="false">
      <c r="A31" s="25"/>
      <c r="B31" s="25"/>
      <c r="C31" s="25"/>
      <c r="D31" s="25"/>
      <c r="E31" s="25"/>
      <c r="F31" s="28" t="s">
        <v>69</v>
      </c>
      <c r="G31" s="103" t="n">
        <v>0</v>
      </c>
      <c r="H31" s="76" t="n">
        <v>0</v>
      </c>
      <c r="I31" s="77" t="n">
        <v>0</v>
      </c>
      <c r="J31" s="25"/>
      <c r="K31" s="61" t="n">
        <v>25</v>
      </c>
      <c r="L31" s="62" t="n">
        <f aca="false">$B$17+$B$18*EXP(-K31/$B$21)+$B$19*EXP(-K31/$B$22)+$B$20*EXP(-K31/$B$23)</f>
        <v>0.570842876124756</v>
      </c>
      <c r="M31" s="63" t="n">
        <f aca="false">EXP(-K31/$D$9)</f>
        <v>0.120194493654074</v>
      </c>
      <c r="N31" s="63" t="n">
        <f aca="false">EXP(-K31/$D$8)</f>
        <v>0.795044017317845</v>
      </c>
      <c r="O31" s="64" t="n">
        <f aca="false">(K31*$B$17+$B$18*$B$21*(1-EXP(-K31/$B$21))+$B$19*$B$22*(1-EXP(-K31/$B$22))+$B$20*$B$23*(1-EXP(-K31/$B$23)))*$C$7</f>
        <v>2.92510013428107E-014</v>
      </c>
      <c r="P31" s="64" t="n">
        <f aca="false">$D$9*(1-EXP(-K31/$D$9))*$C$9</f>
        <v>2.08127902416085E-012</v>
      </c>
      <c r="Q31" s="65" t="n">
        <f aca="false">$D$8*(1-EXP(-K31/$D$8))*$C$8</f>
        <v>8.01780131327466E-012</v>
      </c>
      <c r="R31" s="66" t="n">
        <f aca="false">$B$13-K31</f>
        <v>75</v>
      </c>
      <c r="S31" s="67" t="n">
        <f aca="false">VLOOKUP($R31,$K$6:$Q$506,5)/$C$26</f>
        <v>0.798004186009508</v>
      </c>
      <c r="T31" s="68" t="n">
        <f aca="false">VLOOKUP($R31,$K$6:$Q$506,6)/$C$26</f>
        <v>26.4567240889819</v>
      </c>
      <c r="U31" s="69" t="n">
        <f aca="false">VLOOKUP($R31,$K$6:$Q$506,7)/$C$26</f>
        <v>218.020407843164</v>
      </c>
      <c r="V31" s="28" t="s">
        <v>69</v>
      </c>
      <c r="W31" s="78" t="n">
        <f aca="false">G31*S31+H31*T31+I31*U31</f>
        <v>0</v>
      </c>
      <c r="X31" s="25"/>
      <c r="Y31" s="25"/>
      <c r="Z31" s="25"/>
    </row>
    <row r="32" customFormat="false" ht="15.75" hidden="false" customHeight="false" outlineLevel="0" collapsed="false">
      <c r="A32" s="25"/>
      <c r="B32" s="25"/>
      <c r="C32" s="25"/>
      <c r="D32" s="25"/>
      <c r="E32" s="25"/>
      <c r="F32" s="28" t="s">
        <v>70</v>
      </c>
      <c r="G32" s="103" t="n">
        <v>0</v>
      </c>
      <c r="H32" s="76" t="n">
        <v>0</v>
      </c>
      <c r="I32" s="77" t="n">
        <v>0</v>
      </c>
      <c r="J32" s="25"/>
      <c r="K32" s="61" t="n">
        <v>26</v>
      </c>
      <c r="L32" s="62" t="n">
        <f aca="false">$B$17+$B$18*EXP(-K32/$B$21)+$B$19*EXP(-K32/$B$22)+$B$20*EXP(-K32/$B$23)</f>
        <v>0.566292341033272</v>
      </c>
      <c r="M32" s="63" t="n">
        <f aca="false">EXP(-K32/$D$9)</f>
        <v>0.110428190333775</v>
      </c>
      <c r="N32" s="63" t="n">
        <f aca="false">EXP(-K32/$D$8)</f>
        <v>0.787783392054019</v>
      </c>
      <c r="O32" s="64" t="n">
        <f aca="false">(K32*$B$17+$B$18*$B$21*(1-EXP(-K32/$B$21))+$B$19*$B$22*(1-EXP(-K32/$B$22))+$B$20*$B$23*(1-EXP(-K32/$B$23)))*$C$7</f>
        <v>3.02203146886109E-014</v>
      </c>
      <c r="P32" s="64" t="n">
        <f aca="false">$D$9*(1-EXP(-K32/$D$9))*$C$9</f>
        <v>2.10438231471487E-012</v>
      </c>
      <c r="Q32" s="65" t="n">
        <f aca="false">$D$8*(1-EXP(-K32/$D$8))*$C$8</f>
        <v>8.30183425543948E-012</v>
      </c>
      <c r="R32" s="66" t="n">
        <f aca="false">$B$13-K32</f>
        <v>74</v>
      </c>
      <c r="S32" s="67" t="n">
        <f aca="false">VLOOKUP($R32,$K$6:$Q$506,5)/$C$26</f>
        <v>0.789609503234698</v>
      </c>
      <c r="T32" s="68" t="n">
        <f aca="false">VLOOKUP($R32,$K$6:$Q$506,6)/$C$26</f>
        <v>26.4526540852312</v>
      </c>
      <c r="U32" s="69" t="n">
        <f aca="false">VLOOKUP($R32,$K$6:$Q$506,7)/$C$26</f>
        <v>215.990470555356</v>
      </c>
      <c r="V32" s="28" t="s">
        <v>70</v>
      </c>
      <c r="W32" s="78" t="n">
        <f aca="false">G32*S32+H32*T32+I32*U32</f>
        <v>0</v>
      </c>
      <c r="X32" s="25"/>
      <c r="Y32" s="25"/>
      <c r="Z32" s="25"/>
    </row>
    <row r="33" customFormat="false" ht="15.75" hidden="false" customHeight="false" outlineLevel="0" collapsed="false">
      <c r="A33" s="25"/>
      <c r="B33" s="25"/>
      <c r="C33" s="25"/>
      <c r="D33" s="25"/>
      <c r="E33" s="25"/>
      <c r="F33" s="28" t="s">
        <v>71</v>
      </c>
      <c r="G33" s="103" t="n">
        <v>0</v>
      </c>
      <c r="H33" s="76" t="n">
        <v>0</v>
      </c>
      <c r="I33" s="77" t="n">
        <v>0</v>
      </c>
      <c r="J33" s="25"/>
      <c r="K33" s="61" t="n">
        <v>27</v>
      </c>
      <c r="L33" s="62" t="n">
        <f aca="false">$B$17+$B$18*EXP(-K33/$B$21)+$B$19*EXP(-K33/$B$22)+$B$20*EXP(-K33/$B$23)</f>
        <v>0.561882636803931</v>
      </c>
      <c r="M33" s="63" t="n">
        <f aca="false">EXP(-K33/$D$9)</f>
        <v>0.101455439843097</v>
      </c>
      <c r="N33" s="63" t="n">
        <f aca="false">EXP(-K33/$D$8)</f>
        <v>0.780589073407278</v>
      </c>
      <c r="O33" s="64" t="n">
        <f aca="false">(K33*$B$17+$B$18*$B$21*(1-EXP(-K33/$B$21))+$B$19*$B$22*(1-EXP(-K33/$B$22))+$B$20*$B$23*(1-EXP(-K33/$B$23)))*$C$7</f>
        <v>3.1181991590343E-014</v>
      </c>
      <c r="P33" s="64" t="n">
        <f aca="false">$D$9*(1-EXP(-K33/$D$9))*$C$9</f>
        <v>2.12560836666678E-012</v>
      </c>
      <c r="Q33" s="65" t="n">
        <f aca="false">$D$8*(1-EXP(-K33/$D$8))*$C$8</f>
        <v>8.58327330756713E-012</v>
      </c>
      <c r="R33" s="66" t="n">
        <f aca="false">$B$13-K33</f>
        <v>73</v>
      </c>
      <c r="S33" s="67" t="n">
        <f aca="false">VLOOKUP($R33,$K$6:$Q$506,5)/$C$26</f>
        <v>0.781186346031239</v>
      </c>
      <c r="T33" s="68" t="n">
        <f aca="false">VLOOKUP($R33,$K$6:$Q$506,6)/$C$26</f>
        <v>26.4482241290894</v>
      </c>
      <c r="U33" s="69" t="n">
        <f aca="false">VLOOKUP($R33,$K$6:$Q$506,7)/$C$26</f>
        <v>213.941824299951</v>
      </c>
      <c r="V33" s="28" t="s">
        <v>71</v>
      </c>
      <c r="W33" s="78" t="n">
        <f aca="false">G33*S33+H33*T33+I33*U33</f>
        <v>0</v>
      </c>
      <c r="X33" s="25"/>
      <c r="Y33" s="25"/>
      <c r="Z33" s="25"/>
    </row>
    <row r="34" customFormat="false" ht="15.75" hidden="false" customHeight="false" outlineLevel="0" collapsed="false">
      <c r="A34" s="25"/>
      <c r="B34" s="25"/>
      <c r="C34" s="25"/>
      <c r="D34" s="25"/>
      <c r="E34" s="25"/>
      <c r="F34" s="28" t="s">
        <v>72</v>
      </c>
      <c r="G34" s="103" t="n">
        <v>0</v>
      </c>
      <c r="H34" s="76" t="n">
        <v>0</v>
      </c>
      <c r="I34" s="77" t="n">
        <v>0</v>
      </c>
      <c r="J34" s="25"/>
      <c r="K34" s="61" t="n">
        <v>28</v>
      </c>
      <c r="L34" s="62" t="n">
        <f aca="false">$B$17+$B$18*EXP(-K34/$B$21)+$B$19*EXP(-K34/$B$22)+$B$20*EXP(-K34/$B$23)</f>
        <v>0.557603565747949</v>
      </c>
      <c r="M34" s="63" t="n">
        <f aca="false">EXP(-K34/$D$9)</f>
        <v>0.0932117627088211</v>
      </c>
      <c r="N34" s="63" t="n">
        <f aca="false">EXP(-K34/$D$8)</f>
        <v>0.773460455841968</v>
      </c>
      <c r="O34" s="64" t="n">
        <f aca="false">(K34*$B$17+$B$18*$B$21*(1-EXP(-K34/$B$21))+$B$19*$B$22*(1-EXP(-K34/$B$22))+$B$20*$B$23*(1-EXP(-K34/$B$23)))*$C$7</f>
        <v>3.21362631988648E-014</v>
      </c>
      <c r="P34" s="64" t="n">
        <f aca="false">$D$9*(1-EXP(-K34/$D$9))*$C$9</f>
        <v>2.14510971347328E-012</v>
      </c>
      <c r="Q34" s="65" t="n">
        <f aca="false">$D$8*(1-EXP(-K34/$D$8))*$C$8</f>
        <v>8.86214215798568E-012</v>
      </c>
      <c r="R34" s="66" t="n">
        <f aca="false">$B$13-K34</f>
        <v>72</v>
      </c>
      <c r="S34" s="67" t="n">
        <f aca="false">VLOOKUP($R34,$K$6:$Q$506,5)/$C$26</f>
        <v>0.772734151021838</v>
      </c>
      <c r="T34" s="68" t="n">
        <f aca="false">VLOOKUP($R34,$K$6:$Q$506,6)/$C$26</f>
        <v>26.4434023862559</v>
      </c>
      <c r="U34" s="69" t="n">
        <f aca="false">VLOOKUP($R34,$K$6:$Q$506,7)/$C$26</f>
        <v>211.874296645282</v>
      </c>
      <c r="V34" s="28" t="s">
        <v>72</v>
      </c>
      <c r="W34" s="78" t="n">
        <f aca="false">G34*S34+H34*T34+I34*U34</f>
        <v>0</v>
      </c>
      <c r="X34" s="25"/>
      <c r="Y34" s="25"/>
      <c r="Z34" s="25"/>
    </row>
    <row r="35" customFormat="false" ht="15.75" hidden="false" customHeight="false" outlineLevel="0" collapsed="false">
      <c r="A35" s="25"/>
      <c r="B35" s="25"/>
      <c r="C35" s="25"/>
      <c r="D35" s="25"/>
      <c r="E35" s="25"/>
      <c r="F35" s="28" t="s">
        <v>73</v>
      </c>
      <c r="G35" s="103" t="n">
        <v>0</v>
      </c>
      <c r="H35" s="76" t="n">
        <v>0</v>
      </c>
      <c r="I35" s="77" t="n">
        <v>0</v>
      </c>
      <c r="J35" s="25"/>
      <c r="K35" s="61" t="n">
        <v>29</v>
      </c>
      <c r="L35" s="62" t="n">
        <f aca="false">$B$17+$B$18*EXP(-K35/$B$21)+$B$19*EXP(-K35/$B$22)+$B$20*EXP(-K35/$B$23)</f>
        <v>0.553446538237621</v>
      </c>
      <c r="M35" s="63" t="n">
        <f aca="false">EXP(-K35/$D$9)</f>
        <v>0.0856379186835362</v>
      </c>
      <c r="N35" s="63" t="n">
        <f aca="false">EXP(-K35/$D$8)</f>
        <v>0.766396939352401</v>
      </c>
      <c r="O35" s="64" t="n">
        <f aca="false">(K35*$B$17+$B$18*$B$21*(1-EXP(-K35/$B$21))+$B$19*$B$22*(1-EXP(-K35/$B$22))+$B$20*$B$23*(1-EXP(-K35/$B$23)))*$C$7</f>
        <v>3.3083344700895E-014</v>
      </c>
      <c r="P35" s="64" t="n">
        <f aca="false">$D$9*(1-EXP(-K35/$D$9))*$C$9</f>
        <v>2.16302649461229E-012</v>
      </c>
      <c r="Q35" s="65" t="n">
        <f aca="false">$D$8*(1-EXP(-K35/$D$8))*$C$8</f>
        <v>9.138464278693E-012</v>
      </c>
      <c r="R35" s="66" t="n">
        <f aca="false">$B$13-K35</f>
        <v>71</v>
      </c>
      <c r="S35" s="67" t="n">
        <f aca="false">VLOOKUP($R35,$K$6:$Q$506,5)/$C$26</f>
        <v>0.764252339771051</v>
      </c>
      <c r="T35" s="68" t="n">
        <f aca="false">VLOOKUP($R35,$K$6:$Q$506,6)/$C$26</f>
        <v>26.4381542069942</v>
      </c>
      <c r="U35" s="69" t="n">
        <f aca="false">VLOOKUP($R35,$K$6:$Q$506,7)/$C$26</f>
        <v>209.787713570462</v>
      </c>
      <c r="V35" s="28" t="s">
        <v>73</v>
      </c>
      <c r="W35" s="78" t="n">
        <f aca="false">G35*S35+H35*T35+I35*U35</f>
        <v>0</v>
      </c>
      <c r="X35" s="25"/>
      <c r="Y35" s="25"/>
      <c r="Z35" s="25"/>
    </row>
    <row r="36" customFormat="false" ht="15.75" hidden="false" customHeight="false" outlineLevel="0" collapsed="false">
      <c r="A36" s="25"/>
      <c r="B36" s="25"/>
      <c r="C36" s="25"/>
      <c r="D36" s="25"/>
      <c r="E36" s="25"/>
      <c r="F36" s="28" t="s">
        <v>74</v>
      </c>
      <c r="G36" s="103" t="n">
        <v>0</v>
      </c>
      <c r="H36" s="76" t="n">
        <v>0</v>
      </c>
      <c r="I36" s="77" t="n">
        <v>0</v>
      </c>
      <c r="J36" s="25"/>
      <c r="K36" s="61" t="n">
        <v>30</v>
      </c>
      <c r="L36" s="62" t="n">
        <f aca="false">$B$17+$B$18*EXP(-K36/$B$21)+$B$19*EXP(-K36/$B$22)+$B$20*EXP(-K36/$B$23)</f>
        <v>0.54940425296271</v>
      </c>
      <c r="M36" s="63" t="n">
        <f aca="false">EXP(-K36/$D$9)</f>
        <v>0.0786794810367202</v>
      </c>
      <c r="N36" s="63" t="n">
        <f aca="false">EXP(-K36/$D$8)</f>
        <v>0.759397929412356</v>
      </c>
      <c r="O36" s="64" t="n">
        <f aca="false">(K36*$B$17+$B$18*$B$21*(1-EXP(-K36/$B$21))+$B$19*$B$22*(1-EXP(-K36/$B$22))+$B$20*$B$23*(1-EXP(-K36/$B$23)))*$C$7</f>
        <v>3.40234377775023E-014</v>
      </c>
      <c r="P36" s="64" t="n">
        <f aca="false">$D$9*(1-EXP(-K36/$D$9))*$C$9</f>
        <v>2.17948746264532E-012</v>
      </c>
      <c r="Q36" s="65" t="n">
        <f aca="false">$D$8*(1-EXP(-K36/$D$8))*$C$8</f>
        <v>9.41226292733229E-012</v>
      </c>
      <c r="R36" s="66" t="n">
        <f aca="false">$B$13-K36</f>
        <v>70</v>
      </c>
      <c r="S36" s="67" t="n">
        <f aca="false">VLOOKUP($R36,$K$6:$Q$506,5)/$C$26</f>
        <v>0.755740318368273</v>
      </c>
      <c r="T36" s="68" t="n">
        <f aca="false">VLOOKUP($R36,$K$6:$Q$506,6)/$C$26</f>
        <v>26.4324418771349</v>
      </c>
      <c r="U36" s="69" t="n">
        <f aca="false">VLOOKUP($R36,$K$6:$Q$506,7)/$C$26</f>
        <v>207.681899450737</v>
      </c>
      <c r="V36" s="28" t="s">
        <v>74</v>
      </c>
      <c r="W36" s="78" t="n">
        <f aca="false">G36*S36+H36*T36+I36*U36</f>
        <v>0</v>
      </c>
      <c r="X36" s="25"/>
      <c r="Y36" s="25"/>
      <c r="Z36" s="25"/>
    </row>
    <row r="37" customFormat="false" ht="15.75" hidden="false" customHeight="false" outlineLevel="0" collapsed="false">
      <c r="A37" s="25"/>
      <c r="B37" s="25"/>
      <c r="C37" s="25"/>
      <c r="D37" s="25"/>
      <c r="E37" s="25"/>
      <c r="F37" s="28" t="s">
        <v>75</v>
      </c>
      <c r="G37" s="103" t="n">
        <v>0</v>
      </c>
      <c r="H37" s="76" t="n">
        <v>0</v>
      </c>
      <c r="I37" s="77" t="n">
        <v>0</v>
      </c>
      <c r="J37" s="25"/>
      <c r="K37" s="61" t="n">
        <v>31</v>
      </c>
      <c r="L37" s="62" t="n">
        <f aca="false">$B$17+$B$18*EXP(-K37/$B$21)+$B$19*EXP(-K37/$B$22)+$B$20*EXP(-K37/$B$23)</f>
        <v>0.545470443109289</v>
      </c>
      <c r="M37" s="63" t="n">
        <f aca="false">EXP(-K37/$D$9)</f>
        <v>0.0722864454364387</v>
      </c>
      <c r="N37" s="63" t="n">
        <f aca="false">EXP(-K37/$D$8)</f>
        <v>0.752462836925038</v>
      </c>
      <c r="O37" s="64" t="n">
        <f aca="false">(K37*$B$17+$B$18*$B$21*(1-EXP(-K37/$B$21))+$B$19*$B$22*(1-EXP(-K37/$B$22))+$B$20*$B$23*(1-EXP(-K37/$B$23)))*$C$7</f>
        <v>3.49567325758409E-014</v>
      </c>
      <c r="P37" s="64" t="n">
        <f aca="false">$D$9*(1-EXP(-K37/$D$9))*$C$9</f>
        <v>2.19461090845193E-012</v>
      </c>
      <c r="Q37" s="65" t="n">
        <f aca="false">$D$8*(1-EXP(-K37/$D$8))*$C$8</f>
        <v>9.68356114914966E-012</v>
      </c>
      <c r="R37" s="66" t="n">
        <f aca="false">$B$13-K37</f>
        <v>69</v>
      </c>
      <c r="S37" s="67" t="n">
        <f aca="false">VLOOKUP($R37,$K$6:$Q$506,5)/$C$26</f>
        <v>0.747197476999001</v>
      </c>
      <c r="T37" s="68" t="n">
        <f aca="false">VLOOKUP($R37,$K$6:$Q$506,6)/$C$26</f>
        <v>26.4262243470553</v>
      </c>
      <c r="U37" s="69" t="n">
        <f aca="false">VLOOKUP($R37,$K$6:$Q$506,7)/$C$26</f>
        <v>205.556677042703</v>
      </c>
      <c r="V37" s="28" t="s">
        <v>75</v>
      </c>
      <c r="W37" s="78" t="n">
        <f aca="false">G37*S37+H37*T37+I37*U37</f>
        <v>0</v>
      </c>
      <c r="X37" s="25"/>
      <c r="Y37" s="25"/>
      <c r="Z37" s="25"/>
    </row>
    <row r="38" customFormat="false" ht="15.75" hidden="false" customHeight="false" outlineLevel="0" collapsed="false">
      <c r="A38" s="25"/>
      <c r="B38" s="25"/>
      <c r="C38" s="25"/>
      <c r="D38" s="25"/>
      <c r="E38" s="25"/>
      <c r="F38" s="28" t="s">
        <v>76</v>
      </c>
      <c r="G38" s="103" t="n">
        <v>0</v>
      </c>
      <c r="H38" s="76" t="n">
        <v>0</v>
      </c>
      <c r="I38" s="77" t="n">
        <v>0</v>
      </c>
      <c r="J38" s="25"/>
      <c r="K38" s="61" t="n">
        <v>32</v>
      </c>
      <c r="L38" s="62" t="n">
        <f aca="false">$B$17+$B$18*EXP(-K38/$B$21)+$B$19*EXP(-K38/$B$22)+$B$20*EXP(-K38/$B$23)</f>
        <v>0.541639674803617</v>
      </c>
      <c r="M38" s="63" t="n">
        <f aca="false">EXP(-K38/$D$9)</f>
        <v>0.0664128706110369</v>
      </c>
      <c r="N38" s="63" t="n">
        <f aca="false">EXP(-K38/$D$8)</f>
        <v>0.745591078173493</v>
      </c>
      <c r="O38" s="64" t="n">
        <f aca="false">(K38*$B$17+$B$18*$B$21*(1-EXP(-K38/$B$21))+$B$19*$B$22*(1-EXP(-K38/$B$22))+$B$20*$B$23*(1-EXP(-K38/$B$23)))*$C$7</f>
        <v>3.5883409294428E-014</v>
      </c>
      <c r="P38" s="64" t="n">
        <f aca="false">$D$9*(1-EXP(-K38/$D$9))*$C$9</f>
        <v>2.20850551128491E-012</v>
      </c>
      <c r="Q38" s="65" t="n">
        <f aca="false">$D$8*(1-EXP(-K38/$D$8))*$C$8</f>
        <v>9.95238177893381E-012</v>
      </c>
      <c r="R38" s="66" t="n">
        <f aca="false">$B$13-K38</f>
        <v>68</v>
      </c>
      <c r="S38" s="67" t="n">
        <f aca="false">VLOOKUP($R38,$K$6:$Q$506,5)/$C$26</f>
        <v>0.738623189503969</v>
      </c>
      <c r="T38" s="68" t="n">
        <f aca="false">VLOOKUP($R38,$K$6:$Q$506,6)/$C$26</f>
        <v>26.4194569366918</v>
      </c>
      <c r="U38" s="69" t="n">
        <f aca="false">VLOOKUP($R38,$K$6:$Q$506,7)/$C$26</f>
        <v>203.411867469386</v>
      </c>
      <c r="V38" s="28" t="s">
        <v>76</v>
      </c>
      <c r="W38" s="78" t="n">
        <f aca="false">G38*S38+H38*T38+I38*U38</f>
        <v>0</v>
      </c>
      <c r="X38" s="25"/>
      <c r="Y38" s="25"/>
      <c r="Z38" s="25"/>
    </row>
    <row r="39" customFormat="false" ht="15.75" hidden="false" customHeight="false" outlineLevel="0" collapsed="false">
      <c r="A39" s="25"/>
      <c r="B39" s="25"/>
      <c r="C39" s="25"/>
      <c r="D39" s="25"/>
      <c r="E39" s="25"/>
      <c r="F39" s="28" t="s">
        <v>77</v>
      </c>
      <c r="G39" s="103" t="n">
        <v>0</v>
      </c>
      <c r="H39" s="76" t="n">
        <v>0</v>
      </c>
      <c r="I39" s="77" t="n">
        <v>0</v>
      </c>
      <c r="J39" s="25"/>
      <c r="K39" s="61" t="n">
        <v>33</v>
      </c>
      <c r="L39" s="62" t="n">
        <f aca="false">$B$17+$B$18*EXP(-K39/$B$21)+$B$19*EXP(-K39/$B$22)+$B$20*EXP(-K39/$B$23)</f>
        <v>0.53790718699487</v>
      </c>
      <c r="M39" s="63" t="n">
        <f aca="false">EXP(-K39/$D$9)</f>
        <v>0.0610165482085659</v>
      </c>
      <c r="N39" s="63" t="n">
        <f aca="false">EXP(-K39/$D$8)</f>
        <v>0.738782074771477</v>
      </c>
      <c r="O39" s="64" t="n">
        <f aca="false">(K39*$B$17+$B$18*$B$21*(1-EXP(-K39/$B$21))+$B$19*$B$22*(1-EXP(-K39/$B$22))+$B$20*$B$23*(1-EXP(-K39/$B$23)))*$C$7</f>
        <v>3.68036394614838E-014</v>
      </c>
      <c r="P39" s="64" t="n">
        <f aca="false">$D$9*(1-EXP(-K39/$D$9))*$C$9</f>
        <v>2.22127111975504E-012</v>
      </c>
      <c r="Q39" s="65" t="n">
        <f aca="false">$D$8*(1-EXP(-K39/$D$8))*$C$8</f>
        <v>1.0218747442938E-011</v>
      </c>
      <c r="R39" s="66" t="n">
        <f aca="false">$B$13-K39</f>
        <v>67</v>
      </c>
      <c r="S39" s="67" t="n">
        <f aca="false">VLOOKUP($R39,$K$6:$Q$506,5)/$C$26</f>
        <v>0.73001681292579</v>
      </c>
      <c r="T39" s="68" t="n">
        <f aca="false">VLOOKUP($R39,$K$6:$Q$506,6)/$C$26</f>
        <v>26.4120910144618</v>
      </c>
      <c r="U39" s="69" t="n">
        <f aca="false">VLOOKUP($R39,$K$6:$Q$506,7)/$C$26</f>
        <v>201.24729020519</v>
      </c>
      <c r="V39" s="28" t="s">
        <v>77</v>
      </c>
      <c r="W39" s="78" t="n">
        <f aca="false">G39*S39+H39*T39+I39*U39</f>
        <v>0</v>
      </c>
      <c r="X39" s="25"/>
      <c r="Y39" s="25"/>
      <c r="Z39" s="25"/>
    </row>
    <row r="40" customFormat="false" ht="15.75" hidden="false" customHeight="false" outlineLevel="0" collapsed="false">
      <c r="A40" s="25"/>
      <c r="B40" s="25"/>
      <c r="C40" s="25"/>
      <c r="D40" s="25"/>
      <c r="E40" s="25"/>
      <c r="F40" s="28" t="s">
        <v>78</v>
      </c>
      <c r="G40" s="103" t="n">
        <v>0</v>
      </c>
      <c r="H40" s="76" t="n">
        <v>0</v>
      </c>
      <c r="I40" s="77" t="n">
        <v>0</v>
      </c>
      <c r="J40" s="25"/>
      <c r="K40" s="61" t="n">
        <v>34</v>
      </c>
      <c r="L40" s="62" t="n">
        <f aca="false">$B$17+$B$18*EXP(-K40/$B$21)+$B$19*EXP(-K40/$B$22)+$B$20*EXP(-K40/$B$23)</f>
        <v>0.534268764194839</v>
      </c>
      <c r="M40" s="63" t="n">
        <f aca="false">EXP(-K40/$D$9)</f>
        <v>0.0560586994815058</v>
      </c>
      <c r="N40" s="63" t="n">
        <f aca="false">EXP(-K40/$D$8)</f>
        <v>0.732035253614778</v>
      </c>
      <c r="O40" s="64" t="n">
        <f aca="false">(K40*$B$17+$B$18*$B$21*(1-EXP(-K40/$B$21))+$B$19*$B$22*(1-EXP(-K40/$B$22))+$B$20*$B$23*(1-EXP(-K40/$B$23)))*$C$7</f>
        <v>3.77175869693824E-014</v>
      </c>
      <c r="P40" s="64" t="n">
        <f aca="false">$D$9*(1-EXP(-K40/$D$9))*$C$9</f>
        <v>2.2329994693575E-012</v>
      </c>
      <c r="Q40" s="65" t="n">
        <f aca="false">$D$8*(1-EXP(-K40/$D$8))*$C$8</f>
        <v>1.04826805607846E-011</v>
      </c>
      <c r="R40" s="66" t="n">
        <f aca="false">$B$13-K40</f>
        <v>66</v>
      </c>
      <c r="S40" s="67" t="n">
        <f aca="false">VLOOKUP($R40,$K$6:$Q$506,5)/$C$26</f>
        <v>0.721377687042653</v>
      </c>
      <c r="T40" s="68" t="n">
        <f aca="false">VLOOKUP($R40,$K$6:$Q$506,6)/$C$26</f>
        <v>26.4040736477907</v>
      </c>
      <c r="U40" s="69" t="n">
        <f aca="false">VLOOKUP($R40,$K$6:$Q$506,7)/$C$26</f>
        <v>199.062763060698</v>
      </c>
      <c r="V40" s="28" t="s">
        <v>78</v>
      </c>
      <c r="W40" s="78" t="n">
        <f aca="false">G40*S40+H40*T40+I40*U40</f>
        <v>0</v>
      </c>
      <c r="X40" s="25"/>
      <c r="Y40" s="25"/>
      <c r="Z40" s="25"/>
    </row>
    <row r="41" customFormat="false" ht="15.75" hidden="false" customHeight="false" outlineLevel="0" collapsed="false">
      <c r="A41" s="25"/>
      <c r="B41" s="25"/>
      <c r="C41" s="25"/>
      <c r="D41" s="25"/>
      <c r="E41" s="25"/>
      <c r="F41" s="28" t="s">
        <v>80</v>
      </c>
      <c r="G41" s="103" t="n">
        <f aca="false">-time_differentiated_CO2!D2</f>
        <v>1.83113027250148</v>
      </c>
      <c r="H41" s="76" t="n">
        <v>0</v>
      </c>
      <c r="I41" s="77" t="n">
        <v>0</v>
      </c>
      <c r="J41" s="25"/>
      <c r="K41" s="61" t="n">
        <v>35</v>
      </c>
      <c r="L41" s="62" t="n">
        <f aca="false">$B$17+$B$18*EXP(-K41/$B$21)+$B$19*EXP(-K41/$B$22)+$B$20*EXP(-K41/$B$23)</f>
        <v>0.53072063527167</v>
      </c>
      <c r="M41" s="63" t="n">
        <f aca="false">EXP(-K41/$D$9)</f>
        <v>0.0515036966171188</v>
      </c>
      <c r="N41" s="63" t="n">
        <f aca="false">EXP(-K41/$D$8)</f>
        <v>0.725350046832974</v>
      </c>
      <c r="O41" s="64" t="n">
        <f aca="false">(K41*$B$17+$B$18*$B$21*(1-EXP(-K41/$B$21))+$B$19*$B$22*(1-EXP(-K41/$B$22))+$B$20*$B$23*(1-EXP(-K41/$B$23)))*$C$7</f>
        <v>3.86254089152075E-014</v>
      </c>
      <c r="P41" s="64" t="n">
        <f aca="false">$D$9*(1-EXP(-K41/$D$9))*$C$9</f>
        <v>2.24377484169634E-012</v>
      </c>
      <c r="Q41" s="65" t="n">
        <f aca="false">$D$8*(1-EXP(-K41/$D$8))*$C$8</f>
        <v>1.07442033473519E-011</v>
      </c>
      <c r="R41" s="66" t="n">
        <f aca="false">$B$13-K41</f>
        <v>65</v>
      </c>
      <c r="S41" s="67" t="n">
        <f aca="false">VLOOKUP($R41,$K$6:$Q$506,5)/$C$26</f>
        <v>0.712705133888656</v>
      </c>
      <c r="T41" s="68" t="n">
        <f aca="false">VLOOKUP($R41,$K$6:$Q$506,6)/$C$26</f>
        <v>26.3953472227307</v>
      </c>
      <c r="U41" s="69" t="n">
        <f aca="false">VLOOKUP($R41,$K$6:$Q$506,7)/$C$26</f>
        <v>196.858102167343</v>
      </c>
      <c r="V41" s="28" t="s">
        <v>80</v>
      </c>
      <c r="W41" s="78" t="n">
        <f aca="false">G41*S41+H41*T41+I41*U41</f>
        <v>1.30505594603074</v>
      </c>
      <c r="X41" s="25"/>
      <c r="Y41" s="25"/>
      <c r="Z41" s="25"/>
    </row>
    <row r="42" customFormat="false" ht="15.75" hidden="false" customHeight="false" outlineLevel="0" collapsed="false">
      <c r="A42" s="25"/>
      <c r="B42" s="25"/>
      <c r="C42" s="25"/>
      <c r="D42" s="25"/>
      <c r="E42" s="25"/>
      <c r="F42" s="28" t="s">
        <v>83</v>
      </c>
      <c r="G42" s="103" t="n">
        <v>0</v>
      </c>
      <c r="H42" s="76" t="n">
        <v>0</v>
      </c>
      <c r="I42" s="77" t="n">
        <v>0</v>
      </c>
      <c r="J42" s="25"/>
      <c r="K42" s="61" t="n">
        <v>36</v>
      </c>
      <c r="L42" s="62" t="n">
        <f aca="false">$B$17+$B$18*EXP(-K42/$B$21)+$B$19*EXP(-K42/$B$22)+$B$20*EXP(-K42/$B$23)</f>
        <v>0.527259392904925</v>
      </c>
      <c r="M42" s="63" t="n">
        <f aca="false">EXP(-K42/$D$9)</f>
        <v>0.0473188067108716</v>
      </c>
      <c r="N42" s="63" t="n">
        <f aca="false">EXP(-K42/$D$8)</f>
        <v>0.718725891741637</v>
      </c>
      <c r="O42" s="64" t="n">
        <f aca="false">(K42*$B$17+$B$18*$B$21*(1-EXP(-K42/$B$21))+$B$19*$B$22*(1-EXP(-K42/$B$22))+$B$20*$B$23*(1-EXP(-K42/$B$23)))*$C$7</f>
        <v>3.95272562870577E-014</v>
      </c>
      <c r="P42" s="64" t="n">
        <f aca="false">$D$9*(1-EXP(-K42/$D$9))*$C$9</f>
        <v>2.25367467014419E-012</v>
      </c>
      <c r="Q42" s="65" t="n">
        <f aca="false">$D$8*(1-EXP(-K42/$D$8))*$C$8</f>
        <v>1.10033378146439E-011</v>
      </c>
      <c r="R42" s="66" t="n">
        <f aca="false">$B$13-K42</f>
        <v>64</v>
      </c>
      <c r="S42" s="67" t="n">
        <f aca="false">VLOOKUP($R42,$K$6:$Q$506,5)/$C$26</f>
        <v>0.703998457260263</v>
      </c>
      <c r="T42" s="68" t="n">
        <f aca="false">VLOOKUP($R42,$K$6:$Q$506,6)/$C$26</f>
        <v>26.3858490299383</v>
      </c>
      <c r="U42" s="69" t="n">
        <f aca="false">VLOOKUP($R42,$K$6:$Q$506,7)/$C$26</f>
        <v>194.633121961925</v>
      </c>
      <c r="V42" s="28" t="s">
        <v>83</v>
      </c>
      <c r="W42" s="78" t="n">
        <f aca="false">G42*S42+H42*T42+I42*U42</f>
        <v>0</v>
      </c>
      <c r="X42" s="25"/>
      <c r="Y42" s="25"/>
      <c r="Z42" s="25"/>
    </row>
    <row r="43" customFormat="false" ht="15.75" hidden="false" customHeight="false" outlineLevel="0" collapsed="false">
      <c r="A43" s="25"/>
      <c r="B43" s="25"/>
      <c r="C43" s="25"/>
      <c r="D43" s="25"/>
      <c r="E43" s="25"/>
      <c r="F43" s="28" t="s">
        <v>85</v>
      </c>
      <c r="G43" s="103" t="n">
        <v>0</v>
      </c>
      <c r="H43" s="76" t="n">
        <v>0</v>
      </c>
      <c r="I43" s="77" t="n">
        <v>0</v>
      </c>
      <c r="J43" s="25"/>
      <c r="K43" s="61" t="n">
        <v>37</v>
      </c>
      <c r="L43" s="62" t="n">
        <f aca="false">$B$17+$B$18*EXP(-K43/$B$21)+$B$19*EXP(-K43/$B$22)+$B$20*EXP(-K43/$B$23)</f>
        <v>0.523881929427012</v>
      </c>
      <c r="M43" s="63" t="n">
        <f aca="false">EXP(-K43/$D$9)</f>
        <v>0.0434739565430844</v>
      </c>
      <c r="N43" s="63" t="n">
        <f aca="false">EXP(-K43/$D$8)</f>
        <v>0.712162230794977</v>
      </c>
      <c r="O43" s="64" t="n">
        <f aca="false">(K43*$B$17+$B$18*$B$21*(1-EXP(-K43/$B$21))+$B$19*$B$22*(1-EXP(-K43/$B$22))+$B$20*$B$23*(1-EXP(-K43/$B$23)))*$C$7</f>
        <v>4.04232745275394E-014</v>
      </c>
      <c r="P43" s="64" t="n">
        <f aca="false">$D$9*(1-EXP(-K43/$D$9))*$C$9</f>
        <v>2.26277009628955E-012</v>
      </c>
      <c r="Q43" s="65" t="n">
        <f aca="false">$D$8*(1-EXP(-K43/$D$8))*$C$8</f>
        <v>1.12601057736433E-011</v>
      </c>
      <c r="R43" s="66" t="n">
        <f aca="false">$B$13-K43</f>
        <v>63</v>
      </c>
      <c r="S43" s="67" t="n">
        <f aca="false">VLOOKUP($R43,$K$6:$Q$506,5)/$C$26</f>
        <v>0.695256942208368</v>
      </c>
      <c r="T43" s="68" t="n">
        <f aca="false">VLOOKUP($R43,$K$6:$Q$506,6)/$C$26</f>
        <v>26.3755108140365</v>
      </c>
      <c r="U43" s="69" t="n">
        <f aca="false">VLOOKUP($R43,$K$6:$Q$506,7)/$C$26</f>
        <v>192.387635171</v>
      </c>
      <c r="V43" s="28" t="s">
        <v>85</v>
      </c>
      <c r="W43" s="78" t="n">
        <f aca="false">G43*S43+H43*T43+I43*U43</f>
        <v>0</v>
      </c>
      <c r="X43" s="25"/>
      <c r="Y43" s="25"/>
      <c r="Z43" s="25"/>
    </row>
    <row r="44" customFormat="false" ht="15.75" hidden="false" customHeight="false" outlineLevel="0" collapsed="false">
      <c r="A44" s="25"/>
      <c r="B44" s="25"/>
      <c r="C44" s="25"/>
      <c r="D44" s="25"/>
      <c r="E44" s="25"/>
      <c r="F44" s="28" t="s">
        <v>86</v>
      </c>
      <c r="G44" s="103" t="n">
        <v>0</v>
      </c>
      <c r="H44" s="76" t="n">
        <v>0</v>
      </c>
      <c r="I44" s="77" t="n">
        <v>0</v>
      </c>
      <c r="J44" s="25"/>
      <c r="K44" s="61" t="n">
        <v>38</v>
      </c>
      <c r="L44" s="62" t="n">
        <f aca="false">$B$17+$B$18*EXP(-K44/$B$21)+$B$19*EXP(-K44/$B$22)+$B$20*EXP(-K44/$B$23)</f>
        <v>0.520585385662121</v>
      </c>
      <c r="M44" s="63" t="n">
        <f aca="false">EXP(-K44/$D$9)</f>
        <v>0.0399415164684566</v>
      </c>
      <c r="N44" s="63" t="n">
        <f aca="false">EXP(-K44/$D$8)</f>
        <v>0.705658511538909</v>
      </c>
      <c r="O44" s="64" t="n">
        <f aca="false">(K44*$B$17+$B$18*$B$21*(1-EXP(-K44/$B$21))+$B$19*$B$22*(1-EXP(-K44/$B$22))+$B$20*$B$23*(1-EXP(-K44/$B$23)))*$C$7</f>
        <v>4.13136039993856E-014</v>
      </c>
      <c r="P44" s="64" t="n">
        <f aca="false">$D$9*(1-EXP(-K44/$D$9))*$C$9</f>
        <v>2.27112648117053E-012</v>
      </c>
      <c r="Q44" s="65" t="n">
        <f aca="false">$D$8*(1-EXP(-K44/$D$8))*$C$8</f>
        <v>1.15145288361472E-011</v>
      </c>
      <c r="R44" s="66" t="n">
        <f aca="false">$B$13-K44</f>
        <v>62</v>
      </c>
      <c r="S44" s="67" t="n">
        <f aca="false">VLOOKUP($R44,$K$6:$Q$506,5)/$C$26</f>
        <v>0.686479854515372</v>
      </c>
      <c r="T44" s="68" t="n">
        <f aca="false">VLOOKUP($R44,$K$6:$Q$506,6)/$C$26</f>
        <v>26.3642582831217</v>
      </c>
      <c r="U44" s="69" t="n">
        <f aca="false">VLOOKUP($R44,$K$6:$Q$506,7)/$C$26</f>
        <v>190.12145279511</v>
      </c>
      <c r="V44" s="28" t="s">
        <v>86</v>
      </c>
      <c r="W44" s="78" t="n">
        <f aca="false">G44*S44+H44*T44+I44*U44</f>
        <v>0</v>
      </c>
      <c r="X44" s="25"/>
      <c r="Y44" s="25"/>
      <c r="Z44" s="25"/>
    </row>
    <row r="45" customFormat="false" ht="15.75" hidden="false" customHeight="false" outlineLevel="0" collapsed="false">
      <c r="A45" s="25"/>
      <c r="B45" s="25"/>
      <c r="C45" s="25"/>
      <c r="D45" s="25"/>
      <c r="E45" s="25"/>
      <c r="F45" s="28" t="s">
        <v>87</v>
      </c>
      <c r="G45" s="103" t="n">
        <v>0</v>
      </c>
      <c r="H45" s="76" t="n">
        <v>0</v>
      </c>
      <c r="I45" s="77" t="n">
        <v>0</v>
      </c>
      <c r="J45" s="25"/>
      <c r="K45" s="61" t="n">
        <v>39</v>
      </c>
      <c r="L45" s="62" t="n">
        <f aca="false">$B$17+$B$18*EXP(-K45/$B$21)+$B$19*EXP(-K45/$B$22)+$B$20*EXP(-K45/$B$23)</f>
        <v>0.517367110076181</v>
      </c>
      <c r="M45" s="63" t="n">
        <f aca="false">EXP(-K45/$D$9)</f>
        <v>0.0366961018654688</v>
      </c>
      <c r="N45" s="63" t="n">
        <f aca="false">EXP(-K45/$D$8)</f>
        <v>0.699214186564554</v>
      </c>
      <c r="O45" s="64" t="n">
        <f aca="false">(K45*$B$17+$B$18*$B$21*(1-EXP(-K45/$B$21))+$B$19*$B$22*(1-EXP(-K45/$B$22))+$B$20*$B$23*(1-EXP(-K45/$B$23)))*$C$7</f>
        <v>4.21983803729789E-014</v>
      </c>
      <c r="P45" s="64" t="n">
        <f aca="false">$D$9*(1-EXP(-K45/$D$9))*$C$9</f>
        <v>2.27880387496857E-012</v>
      </c>
      <c r="Q45" s="65" t="n">
        <f aca="false">$D$8*(1-EXP(-K45/$D$8))*$C$8</f>
        <v>1.17666284165857E-011</v>
      </c>
      <c r="R45" s="66" t="n">
        <f aca="false">$B$13-K45</f>
        <v>61</v>
      </c>
      <c r="S45" s="67" t="n">
        <f aca="false">VLOOKUP($R45,$K$6:$Q$506,5)/$C$26</f>
        <v>0.677666440156628</v>
      </c>
      <c r="T45" s="68" t="n">
        <f aca="false">VLOOKUP($R45,$K$6:$Q$506,6)/$C$26</f>
        <v>26.3520105748912</v>
      </c>
      <c r="U45" s="69" t="n">
        <f aca="false">VLOOKUP($R45,$K$6:$Q$506,7)/$C$26</f>
        <v>187.834384092881</v>
      </c>
      <c r="V45" s="28" t="s">
        <v>87</v>
      </c>
      <c r="W45" s="78" t="n">
        <f aca="false">G45*S45+H45*T45+I45*U45</f>
        <v>0</v>
      </c>
      <c r="X45" s="25"/>
      <c r="Y45" s="25"/>
      <c r="Z45" s="25"/>
    </row>
    <row r="46" customFormat="false" ht="15.75" hidden="false" customHeight="false" outlineLevel="0" collapsed="false">
      <c r="A46" s="25"/>
      <c r="B46" s="25"/>
      <c r="C46" s="25"/>
      <c r="D46" s="25"/>
      <c r="E46" s="25"/>
      <c r="F46" s="28" t="s">
        <v>88</v>
      </c>
      <c r="G46" s="103" t="n">
        <v>0</v>
      </c>
      <c r="H46" s="76" t="n">
        <v>0</v>
      </c>
      <c r="I46" s="77" t="n">
        <v>0</v>
      </c>
      <c r="J46" s="25"/>
      <c r="K46" s="61" t="n">
        <v>40</v>
      </c>
      <c r="L46" s="62" t="n">
        <f aca="false">$B$17+$B$18*EXP(-K46/$B$21)+$B$19*EXP(-K46/$B$22)+$B$20*EXP(-K46/$B$23)</f>
        <v>0.514224626108078</v>
      </c>
      <c r="M46" s="63" t="n">
        <f aca="false">EXP(-K46/$D$9)</f>
        <v>0.0337143907188484</v>
      </c>
      <c r="N46" s="63" t="n">
        <f aca="false">EXP(-K46/$D$8)</f>
        <v>0.692828713462168</v>
      </c>
      <c r="O46" s="64" t="n">
        <f aca="false">(K46*$B$17+$B$18*$B$21*(1-EXP(-K46/$B$21))+$B$19*$B$22*(1-EXP(-K46/$B$22))+$B$20*$B$23*(1-EXP(-K46/$B$23)))*$C$7</f>
        <v>4.30777349514741E-014</v>
      </c>
      <c r="P46" s="64" t="n">
        <f aca="false">$D$9*(1-EXP(-K46/$D$9))*$C$9</f>
        <v>2.28585744853774E-012</v>
      </c>
      <c r="Q46" s="65" t="n">
        <f aca="false">$D$8*(1-EXP(-K46/$D$8))*$C$8</f>
        <v>1.20164257338252E-011</v>
      </c>
      <c r="R46" s="66" t="n">
        <f aca="false">$B$13-K46</f>
        <v>60</v>
      </c>
      <c r="S46" s="67" t="n">
        <f aca="false">VLOOKUP($R46,$K$6:$Q$506,5)/$C$26</f>
        <v>0.66881592474553</v>
      </c>
      <c r="T46" s="68" t="n">
        <f aca="false">VLOOKUP($R46,$K$6:$Q$506,6)/$C$26</f>
        <v>26.3386796755552</v>
      </c>
      <c r="U46" s="69" t="n">
        <f aca="false">VLOOKUP($R46,$K$6:$Q$506,7)/$C$26</f>
        <v>185.526236564966</v>
      </c>
      <c r="V46" s="28" t="s">
        <v>88</v>
      </c>
      <c r="W46" s="78" t="n">
        <f aca="false">G46*S46+H46*T46+I46*U46</f>
        <v>0</v>
      </c>
      <c r="X46" s="25"/>
      <c r="Y46" s="25"/>
      <c r="Z46" s="25"/>
    </row>
    <row r="47" customFormat="false" ht="15.75" hidden="false" customHeight="false" outlineLevel="0" collapsed="false">
      <c r="A47" s="25"/>
      <c r="B47" s="25"/>
      <c r="C47" s="25"/>
      <c r="D47" s="25"/>
      <c r="E47" s="25"/>
      <c r="F47" s="28" t="s">
        <v>90</v>
      </c>
      <c r="G47" s="103" t="n">
        <v>0</v>
      </c>
      <c r="H47" s="76" t="n">
        <v>0</v>
      </c>
      <c r="I47" s="77" t="n">
        <v>0</v>
      </c>
      <c r="J47" s="25"/>
      <c r="K47" s="61" t="n">
        <v>41</v>
      </c>
      <c r="L47" s="62" t="n">
        <f aca="false">$B$17+$B$18*EXP(-K47/$B$21)+$B$19*EXP(-K47/$B$22)+$B$20*EXP(-K47/$B$23)</f>
        <v>0.511155605993742</v>
      </c>
      <c r="M47" s="63" t="n">
        <f aca="false">EXP(-K47/$D$9)</f>
        <v>0.0309749560242194</v>
      </c>
      <c r="N47" s="63" t="n">
        <f aca="false">EXP(-K47/$D$8)</f>
        <v>0.686501554775486</v>
      </c>
      <c r="O47" s="64" t="n">
        <f aca="false">(K47*$B$17+$B$18*$B$21*(1-EXP(-K47/$B$21))+$B$19*$B$22*(1-EXP(-K47/$B$22))+$B$20*$B$23*(1-EXP(-K47/$B$23)))*$C$7</f>
        <v>4.39517949459713E-014</v>
      </c>
      <c r="P47" s="64" t="n">
        <f aca="false">$D$9*(1-EXP(-K47/$D$9))*$C$9</f>
        <v>2.29233788987036E-012</v>
      </c>
      <c r="Q47" s="65" t="n">
        <f aca="false">$D$8*(1-EXP(-K47/$D$8))*$C$8</f>
        <v>1.22639418129536E-011</v>
      </c>
      <c r="R47" s="66" t="n">
        <f aca="false">$B$13-K47</f>
        <v>59</v>
      </c>
      <c r="S47" s="67" t="n">
        <f aca="false">VLOOKUP($R47,$K$6:$Q$506,5)/$C$26</f>
        <v>0.659927512961403</v>
      </c>
      <c r="T47" s="68" t="n">
        <f aca="false">VLOOKUP($R47,$K$6:$Q$506,6)/$C$26</f>
        <v>26.3241697873573</v>
      </c>
      <c r="U47" s="69" t="n">
        <f aca="false">VLOOKUP($R47,$K$6:$Q$506,7)/$C$26</f>
        <v>183.196815937843</v>
      </c>
      <c r="V47" s="28" t="s">
        <v>90</v>
      </c>
      <c r="W47" s="78" t="n">
        <f aca="false">G47*S47+H47*T47+I47*U47</f>
        <v>0</v>
      </c>
      <c r="X47" s="25"/>
      <c r="Y47" s="25"/>
      <c r="Z47" s="25"/>
    </row>
    <row r="48" customFormat="false" ht="15.75" hidden="false" customHeight="false" outlineLevel="0" collapsed="false">
      <c r="A48" s="25"/>
      <c r="B48" s="25"/>
      <c r="C48" s="25"/>
      <c r="D48" s="25"/>
      <c r="E48" s="25"/>
      <c r="F48" s="28" t="s">
        <v>91</v>
      </c>
      <c r="G48" s="103" t="n">
        <v>0</v>
      </c>
      <c r="H48" s="76" t="n">
        <v>0</v>
      </c>
      <c r="I48" s="77" t="n">
        <v>0</v>
      </c>
      <c r="J48" s="25"/>
      <c r="K48" s="61" t="n">
        <v>42</v>
      </c>
      <c r="L48" s="62" t="n">
        <f aca="false">$B$17+$B$18*EXP(-K48/$B$21)+$B$19*EXP(-K48/$B$22)+$B$20*EXP(-K48/$B$23)</f>
        <v>0.508157849744524</v>
      </c>
      <c r="M48" s="63" t="n">
        <f aca="false">EXP(-K48/$D$9)</f>
        <v>0.0284581118105728</v>
      </c>
      <c r="N48" s="63" t="n">
        <f aca="false">EXP(-K48/$D$8)</f>
        <v>0.680232177956485</v>
      </c>
      <c r="O48" s="64" t="n">
        <f aca="false">(K48*$B$17+$B$18*$B$21*(1-EXP(-K48/$B$21))+$B$19*$B$22*(1-EXP(-K48/$B$22))+$B$20*$B$23*(1-EXP(-K48/$B$23)))*$C$7</f>
        <v>4.48206837106261E-014</v>
      </c>
      <c r="P48" s="64" t="n">
        <f aca="false">$D$9*(1-EXP(-K48/$D$9))*$C$9</f>
        <v>2.29829176834822E-012</v>
      </c>
      <c r="Q48" s="65" t="n">
        <f aca="false">$D$8*(1-EXP(-K48/$D$8))*$C$8</f>
        <v>1.250919748705E-011</v>
      </c>
      <c r="R48" s="66" t="n">
        <f aca="false">$B$13-K48</f>
        <v>58</v>
      </c>
      <c r="S48" s="67" t="n">
        <f aca="false">VLOOKUP($R48,$K$6:$Q$506,5)/$C$26</f>
        <v>0.65100038795927</v>
      </c>
      <c r="T48" s="68" t="n">
        <f aca="false">VLOOKUP($R48,$K$6:$Q$506,6)/$C$26</f>
        <v>26.3083766401578</v>
      </c>
      <c r="U48" s="69" t="n">
        <f aca="false">VLOOKUP($R48,$K$6:$Q$506,7)/$C$26</f>
        <v>180.845926147462</v>
      </c>
      <c r="V48" s="28" t="s">
        <v>91</v>
      </c>
      <c r="W48" s="78" t="n">
        <f aca="false">G48*S48+H48*T48+I48*U48</f>
        <v>0</v>
      </c>
      <c r="X48" s="25"/>
      <c r="Y48" s="25"/>
      <c r="Z48" s="25"/>
    </row>
    <row r="49" customFormat="false" ht="15.75" hidden="false" customHeight="false" outlineLevel="0" collapsed="false">
      <c r="A49" s="25"/>
      <c r="B49" s="25"/>
      <c r="C49" s="25"/>
      <c r="D49" s="25"/>
      <c r="E49" s="25"/>
      <c r="F49" s="28" t="s">
        <v>93</v>
      </c>
      <c r="G49" s="103" t="n">
        <v>0</v>
      </c>
      <c r="H49" s="76" t="n">
        <v>0</v>
      </c>
      <c r="I49" s="77" t="n">
        <v>0</v>
      </c>
      <c r="J49" s="25"/>
      <c r="K49" s="61" t="n">
        <v>43</v>
      </c>
      <c r="L49" s="62" t="n">
        <f aca="false">$B$17+$B$18*EXP(-K49/$B$21)+$B$19*EXP(-K49/$B$22)+$B$20*EXP(-K49/$B$23)</f>
        <v>0.505229268218611</v>
      </c>
      <c r="M49" s="63" t="n">
        <f aca="false">EXP(-K49/$D$9)</f>
        <v>0.0261457716740527</v>
      </c>
      <c r="N49" s="63" t="n">
        <f aca="false">EXP(-K49/$D$8)</f>
        <v>0.674020055320559</v>
      </c>
      <c r="O49" s="64" t="n">
        <f aca="false">(K49*$B$17+$B$18*$B$21*(1-EXP(-K49/$B$21))+$B$19*$B$22*(1-EXP(-K49/$B$22))+$B$20*$B$23*(1-EXP(-K49/$B$23)))*$C$7</f>
        <v>4.56845209455427E-014</v>
      </c>
      <c r="P49" s="64" t="n">
        <f aca="false">$D$9*(1-EXP(-K49/$D$9))*$C$9</f>
        <v>2.30376186939687E-012</v>
      </c>
      <c r="Q49" s="65" t="n">
        <f aca="false">$D$8*(1-EXP(-K49/$D$8))*$C$8</f>
        <v>1.27522133989387E-011</v>
      </c>
      <c r="R49" s="66" t="n">
        <f aca="false">$B$13-K49</f>
        <v>57</v>
      </c>
      <c r="S49" s="67" t="n">
        <f aca="false">VLOOKUP($R49,$K$6:$Q$506,5)/$C$26</f>
        <v>0.642033710760387</v>
      </c>
      <c r="T49" s="68" t="n">
        <f aca="false">VLOOKUP($R49,$K$6:$Q$506,6)/$C$26</f>
        <v>26.2911867421334</v>
      </c>
      <c r="U49" s="69" t="n">
        <f aca="false">VLOOKUP($R49,$K$6:$Q$506,7)/$C$26</f>
        <v>178.473369322746</v>
      </c>
      <c r="V49" s="28" t="s">
        <v>93</v>
      </c>
      <c r="W49" s="78" t="n">
        <f aca="false">G49*S49+H49*T49+I49*U49</f>
        <v>0</v>
      </c>
      <c r="X49" s="25"/>
      <c r="Y49" s="25"/>
      <c r="Z49" s="25"/>
    </row>
    <row r="50" customFormat="false" ht="15.75" hidden="false" customHeight="false" outlineLevel="0" collapsed="false">
      <c r="A50" s="25"/>
      <c r="B50" s="25"/>
      <c r="C50" s="25"/>
      <c r="D50" s="25"/>
      <c r="E50" s="25"/>
      <c r="F50" s="28" t="s">
        <v>94</v>
      </c>
      <c r="G50" s="103" t="n">
        <v>0</v>
      </c>
      <c r="H50" s="76" t="n">
        <v>0</v>
      </c>
      <c r="I50" s="77" t="n">
        <v>0</v>
      </c>
      <c r="J50" s="25"/>
      <c r="K50" s="61" t="n">
        <v>44</v>
      </c>
      <c r="L50" s="62" t="n">
        <f aca="false">$B$17+$B$18*EXP(-K50/$B$21)+$B$19*EXP(-K50/$B$22)+$B$20*EXP(-K50/$B$23)</f>
        <v>0.502367869444057</v>
      </c>
      <c r="M50" s="63" t="n">
        <f aca="false">EXP(-K50/$D$9)</f>
        <v>0.0240213188064614</v>
      </c>
      <c r="N50" s="63" t="n">
        <f aca="false">EXP(-K50/$D$8)</f>
        <v>0.667864664002107</v>
      </c>
      <c r="O50" s="64" t="n">
        <f aca="false">(K50*$B$17+$B$18*$B$21*(1-EXP(-K50/$B$21))+$B$19*$B$22*(1-EXP(-K50/$B$22))+$B$20*$B$23*(1-EXP(-K50/$B$23)))*$C$7</f>
        <v>4.6543422873684E-014</v>
      </c>
      <c r="P50" s="64" t="n">
        <f aca="false">$D$9*(1-EXP(-K50/$D$9))*$C$9</f>
        <v>2.30878750194775E-012</v>
      </c>
      <c r="Q50" s="65" t="n">
        <f aca="false">$D$8*(1-EXP(-K50/$D$8))*$C$8</f>
        <v>1.29930100029263E-011</v>
      </c>
      <c r="R50" s="66" t="n">
        <f aca="false">$B$13-K50</f>
        <v>56</v>
      </c>
      <c r="S50" s="67" t="n">
        <f aca="false">VLOOKUP($R50,$K$6:$Q$506,5)/$C$26</f>
        <v>0.633026619622258</v>
      </c>
      <c r="T50" s="68" t="n">
        <f aca="false">VLOOKUP($R50,$K$6:$Q$506,6)/$C$26</f>
        <v>26.2724765642091</v>
      </c>
      <c r="U50" s="69" t="n">
        <f aca="false">VLOOKUP($R50,$K$6:$Q$506,7)/$C$26</f>
        <v>176.078945768933</v>
      </c>
      <c r="V50" s="28" t="s">
        <v>94</v>
      </c>
      <c r="W50" s="78" t="n">
        <f aca="false">G50*S50+H50*T50+I50*U50</f>
        <v>0</v>
      </c>
      <c r="X50" s="25"/>
      <c r="Y50" s="25"/>
      <c r="Z50" s="25"/>
    </row>
    <row r="51" customFormat="false" ht="15.75" hidden="false" customHeight="false" outlineLevel="0" collapsed="false">
      <c r="A51" s="25"/>
      <c r="B51" s="25"/>
      <c r="C51" s="25"/>
      <c r="D51" s="25"/>
      <c r="E51" s="25"/>
      <c r="F51" s="28" t="s">
        <v>95</v>
      </c>
      <c r="G51" s="103" t="n">
        <v>0</v>
      </c>
      <c r="H51" s="76" t="n">
        <v>0</v>
      </c>
      <c r="I51" s="77" t="n">
        <v>0</v>
      </c>
      <c r="J51" s="25"/>
      <c r="K51" s="61" t="n">
        <v>45</v>
      </c>
      <c r="L51" s="62" t="n">
        <f aca="false">$B$17+$B$18*EXP(-K51/$B$21)+$B$19*EXP(-K51/$B$22)+$B$20*EXP(-K51/$B$23)</f>
        <v>0.499571747526248</v>
      </c>
      <c r="M51" s="63" t="n">
        <f aca="false">EXP(-K51/$D$9)</f>
        <v>0.0220694865844905</v>
      </c>
      <c r="N51" s="63" t="n">
        <f aca="false">EXP(-K51/$D$8)</f>
        <v>0.661765485910522</v>
      </c>
      <c r="O51" s="64" t="n">
        <f aca="false">(K51*$B$17+$B$18*$B$21*(1-EXP(-K51/$B$21))+$B$19*$B$22*(1-EXP(-K51/$B$22))+$B$20*$B$23*(1-EXP(-K51/$B$23)))*$C$7</f>
        <v>4.73975023967516E-014</v>
      </c>
      <c r="P51" s="64" t="n">
        <f aca="false">$D$9*(1-EXP(-K51/$D$9))*$C$9</f>
        <v>2.31340478091789E-012</v>
      </c>
      <c r="Q51" s="65" t="n">
        <f aca="false">$D$8*(1-EXP(-K51/$D$8))*$C$8</f>
        <v>1.32316075665233E-011</v>
      </c>
      <c r="R51" s="66" t="n">
        <f aca="false">$B$13-K51</f>
        <v>55</v>
      </c>
      <c r="S51" s="67" t="n">
        <f aca="false">VLOOKUP($R51,$K$6:$Q$506,5)/$C$26</f>
        <v>0.623978229386646</v>
      </c>
      <c r="T51" s="68" t="n">
        <f aca="false">VLOOKUP($R51,$K$6:$Q$506,6)/$C$26</f>
        <v>26.2521116523601</v>
      </c>
      <c r="U51" s="69" t="n">
        <f aca="false">VLOOKUP($R51,$K$6:$Q$506,7)/$C$26</f>
        <v>173.662453950769</v>
      </c>
      <c r="V51" s="28" t="s">
        <v>95</v>
      </c>
      <c r="W51" s="78" t="n">
        <f aca="false">G51*S51+H51*T51+I51*U51</f>
        <v>0</v>
      </c>
      <c r="X51" s="25"/>
      <c r="Y51" s="25"/>
      <c r="Z51" s="25"/>
    </row>
    <row r="52" customFormat="false" ht="15.75" hidden="false" customHeight="false" outlineLevel="0" collapsed="false">
      <c r="A52" s="25"/>
      <c r="B52" s="25"/>
      <c r="C52" s="25"/>
      <c r="D52" s="25"/>
      <c r="E52" s="25"/>
      <c r="F52" s="28" t="s">
        <v>96</v>
      </c>
      <c r="G52" s="103" t="n">
        <v>0</v>
      </c>
      <c r="H52" s="76" t="n">
        <v>0</v>
      </c>
      <c r="I52" s="77" t="n">
        <v>0</v>
      </c>
      <c r="J52" s="25"/>
      <c r="K52" s="61" t="n">
        <v>46</v>
      </c>
      <c r="L52" s="62" t="n">
        <f aca="false">$B$17+$B$18*EXP(-K52/$B$21)+$B$19*EXP(-K52/$B$22)+$B$20*EXP(-K52/$B$23)</f>
        <v>0.496839073610766</v>
      </c>
      <c r="M52" s="63" t="n">
        <f aca="false">EXP(-K52/$D$9)</f>
        <v>0.0202762488615735</v>
      </c>
      <c r="N52" s="63" t="n">
        <f aca="false">EXP(-K52/$D$8)</f>
        <v>0.655722007686588</v>
      </c>
      <c r="O52" s="64" t="n">
        <f aca="false">(K52*$B$17+$B$18*$B$21*(1-EXP(-K52/$B$21))+$B$19*$B$22*(1-EXP(-K52/$B$22))+$B$20*$B$23*(1-EXP(-K52/$B$23)))*$C$7</f>
        <v>4.82468692339737E-014</v>
      </c>
      <c r="P52" s="64" t="n">
        <f aca="false">$D$9*(1-EXP(-K52/$D$9))*$C$9</f>
        <v>2.31764688673687E-012</v>
      </c>
      <c r="Q52" s="65" t="n">
        <f aca="false">$D$8*(1-EXP(-K52/$D$8))*$C$8</f>
        <v>1.34680261721502E-011</v>
      </c>
      <c r="R52" s="66" t="n">
        <f aca="false">$B$13-K52</f>
        <v>54</v>
      </c>
      <c r="S52" s="67" t="n">
        <f aca="false">VLOOKUP($R52,$K$6:$Q$506,5)/$C$26</f>
        <v>0.614887630803742</v>
      </c>
      <c r="T52" s="68" t="n">
        <f aca="false">VLOOKUP($R52,$K$6:$Q$506,6)/$C$26</f>
        <v>26.2299456614061</v>
      </c>
      <c r="U52" s="69" t="n">
        <f aca="false">VLOOKUP($R52,$K$6:$Q$506,7)/$C$26</f>
        <v>171.223690475546</v>
      </c>
      <c r="V52" s="28" t="s">
        <v>96</v>
      </c>
      <c r="W52" s="78" t="n">
        <f aca="false">G52*S52+H52*T52+I52*U52</f>
        <v>0</v>
      </c>
      <c r="X52" s="25"/>
      <c r="Y52" s="25"/>
      <c r="Z52" s="25"/>
    </row>
    <row r="53" customFormat="false" ht="15.75" hidden="false" customHeight="false" outlineLevel="0" collapsed="false">
      <c r="A53" s="25"/>
      <c r="B53" s="25"/>
      <c r="C53" s="25"/>
      <c r="D53" s="25"/>
      <c r="E53" s="25"/>
      <c r="F53" s="28" t="s">
        <v>97</v>
      </c>
      <c r="G53" s="103" t="n">
        <v>0</v>
      </c>
      <c r="H53" s="76" t="n">
        <v>0</v>
      </c>
      <c r="I53" s="77" t="n">
        <v>0</v>
      </c>
      <c r="J53" s="25"/>
      <c r="K53" s="61" t="n">
        <v>47</v>
      </c>
      <c r="L53" s="62" t="n">
        <f aca="false">$B$17+$B$18*EXP(-K53/$B$21)+$B$19*EXP(-K53/$B$22)+$B$20*EXP(-K53/$B$23)</f>
        <v>0.494168088482119</v>
      </c>
      <c r="M53" s="63" t="n">
        <f aca="false">EXP(-K53/$D$9)</f>
        <v>0.0186287191739831</v>
      </c>
      <c r="N53" s="63" t="n">
        <f aca="false">EXP(-K53/$D$8)</f>
        <v>0.649733720659265</v>
      </c>
      <c r="O53" s="64" t="n">
        <f aca="false">(K53*$B$17+$B$18*$B$21*(1-EXP(-K53/$B$21))+$B$19*$B$22*(1-EXP(-K53/$B$22))+$B$20*$B$23*(1-EXP(-K53/$B$23)))*$C$7</f>
        <v>4.90916300469321E-014</v>
      </c>
      <c r="P53" s="64" t="n">
        <f aca="false">$D$9*(1-EXP(-K53/$D$9))*$C$9</f>
        <v>2.32154430378613E-012</v>
      </c>
      <c r="Q53" s="65" t="n">
        <f aca="false">$D$8*(1-EXP(-K53/$D$8))*$C$8</f>
        <v>1.37022857188276E-011</v>
      </c>
      <c r="R53" s="66" t="n">
        <f aca="false">$B$13-K53</f>
        <v>53</v>
      </c>
      <c r="S53" s="67" t="n">
        <f aca="false">VLOOKUP($R53,$K$6:$Q$506,5)/$C$26</f>
        <v>0.605753889830366</v>
      </c>
      <c r="T53" s="68" t="n">
        <f aca="false">VLOOKUP($R53,$K$6:$Q$506,6)/$C$26</f>
        <v>26.2058193033539</v>
      </c>
      <c r="U53" s="69" t="n">
        <f aca="false">VLOOKUP($R53,$K$6:$Q$506,7)/$C$26</f>
        <v>168.762450075981</v>
      </c>
      <c r="V53" s="28" t="s">
        <v>97</v>
      </c>
      <c r="W53" s="78" t="n">
        <f aca="false">G53*S53+H53*T53+I53*U53</f>
        <v>0</v>
      </c>
      <c r="X53" s="25"/>
      <c r="Y53" s="25"/>
      <c r="Z53" s="25"/>
    </row>
    <row r="54" customFormat="false" ht="15.75" hidden="false" customHeight="false" outlineLevel="0" collapsed="false">
      <c r="A54" s="25"/>
      <c r="B54" s="25"/>
      <c r="C54" s="25"/>
      <c r="D54" s="25"/>
      <c r="E54" s="25"/>
      <c r="F54" s="28" t="s">
        <v>98</v>
      </c>
      <c r="G54" s="103" t="n">
        <v>0</v>
      </c>
      <c r="H54" s="76" t="n">
        <v>0</v>
      </c>
      <c r="I54" s="77" t="n">
        <v>0</v>
      </c>
      <c r="J54" s="25"/>
      <c r="K54" s="61" t="n">
        <v>48</v>
      </c>
      <c r="L54" s="62" t="n">
        <f aca="false">$B$17+$B$18*EXP(-K54/$B$21)+$B$19*EXP(-K54/$B$22)+$B$20*EXP(-K54/$B$23)</f>
        <v>0.491557096465588</v>
      </c>
      <c r="M54" s="63" t="n">
        <f aca="false">EXP(-K54/$D$9)</f>
        <v>0.0171150581368527</v>
      </c>
      <c r="N54" s="63" t="n">
        <f aca="false">EXP(-K54/$D$8)</f>
        <v>0.643800120802878</v>
      </c>
      <c r="O54" s="64" t="n">
        <f aca="false">(K54*$B$17+$B$18*$B$21*(1-EXP(-K54/$B$21))+$B$19*$B$22*(1-EXP(-K54/$B$22))+$B$20*$B$23*(1-EXP(-K54/$B$23)))*$C$7</f>
        <v>4.99318885529249E-014</v>
      </c>
      <c r="P54" s="64" t="n">
        <f aca="false">$D$9*(1-EXP(-K54/$D$9))*$C$9</f>
        <v>2.32512503946413E-012</v>
      </c>
      <c r="Q54" s="65" t="n">
        <f aca="false">$D$8*(1-EXP(-K54/$D$8))*$C$8</f>
        <v>1.39344059238511E-011</v>
      </c>
      <c r="R54" s="66" t="n">
        <f aca="false">$B$13-K54</f>
        <v>52</v>
      </c>
      <c r="S54" s="67" t="n">
        <f aca="false">VLOOKUP($R54,$K$6:$Q$506,5)/$C$26</f>
        <v>0.596576046899561</v>
      </c>
      <c r="T54" s="68" t="n">
        <f aca="false">VLOOKUP($R54,$K$6:$Q$506,6)/$C$26</f>
        <v>26.1795592027307</v>
      </c>
      <c r="U54" s="69" t="n">
        <f aca="false">VLOOKUP($R54,$K$6:$Q$506,7)/$C$26</f>
        <v>166.278525592941</v>
      </c>
      <c r="V54" s="28" t="s">
        <v>98</v>
      </c>
      <c r="W54" s="78" t="n">
        <f aca="false">G54*S54+H54*T54+I54*U54</f>
        <v>0</v>
      </c>
      <c r="X54" s="25"/>
      <c r="Y54" s="25"/>
      <c r="Z54" s="25"/>
    </row>
    <row r="55" customFormat="false" ht="15.75" hidden="false" customHeight="false" outlineLevel="0" collapsed="false">
      <c r="A55" s="25"/>
      <c r="B55" s="25"/>
      <c r="C55" s="25"/>
      <c r="D55" s="25"/>
      <c r="E55" s="25"/>
      <c r="F55" s="28" t="s">
        <v>100</v>
      </c>
      <c r="G55" s="103" t="n">
        <v>0</v>
      </c>
      <c r="H55" s="76" t="n">
        <v>0</v>
      </c>
      <c r="I55" s="77" t="n">
        <v>0</v>
      </c>
      <c r="J55" s="25"/>
      <c r="K55" s="61" t="n">
        <v>49</v>
      </c>
      <c r="L55" s="62" t="n">
        <f aca="false">$B$17+$B$18*EXP(-K55/$B$21)+$B$19*EXP(-K55/$B$22)+$B$20*EXP(-K55/$B$23)</f>
        <v>0.489004460368277</v>
      </c>
      <c r="M55" s="63" t="n">
        <f aca="false">EXP(-K55/$D$9)</f>
        <v>0.0157243883646573</v>
      </c>
      <c r="N55" s="63" t="n">
        <f aca="false">EXP(-K55/$D$8)</f>
        <v>0.637920708694698</v>
      </c>
      <c r="O55" s="64" t="n">
        <f aca="false">(K55*$B$17+$B$18*$B$21*(1-EXP(-K55/$B$21))+$B$19*$B$22*(1-EXP(-K55/$B$22))+$B$20*$B$23*(1-EXP(-K55/$B$23)))*$C$7</f>
        <v>5.07677456288514E-014</v>
      </c>
      <c r="P55" s="64" t="n">
        <f aca="false">$D$9*(1-EXP(-K55/$D$9))*$C$9</f>
        <v>2.32841482545152E-012</v>
      </c>
      <c r="Q55" s="65" t="n">
        <f aca="false">$D$8*(1-EXP(-K55/$D$8))*$C$8</f>
        <v>1.41644063244511E-011</v>
      </c>
      <c r="R55" s="66" t="n">
        <f aca="false">$B$13-K55</f>
        <v>51</v>
      </c>
      <c r="S55" s="67" t="n">
        <f aca="false">VLOOKUP($R55,$K$6:$Q$506,5)/$C$26</f>
        <v>0.587353116158412</v>
      </c>
      <c r="T55" s="68" t="n">
        <f aca="false">VLOOKUP($R55,$K$6:$Q$506,6)/$C$26</f>
        <v>26.1509766506834</v>
      </c>
      <c r="U55" s="69" t="n">
        <f aca="false">VLOOKUP($R55,$K$6:$Q$506,7)/$C$26</f>
        <v>163.771707958006</v>
      </c>
      <c r="V55" s="28" t="s">
        <v>100</v>
      </c>
      <c r="W55" s="78" t="n">
        <f aca="false">G55*S55+H55*T55+I55*U55</f>
        <v>0</v>
      </c>
      <c r="X55" s="25"/>
      <c r="Y55" s="25"/>
      <c r="Z55" s="25"/>
    </row>
    <row r="56" customFormat="false" ht="15.75" hidden="false" customHeight="false" outlineLevel="0" collapsed="false">
      <c r="A56" s="25"/>
      <c r="B56" s="25"/>
      <c r="C56" s="25"/>
      <c r="D56" s="25"/>
      <c r="E56" s="25"/>
      <c r="F56" s="28" t="s">
        <v>101</v>
      </c>
      <c r="G56" s="103" t="n">
        <v>0</v>
      </c>
      <c r="H56" s="76" t="n">
        <v>0</v>
      </c>
      <c r="I56" s="77" t="n">
        <v>0</v>
      </c>
      <c r="J56" s="25"/>
      <c r="K56" s="61" t="n">
        <v>50</v>
      </c>
      <c r="L56" s="62" t="n">
        <f aca="false">$B$17+$B$18*EXP(-K56/$B$21)+$B$19*EXP(-K56/$B$22)+$B$20*EXP(-K56/$B$23)</f>
        <v>0.486508597249989</v>
      </c>
      <c r="M56" s="63" t="n">
        <f aca="false">EXP(-K56/$D$9)</f>
        <v>0.0144467163047591</v>
      </c>
      <c r="N56" s="63" t="n">
        <f aca="false">EXP(-K56/$D$8)</f>
        <v>0.632094989472897</v>
      </c>
      <c r="O56" s="64" t="n">
        <f aca="false">(K56*$B$17+$B$18*$B$21*(1-EXP(-K56/$B$21))+$B$19*$B$22*(1-EXP(-K56/$B$22))+$B$20*$B$23*(1-EXP(-K56/$B$23)))*$C$7</f>
        <v>5.15992994072055E-014</v>
      </c>
      <c r="P56" s="64" t="n">
        <f aca="false">$D$9*(1-EXP(-K56/$D$9))*$C$9</f>
        <v>2.33143730262271E-012</v>
      </c>
      <c r="Q56" s="65" t="n">
        <f aca="false">$D$8*(1-EXP(-K56/$D$8))*$C$8</f>
        <v>1.43923062794368E-011</v>
      </c>
      <c r="R56" s="66" t="n">
        <f aca="false">$B$13-K56</f>
        <v>50</v>
      </c>
      <c r="S56" s="67" t="n">
        <f aca="false">VLOOKUP($R56,$K$6:$Q$506,5)/$C$26</f>
        <v>0.578084084670195</v>
      </c>
      <c r="T56" s="68" t="n">
        <f aca="false">VLOOKUP($R56,$K$6:$Q$506,6)/$C$26</f>
        <v>26.1198662488893</v>
      </c>
      <c r="U56" s="69" t="n">
        <f aca="false">VLOOKUP($R56,$K$6:$Q$506,7)/$C$26</f>
        <v>161.241786175871</v>
      </c>
      <c r="V56" s="28" t="s">
        <v>101</v>
      </c>
      <c r="W56" s="78" t="n">
        <f aca="false">G56*S56+H56*T56+I56*U56</f>
        <v>0</v>
      </c>
      <c r="X56" s="25"/>
      <c r="Y56" s="25"/>
      <c r="Z56" s="25"/>
    </row>
    <row r="57" customFormat="false" ht="15.75" hidden="false" customHeight="false" outlineLevel="0" collapsed="false">
      <c r="A57" s="25"/>
      <c r="B57" s="25"/>
      <c r="C57" s="25"/>
      <c r="D57" s="25"/>
      <c r="E57" s="25"/>
      <c r="F57" s="28" t="s">
        <v>103</v>
      </c>
      <c r="G57" s="103" t="n">
        <v>0</v>
      </c>
      <c r="H57" s="76" t="n">
        <v>0</v>
      </c>
      <c r="I57" s="77" t="n">
        <v>0</v>
      </c>
      <c r="J57" s="25"/>
      <c r="K57" s="61" t="n">
        <v>51</v>
      </c>
      <c r="L57" s="62" t="n">
        <f aca="false">$B$17+$B$18*EXP(-K57/$B$21)+$B$19*EXP(-K57/$B$22)+$B$20*EXP(-K57/$B$23)</f>
        <v>0.484067974857788</v>
      </c>
      <c r="M57" s="63" t="n">
        <f aca="false">EXP(-K57/$D$9)</f>
        <v>0.0132728604223037</v>
      </c>
      <c r="N57" s="63" t="n">
        <f aca="false">EXP(-K57/$D$8)</f>
        <v>0.626322472794906</v>
      </c>
      <c r="O57" s="64" t="n">
        <f aca="false">(K57*$B$17+$B$18*$B$21*(1-EXP(-K57/$B$21))+$B$19*$B$22*(1-EXP(-K57/$B$22))+$B$20*$B$23*(1-EXP(-K57/$B$23)))*$C$7</f>
        <v>5.24266453654464E-014</v>
      </c>
      <c r="P57" s="64" t="n">
        <f aca="false">$D$9*(1-EXP(-K57/$D$9))*$C$9</f>
        <v>2.33421419093259E-012</v>
      </c>
      <c r="Q57" s="65" t="n">
        <f aca="false">$D$8*(1-EXP(-K57/$D$8))*$C$8</f>
        <v>1.46181249708262E-011</v>
      </c>
      <c r="R57" s="66" t="n">
        <f aca="false">$B$13-K57</f>
        <v>49</v>
      </c>
      <c r="S57" s="67" t="n">
        <f aca="false">VLOOKUP($R57,$K$6:$Q$506,5)/$C$26</f>
        <v>0.568767911576056</v>
      </c>
      <c r="T57" s="68" t="n">
        <f aca="false">VLOOKUP($R57,$K$6:$Q$506,6)/$C$26</f>
        <v>26.0860044335348</v>
      </c>
      <c r="U57" s="69" t="n">
        <f aca="false">VLOOKUP($R57,$K$6:$Q$506,7)/$C$26</f>
        <v>158.688547306586</v>
      </c>
      <c r="V57" s="28" t="s">
        <v>103</v>
      </c>
      <c r="W57" s="78" t="n">
        <f aca="false">G57*S57+H57*T57+I57*U57</f>
        <v>0</v>
      </c>
      <c r="X57" s="25"/>
      <c r="Y57" s="25"/>
      <c r="Z57" s="25"/>
    </row>
    <row r="58" customFormat="false" ht="15.75" hidden="false" customHeight="false" outlineLevel="0" collapsed="false">
      <c r="A58" s="25"/>
      <c r="B58" s="25"/>
      <c r="C58" s="25"/>
      <c r="D58" s="25"/>
      <c r="E58" s="25"/>
      <c r="F58" s="28" t="s">
        <v>104</v>
      </c>
      <c r="G58" s="103" t="n">
        <v>0</v>
      </c>
      <c r="H58" s="76" t="n">
        <v>0</v>
      </c>
      <c r="I58" s="77" t="n">
        <v>0</v>
      </c>
      <c r="J58" s="25"/>
      <c r="K58" s="61" t="n">
        <v>52</v>
      </c>
      <c r="L58" s="62" t="n">
        <f aca="false">$B$17+$B$18*EXP(-K58/$B$21)+$B$19*EXP(-K58/$B$22)+$B$20*EXP(-K58/$B$23)</f>
        <v>0.48168110859242</v>
      </c>
      <c r="M58" s="63" t="n">
        <f aca="false">EXP(-K58/$D$9)</f>
        <v>0.0121943852203924</v>
      </c>
      <c r="N58" s="63" t="n">
        <f aca="false">EXP(-K58/$D$8)</f>
        <v>0.620602672796136</v>
      </c>
      <c r="O58" s="64" t="n">
        <f aca="false">(K58*$B$17+$B$18*$B$21*(1-EXP(-K58/$B$21))+$B$19*$B$22*(1-EXP(-K58/$B$22))+$B$20*$B$23*(1-EXP(-K58/$B$23)))*$C$7</f>
        <v>5.32498764097606E-014</v>
      </c>
      <c r="P58" s="64" t="n">
        <f aca="false">$D$9*(1-EXP(-K58/$D$9))*$C$9</f>
        <v>2.33676544549923E-012</v>
      </c>
      <c r="Q58" s="65" t="n">
        <f aca="false">$D$8*(1-EXP(-K58/$D$8))*$C$8</f>
        <v>1.48418814054598E-011</v>
      </c>
      <c r="R58" s="66" t="n">
        <f aca="false">$B$13-K58</f>
        <v>48</v>
      </c>
      <c r="S58" s="67" t="n">
        <f aca="false">VLOOKUP($R58,$K$6:$Q$506,5)/$C$26</f>
        <v>0.559403527210315</v>
      </c>
      <c r="T58" s="68" t="n">
        <f aca="false">VLOOKUP($R58,$K$6:$Q$506,6)/$C$26</f>
        <v>26.0491478687533</v>
      </c>
      <c r="U58" s="69" t="n">
        <f aca="false">VLOOKUP($R58,$K$6:$Q$506,7)/$C$26</f>
        <v>156.111776447639</v>
      </c>
      <c r="V58" s="28" t="s">
        <v>104</v>
      </c>
      <c r="W58" s="78" t="n">
        <f aca="false">G58*S58+H58*T58+I58*U58</f>
        <v>0</v>
      </c>
      <c r="X58" s="25"/>
      <c r="Y58" s="25"/>
      <c r="Z58" s="25"/>
    </row>
    <row r="59" customFormat="false" ht="15.75" hidden="false" customHeight="false" outlineLevel="0" collapsed="false">
      <c r="A59" s="25"/>
      <c r="B59" s="25"/>
      <c r="C59" s="25"/>
      <c r="D59" s="25"/>
      <c r="E59" s="25"/>
      <c r="F59" s="28" t="s">
        <v>105</v>
      </c>
      <c r="G59" s="103" t="n">
        <v>0</v>
      </c>
      <c r="H59" s="76" t="n">
        <v>0</v>
      </c>
      <c r="I59" s="77" t="n">
        <v>0</v>
      </c>
      <c r="J59" s="25"/>
      <c r="K59" s="61" t="n">
        <v>53</v>
      </c>
      <c r="L59" s="62" t="n">
        <f aca="false">$B$17+$B$18*EXP(-K59/$B$21)+$B$19*EXP(-K59/$B$22)+$B$20*EXP(-K59/$B$23)</f>
        <v>0.479346558901895</v>
      </c>
      <c r="M59" s="63" t="n">
        <f aca="false">EXP(-K59/$D$9)</f>
        <v>0.0112035406213904</v>
      </c>
      <c r="N59" s="63" t="n">
        <f aca="false">EXP(-K59/$D$8)</f>
        <v>0.614935108049089</v>
      </c>
      <c r="O59" s="64" t="n">
        <f aca="false">(K59*$B$17+$B$18*$B$21*(1-EXP(-K59/$B$21))+$B$19*$B$22*(1-EXP(-K59/$B$22))+$B$20*$B$23*(1-EXP(-K59/$B$23)))*$C$7</f>
        <v>5.40690829540284E-014</v>
      </c>
      <c r="P59" s="64" t="n">
        <f aca="false">$D$9*(1-EXP(-K59/$D$9))*$C$9</f>
        <v>2.33910940000421E-012</v>
      </c>
      <c r="Q59" s="65" t="n">
        <f aca="false">$D$8*(1-EXP(-K59/$D$8))*$C$8</f>
        <v>1.50635944166014E-011</v>
      </c>
      <c r="R59" s="66" t="n">
        <f aca="false">$B$13-K59</f>
        <v>47</v>
      </c>
      <c r="S59" s="67" t="n">
        <f aca="false">VLOOKUP($R59,$K$6:$Q$506,5)/$C$26</f>
        <v>0.549989832162056</v>
      </c>
      <c r="T59" s="68" t="n">
        <f aca="false">VLOOKUP($R59,$K$6:$Q$506,6)/$C$26</f>
        <v>26.0090316979789</v>
      </c>
      <c r="U59" s="69" t="n">
        <f aca="false">VLOOKUP($R59,$K$6:$Q$506,7)/$C$26</f>
        <v>153.511256715858</v>
      </c>
      <c r="V59" s="28" t="s">
        <v>105</v>
      </c>
      <c r="W59" s="78" t="n">
        <f aca="false">G59*S59+H59*T59+I59*U59</f>
        <v>0</v>
      </c>
      <c r="X59" s="25"/>
      <c r="Y59" s="25"/>
      <c r="Z59" s="25"/>
    </row>
    <row r="60" customFormat="false" ht="15.75" hidden="false" customHeight="false" outlineLevel="0" collapsed="false">
      <c r="A60" s="25"/>
      <c r="B60" s="25"/>
      <c r="C60" s="25"/>
      <c r="D60" s="25"/>
      <c r="E60" s="25"/>
      <c r="F60" s="28" t="s">
        <v>106</v>
      </c>
      <c r="G60" s="103" t="n">
        <v>0</v>
      </c>
      <c r="H60" s="76" t="n">
        <v>0</v>
      </c>
      <c r="I60" s="77" t="n">
        <v>0</v>
      </c>
      <c r="J60" s="25"/>
      <c r="K60" s="61" t="n">
        <v>54</v>
      </c>
      <c r="L60" s="62" t="n">
        <f aca="false">$B$17+$B$18*EXP(-K60/$B$21)+$B$19*EXP(-K60/$B$22)+$B$20*EXP(-K60/$B$23)</f>
        <v>0.477062929019148</v>
      </c>
      <c r="M60" s="63" t="n">
        <f aca="false">EXP(-K60/$D$9)</f>
        <v>0.0102932062737564</v>
      </c>
      <c r="N60" s="63" t="n">
        <f aca="false">EXP(-K60/$D$8)</f>
        <v>0.609319301522833</v>
      </c>
      <c r="O60" s="64" t="n">
        <f aca="false">(K60*$B$17+$B$18*$B$21*(1-EXP(-K60/$B$21))+$B$19*$B$22*(1-EXP(-K60/$B$22))+$B$20*$B$23*(1-EXP(-K60/$B$23)))*$C$7</f>
        <v>5.48843529946523E-014</v>
      </c>
      <c r="P60" s="64" t="n">
        <f aca="false">$D$9*(1-EXP(-K60/$D$9))*$C$9</f>
        <v>2.34126289844112E-012</v>
      </c>
      <c r="Q60" s="65" t="n">
        <f aca="false">$D$8*(1-EXP(-K60/$D$8))*$C$8</f>
        <v>1.52832826655224E-011</v>
      </c>
      <c r="R60" s="66" t="n">
        <f aca="false">$B$13-K60</f>
        <v>46</v>
      </c>
      <c r="S60" s="67" t="n">
        <f aca="false">VLOOKUP($R60,$K$6:$Q$506,5)/$C$26</f>
        <v>0.540525696273883</v>
      </c>
      <c r="T60" s="68" t="n">
        <f aca="false">VLOOKUP($R60,$K$6:$Q$506,6)/$C$26</f>
        <v>25.965367640649</v>
      </c>
      <c r="U60" s="69" t="n">
        <f aca="false">VLOOKUP($R60,$K$6:$Q$506,7)/$C$26</f>
        <v>150.886769229167</v>
      </c>
      <c r="V60" s="28" t="s">
        <v>106</v>
      </c>
      <c r="W60" s="78" t="n">
        <f aca="false">G60*S60+H60*T60+I60*U60</f>
        <v>0</v>
      </c>
      <c r="X60" s="25"/>
      <c r="Y60" s="25"/>
      <c r="Z60" s="25"/>
    </row>
    <row r="61" customFormat="false" ht="15.75" hidden="false" customHeight="false" outlineLevel="0" collapsed="false">
      <c r="A61" s="25"/>
      <c r="B61" s="25"/>
      <c r="C61" s="25"/>
      <c r="D61" s="25"/>
      <c r="E61" s="25"/>
      <c r="F61" s="28" t="s">
        <v>107</v>
      </c>
      <c r="G61" s="103" t="n">
        <v>0</v>
      </c>
      <c r="H61" s="76" t="n">
        <v>0</v>
      </c>
      <c r="I61" s="77" t="n">
        <v>0</v>
      </c>
      <c r="J61" s="25"/>
      <c r="K61" s="61" t="n">
        <v>55</v>
      </c>
      <c r="L61" s="62" t="n">
        <f aca="false">$B$17+$B$18*EXP(-K61/$B$21)+$B$19*EXP(-K61/$B$22)+$B$20*EXP(-K61/$B$23)</f>
        <v>0.474828862977715</v>
      </c>
      <c r="M61" s="63" t="n">
        <f aca="false">EXP(-K61/$D$9)</f>
        <v>0.00945684038417387</v>
      </c>
      <c r="N61" s="63" t="n">
        <f aca="false">EXP(-K61/$D$8)</f>
        <v>0.603754780542853</v>
      </c>
      <c r="O61" s="64" t="n">
        <f aca="false">(K61*$B$17+$B$18*$B$21*(1-EXP(-K61/$B$21))+$B$19*$B$22*(1-EXP(-K61/$B$22))+$B$20*$B$23*(1-EXP(-K61/$B$23)))*$C$7</f>
        <v>5.56957721817721E-014</v>
      </c>
      <c r="P61" s="64" t="n">
        <f aca="false">$D$9*(1-EXP(-K61/$D$9))*$C$9</f>
        <v>2.34324141615891E-012</v>
      </c>
      <c r="Q61" s="65" t="n">
        <f aca="false">$D$8*(1-EXP(-K61/$D$8))*$C$8</f>
        <v>1.55009646430727E-011</v>
      </c>
      <c r="R61" s="66" t="n">
        <f aca="false">$B$13-K61</f>
        <v>45</v>
      </c>
      <c r="S61" s="67" t="n">
        <f aca="false">VLOOKUP($R61,$K$6:$Q$506,5)/$C$26</f>
        <v>0.531009957566466</v>
      </c>
      <c r="T61" s="68" t="n">
        <f aca="false">VLOOKUP($R61,$K$6:$Q$506,6)/$C$26</f>
        <v>25.9178419205789</v>
      </c>
      <c r="U61" s="69" t="n">
        <f aca="false">VLOOKUP($R61,$K$6:$Q$506,7)/$C$26</f>
        <v>148.238093088154</v>
      </c>
      <c r="V61" s="28" t="s">
        <v>107</v>
      </c>
      <c r="W61" s="78" t="n">
        <f aca="false">G61*S61+H61*T61+I61*U61</f>
        <v>0</v>
      </c>
      <c r="X61" s="25"/>
      <c r="Y61" s="25"/>
      <c r="Z61" s="25"/>
    </row>
    <row r="62" customFormat="false" ht="15.75" hidden="false" customHeight="false" outlineLevel="0" collapsed="false">
      <c r="A62" s="25"/>
      <c r="B62" s="25"/>
      <c r="C62" s="25"/>
      <c r="D62" s="25"/>
      <c r="E62" s="25"/>
      <c r="F62" s="28" t="s">
        <v>109</v>
      </c>
      <c r="G62" s="103" t="n">
        <v>0</v>
      </c>
      <c r="H62" s="76" t="n">
        <v>0</v>
      </c>
      <c r="I62" s="77" t="n">
        <v>0</v>
      </c>
      <c r="J62" s="25"/>
      <c r="K62" s="61" t="n">
        <v>56</v>
      </c>
      <c r="L62" s="62" t="n">
        <f aca="false">$B$17+$B$18*EXP(-K62/$B$21)+$B$19*EXP(-K62/$B$22)+$B$20*EXP(-K62/$B$23)</f>
        <v>0.47264304385296</v>
      </c>
      <c r="M62" s="63" t="n">
        <f aca="false">EXP(-K62/$D$9)</f>
        <v>0.00868843270728557</v>
      </c>
      <c r="N62" s="63" t="n">
        <f aca="false">EXP(-K62/$D$8)</f>
        <v>0.598241076751265</v>
      </c>
      <c r="O62" s="64" t="n">
        <f aca="false">(K62*$B$17+$B$18*$B$21*(1-EXP(-K62/$B$21))+$B$19*$B$22*(1-EXP(-K62/$B$22))+$B$20*$B$23*(1-EXP(-K62/$B$23)))*$C$7</f>
        <v>5.65034238872969E-014</v>
      </c>
      <c r="P62" s="64" t="n">
        <f aca="false">$D$9*(1-EXP(-K62/$D$9))*$C$9</f>
        <v>2.34505917106994E-012</v>
      </c>
      <c r="Q62" s="65" t="n">
        <f aca="false">$D$8*(1-EXP(-K62/$D$8))*$C$8</f>
        <v>1.57166586712376E-011</v>
      </c>
      <c r="R62" s="66" t="n">
        <f aca="false">$B$13-K62</f>
        <v>44</v>
      </c>
      <c r="S62" s="67" t="n">
        <f aca="false">VLOOKUP($R62,$K$6:$Q$506,5)/$C$26</f>
        <v>0.521441421074686</v>
      </c>
      <c r="T62" s="68" t="n">
        <f aca="false">VLOOKUP($R62,$K$6:$Q$506,6)/$C$26</f>
        <v>25.8661130111211</v>
      </c>
      <c r="U62" s="69" t="n">
        <f aca="false">VLOOKUP($R62,$K$6:$Q$506,7)/$C$26</f>
        <v>145.565005357485</v>
      </c>
      <c r="V62" s="28" t="s">
        <v>109</v>
      </c>
      <c r="W62" s="78" t="n">
        <f aca="false">G62*S62+H62*T62+I62*U62</f>
        <v>0</v>
      </c>
      <c r="X62" s="25"/>
      <c r="Y62" s="25"/>
      <c r="Z62" s="25"/>
    </row>
    <row r="63" customFormat="false" ht="15.75" hidden="false" customHeight="false" outlineLevel="0" collapsed="false">
      <c r="A63" s="25"/>
      <c r="B63" s="25"/>
      <c r="C63" s="25"/>
      <c r="D63" s="25"/>
      <c r="E63" s="25"/>
      <c r="F63" s="28" t="s">
        <v>111</v>
      </c>
      <c r="G63" s="103" t="n">
        <v>0</v>
      </c>
      <c r="H63" s="76" t="n">
        <v>0</v>
      </c>
      <c r="I63" s="77" t="n">
        <v>0</v>
      </c>
      <c r="J63" s="25"/>
      <c r="K63" s="61" t="n">
        <v>57</v>
      </c>
      <c r="L63" s="62" t="n">
        <f aca="false">$B$17+$B$18*EXP(-K63/$B$21)+$B$19*EXP(-K63/$B$22)+$B$20*EXP(-K63/$B$23)</f>
        <v>0.470504192187091</v>
      </c>
      <c r="M63" s="63" t="n">
        <f aca="false">EXP(-K63/$D$9)</f>
        <v>0.00798246135520709</v>
      </c>
      <c r="N63" s="63" t="n">
        <f aca="false">EXP(-K63/$D$8)</f>
        <v>0.592777726067397</v>
      </c>
      <c r="O63" s="64" t="n">
        <f aca="false">(K63*$B$17+$B$18*$B$21*(1-EXP(-K63/$B$21))+$B$19*$B$22*(1-EXP(-K63/$B$22))+$B$20*$B$23*(1-EXP(-K63/$B$23)))*$C$7</f>
        <v>5.73073892701E-014</v>
      </c>
      <c r="P63" s="64" t="n">
        <f aca="false">$D$9*(1-EXP(-K63/$D$9))*$C$9</f>
        <v>2.34672922582197E-012</v>
      </c>
      <c r="Q63" s="65" t="n">
        <f aca="false">$D$8*(1-EXP(-K63/$D$8))*$C$8</f>
        <v>1.59303829046791E-011</v>
      </c>
      <c r="R63" s="66" t="n">
        <f aca="false">$B$13-K63</f>
        <v>43</v>
      </c>
      <c r="S63" s="67" t="n">
        <f aca="false">VLOOKUP($R63,$K$6:$Q$506,5)/$C$26</f>
        <v>0.5118188575776</v>
      </c>
      <c r="T63" s="68" t="n">
        <f aca="false">VLOOKUP($R63,$K$6:$Q$506,6)/$C$26</f>
        <v>25.8098091809056</v>
      </c>
      <c r="U63" s="69" t="n">
        <f aca="false">VLOOKUP($R63,$K$6:$Q$506,7)/$C$26</f>
        <v>142.867281047135</v>
      </c>
      <c r="V63" s="28" t="s">
        <v>111</v>
      </c>
      <c r="W63" s="78" t="n">
        <f aca="false">G63*S63+H63*T63+I63*U63</f>
        <v>0</v>
      </c>
      <c r="X63" s="25"/>
      <c r="Y63" s="25"/>
      <c r="Z63" s="25"/>
    </row>
    <row r="64" customFormat="false" ht="15.75" hidden="false" customHeight="false" outlineLevel="0" collapsed="false">
      <c r="A64" s="25"/>
      <c r="B64" s="25"/>
      <c r="C64" s="25"/>
      <c r="D64" s="25"/>
      <c r="E64" s="25"/>
      <c r="F64" s="28" t="s">
        <v>112</v>
      </c>
      <c r="G64" s="103" t="n">
        <v>0</v>
      </c>
      <c r="H64" s="76" t="n">
        <v>0</v>
      </c>
      <c r="I64" s="77" t="n">
        <v>0</v>
      </c>
      <c r="J64" s="25"/>
      <c r="K64" s="61" t="n">
        <v>58</v>
      </c>
      <c r="L64" s="62" t="n">
        <f aca="false">$B$17+$B$18*EXP(-K64/$B$21)+$B$19*EXP(-K64/$B$22)+$B$20*EXP(-K64/$B$23)</f>
        <v>0.468411064564761</v>
      </c>
      <c r="M64" s="63" t="n">
        <f aca="false">EXP(-K64/$D$9)</f>
        <v>0.00733385311644795</v>
      </c>
      <c r="N64" s="63" t="n">
        <f aca="false">EXP(-K64/$D$8)</f>
        <v>0.587364268648728</v>
      </c>
      <c r="O64" s="64" t="n">
        <f aca="false">(K64*$B$17+$B$18*$B$21*(1-EXP(-K64/$B$21))+$B$19*$B$22*(1-EXP(-K64/$B$22))+$B$20*$B$23*(1-EXP(-K64/$B$23)))*$C$7</f>
        <v>5.81077473386618E-014</v>
      </c>
      <c r="P64" s="64" t="n">
        <f aca="false">$D$9*(1-EXP(-K64/$D$9))*$C$9</f>
        <v>2.34826358166823E-012</v>
      </c>
      <c r="Q64" s="65" t="n">
        <f aca="false">$D$8*(1-EXP(-K64/$D$8))*$C$8</f>
        <v>1.61421553322646E-011</v>
      </c>
      <c r="R64" s="66" t="n">
        <f aca="false">$B$13-K64</f>
        <v>42</v>
      </c>
      <c r="S64" s="67" t="n">
        <f aca="false">VLOOKUP($R64,$K$6:$Q$506,5)/$C$26</f>
        <v>0.502141002199954</v>
      </c>
      <c r="T64" s="68" t="n">
        <f aca="false">VLOOKUP($R64,$K$6:$Q$506,6)/$C$26</f>
        <v>25.748525822525</v>
      </c>
      <c r="U64" s="69" t="n">
        <f aca="false">VLOOKUP($R64,$K$6:$Q$506,7)/$C$26</f>
        <v>140.144693093453</v>
      </c>
      <c r="V64" s="28" t="s">
        <v>112</v>
      </c>
      <c r="W64" s="78" t="n">
        <f aca="false">G64*S64+H64*T64+I64*U64</f>
        <v>0</v>
      </c>
      <c r="X64" s="25"/>
      <c r="Y64" s="25"/>
      <c r="Z64" s="25"/>
    </row>
    <row r="65" customFormat="false" ht="15.75" hidden="false" customHeight="false" outlineLevel="0" collapsed="false">
      <c r="A65" s="25"/>
      <c r="B65" s="25"/>
      <c r="C65" s="25"/>
      <c r="D65" s="25"/>
      <c r="E65" s="25"/>
      <c r="F65" s="28" t="s">
        <v>113</v>
      </c>
      <c r="G65" s="103" t="n">
        <v>0</v>
      </c>
      <c r="H65" s="76" t="n">
        <v>0</v>
      </c>
      <c r="I65" s="77" t="n">
        <v>0</v>
      </c>
      <c r="J65" s="25"/>
      <c r="K65" s="61" t="n">
        <v>59</v>
      </c>
      <c r="L65" s="62" t="n">
        <f aca="false">$B$17+$B$18*EXP(-K65/$B$21)+$B$19*EXP(-K65/$B$22)+$B$20*EXP(-K65/$B$23)</f>
        <v>0.466362452312772</v>
      </c>
      <c r="M65" s="63" t="n">
        <f aca="false">EXP(-K65/$D$9)</f>
        <v>0.00673794699908547</v>
      </c>
      <c r="N65" s="63" t="n">
        <f aca="false">EXP(-K65/$D$8)</f>
        <v>0.58200024885218</v>
      </c>
      <c r="O65" s="64" t="n">
        <f aca="false">(K65*$B$17+$B$18*$B$21*(1-EXP(-K65/$B$21))+$B$19*$B$22*(1-EXP(-K65/$B$22))+$B$20*$B$23*(1-EXP(-K65/$B$23)))*$C$7</f>
        <v>5.89045750113928E-014</v>
      </c>
      <c r="P65" s="64" t="n">
        <f aca="false">$D$9*(1-EXP(-K65/$D$9))*$C$9</f>
        <v>2.34967326471009E-012</v>
      </c>
      <c r="Q65" s="65" t="n">
        <f aca="false">$D$8*(1-EXP(-K65/$D$8))*$C$8</f>
        <v>1.63519937785805E-011</v>
      </c>
      <c r="R65" s="66" t="n">
        <f aca="false">$B$13-K65</f>
        <v>41</v>
      </c>
      <c r="S65" s="67" t="n">
        <f aca="false">VLOOKUP($R65,$K$6:$Q$506,5)/$C$26</f>
        <v>0.492406552857303</v>
      </c>
      <c r="T65" s="68" t="n">
        <f aca="false">VLOOKUP($R65,$K$6:$Q$506,6)/$C$26</f>
        <v>25.6818225449678</v>
      </c>
      <c r="U65" s="69" t="n">
        <f aca="false">VLOOKUP($R65,$K$6:$Q$506,7)/$C$26</f>
        <v>137.397012340051</v>
      </c>
      <c r="V65" s="28" t="s">
        <v>113</v>
      </c>
      <c r="W65" s="78" t="n">
        <f aca="false">G65*S65+H65*T65+I65*U65</f>
        <v>0</v>
      </c>
      <c r="X65" s="25"/>
      <c r="Y65" s="25"/>
      <c r="Z65" s="25"/>
    </row>
    <row r="66" customFormat="false" ht="15.75" hidden="false" customHeight="false" outlineLevel="0" collapsed="false">
      <c r="A66" s="25"/>
      <c r="B66" s="25"/>
      <c r="C66" s="25"/>
      <c r="D66" s="25"/>
      <c r="E66" s="25"/>
      <c r="F66" s="28" t="s">
        <v>114</v>
      </c>
      <c r="G66" s="103" t="n">
        <v>0</v>
      </c>
      <c r="H66" s="76" t="n">
        <v>0</v>
      </c>
      <c r="I66" s="77" t="n">
        <v>0</v>
      </c>
      <c r="J66" s="25"/>
      <c r="K66" s="61" t="n">
        <v>60</v>
      </c>
      <c r="L66" s="62" t="n">
        <f aca="false">$B$17+$B$18*EXP(-K66/$B$21)+$B$19*EXP(-K66/$B$22)+$B$20*EXP(-K66/$B$23)</f>
        <v>0.464357180302773</v>
      </c>
      <c r="M66" s="63" t="n">
        <f aca="false">EXP(-K66/$D$9)</f>
        <v>0.00619046073620761</v>
      </c>
      <c r="N66" s="63" t="n">
        <f aca="false">EXP(-K66/$D$8)</f>
        <v>0.576685215195774</v>
      </c>
      <c r="O66" s="64" t="n">
        <f aca="false">(K66*$B$17+$B$18*$B$21*(1-EXP(-K66/$B$21))+$B$19*$B$22*(1-EXP(-K66/$B$22))+$B$20*$B$23*(1-EXP(-K66/$B$23)))*$C$7</f>
        <v>5.96979471748305E-014</v>
      </c>
      <c r="P66" s="64" t="n">
        <f aca="false">$D$9*(1-EXP(-K66/$D$9))*$C$9</f>
        <v>2.35096840513229E-012</v>
      </c>
      <c r="Q66" s="65" t="n">
        <f aca="false">$D$8*(1-EXP(-K66/$D$8))*$C$8</f>
        <v>1.65599159054331E-011</v>
      </c>
      <c r="R66" s="66" t="n">
        <f aca="false">$B$13-K66</f>
        <v>40</v>
      </c>
      <c r="S66" s="67" t="n">
        <f aca="false">VLOOKUP($R66,$K$6:$Q$506,5)/$C$26</f>
        <v>0.482614168509635</v>
      </c>
      <c r="T66" s="68" t="n">
        <f aca="false">VLOOKUP($R66,$K$6:$Q$506,6)/$C$26</f>
        <v>25.609220008905</v>
      </c>
      <c r="U66" s="69" t="n">
        <f aca="false">VLOOKUP($R66,$K$6:$Q$506,7)/$C$26</f>
        <v>134.624007518515</v>
      </c>
      <c r="V66" s="28" t="s">
        <v>114</v>
      </c>
      <c r="W66" s="78" t="n">
        <f aca="false">G66*S66+H66*T66+I66*U66</f>
        <v>0</v>
      </c>
      <c r="X66" s="25"/>
      <c r="Y66" s="25"/>
      <c r="Z66" s="25"/>
    </row>
    <row r="67" customFormat="false" ht="15.75" hidden="false" customHeight="false" outlineLevel="0" collapsed="false">
      <c r="A67" s="25"/>
      <c r="B67" s="25"/>
      <c r="C67" s="25"/>
      <c r="D67" s="25"/>
      <c r="E67" s="25"/>
      <c r="F67" s="28" t="s">
        <v>115</v>
      </c>
      <c r="G67" s="103" t="n">
        <v>0</v>
      </c>
      <c r="H67" s="76" t="n">
        <v>0</v>
      </c>
      <c r="I67" s="77" t="n">
        <v>0</v>
      </c>
      <c r="J67" s="25"/>
      <c r="K67" s="61" t="n">
        <v>61</v>
      </c>
      <c r="L67" s="62" t="n">
        <f aca="false">$B$17+$B$18*EXP(-K67/$B$21)+$B$19*EXP(-K67/$B$22)+$B$20*EXP(-K67/$B$23)</f>
        <v>0.462394105840107</v>
      </c>
      <c r="M67" s="63" t="n">
        <f aca="false">EXP(-K67/$D$9)</f>
        <v>0.00568746001292819</v>
      </c>
      <c r="N67" s="63" t="n">
        <f aca="false">EXP(-K67/$D$8)</f>
        <v>0.571418720320622</v>
      </c>
      <c r="O67" s="64" t="n">
        <f aca="false">(K67*$B$17+$B$18*$B$21*(1-EXP(-K67/$B$21))+$B$19*$B$22*(1-EXP(-K67/$B$22))+$B$20*$B$23*(1-EXP(-K67/$B$23)))*$C$7</f>
        <v>6.04879367398709E-014</v>
      </c>
      <c r="P67" s="64" t="n">
        <f aca="false">$D$9*(1-EXP(-K67/$D$9))*$C$9</f>
        <v>2.35215830999985E-012</v>
      </c>
      <c r="Q67" s="65" t="n">
        <f aca="false">$D$8*(1-EXP(-K67/$D$8))*$C$8</f>
        <v>1.67659392133345E-011</v>
      </c>
      <c r="R67" s="66" t="n">
        <f aca="false">$B$13-K67</f>
        <v>39</v>
      </c>
      <c r="S67" s="67" t="n">
        <f aca="false">VLOOKUP($R67,$K$6:$Q$506,5)/$C$26</f>
        <v>0.472762467179386</v>
      </c>
      <c r="T67" s="68" t="n">
        <f aca="false">VLOOKUP($R67,$K$6:$Q$506,6)/$C$26</f>
        <v>25.5301964820891</v>
      </c>
      <c r="U67" s="69" t="n">
        <f aca="false">VLOOKUP($R67,$K$6:$Q$506,7)/$C$26</f>
        <v>131.825445228941</v>
      </c>
      <c r="V67" s="28" t="s">
        <v>115</v>
      </c>
      <c r="W67" s="78" t="n">
        <f aca="false">G67*S67+H67*T67+I67*U67</f>
        <v>0</v>
      </c>
      <c r="X67" s="25"/>
      <c r="Y67" s="25"/>
      <c r="Z67" s="25"/>
    </row>
    <row r="68" customFormat="false" ht="15.75" hidden="false" customHeight="false" outlineLevel="0" collapsed="false">
      <c r="A68" s="25"/>
      <c r="B68" s="25"/>
      <c r="C68" s="25"/>
      <c r="D68" s="25"/>
      <c r="E68" s="25"/>
      <c r="F68" s="28" t="s">
        <v>116</v>
      </c>
      <c r="G68" s="103" t="n">
        <v>0</v>
      </c>
      <c r="H68" s="76" t="n">
        <v>0</v>
      </c>
      <c r="I68" s="77" t="n">
        <v>0</v>
      </c>
      <c r="J68" s="25"/>
      <c r="K68" s="61" t="n">
        <v>62</v>
      </c>
      <c r="L68" s="62" t="n">
        <f aca="false">$B$17+$B$18*EXP(-K68/$B$21)+$B$19*EXP(-K68/$B$22)+$B$20*EXP(-K68/$B$23)</f>
        <v>0.46047211762531</v>
      </c>
      <c r="M68" s="63" t="n">
        <f aca="false">EXP(-K68/$D$9)</f>
        <v>0.00522533019383523</v>
      </c>
      <c r="N68" s="63" t="n">
        <f aca="false">EXP(-K68/$D$8)</f>
        <v>0.566200320953277</v>
      </c>
      <c r="O68" s="64" t="n">
        <f aca="false">(K68*$B$17+$B$18*$B$21*(1-EXP(-K68/$B$21))+$B$19*$B$22*(1-EXP(-K68/$B$22))+$B$20*$B$23*(1-EXP(-K68/$B$23)))*$C$7</f>
        <v>6.12746146961686E-014</v>
      </c>
      <c r="P68" s="64" t="n">
        <f aca="false">$D$9*(1-EXP(-K68/$D$9))*$C$9</f>
        <v>2.35325153013996E-012</v>
      </c>
      <c r="Q68" s="65" t="n">
        <f aca="false">$D$8*(1-EXP(-K68/$D$8))*$C$8</f>
        <v>1.69700810429759E-011</v>
      </c>
      <c r="R68" s="66" t="n">
        <f aca="false">$B$13-K68</f>
        <v>38</v>
      </c>
      <c r="S68" s="67" t="n">
        <f aca="false">VLOOKUP($R68,$K$6:$Q$506,5)/$C$26</f>
        <v>0.462850023678358</v>
      </c>
      <c r="T68" s="68" t="n">
        <f aca="false">VLOOKUP($R68,$K$6:$Q$506,6)/$C$26</f>
        <v>25.4441840901113</v>
      </c>
      <c r="U68" s="69" t="n">
        <f aca="false">VLOOKUP($R68,$K$6:$Q$506,7)/$C$26</f>
        <v>129.001089920286</v>
      </c>
      <c r="V68" s="28" t="s">
        <v>116</v>
      </c>
      <c r="W68" s="78" t="n">
        <f aca="false">G68*S68+H68*T68+I68*U68</f>
        <v>0</v>
      </c>
      <c r="X68" s="25"/>
      <c r="Y68" s="25"/>
      <c r="Z68" s="25"/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8" t="s">
        <v>117</v>
      </c>
      <c r="G69" s="103" t="n">
        <v>0</v>
      </c>
      <c r="H69" s="76" t="n">
        <v>0</v>
      </c>
      <c r="I69" s="77" t="n">
        <v>0</v>
      </c>
      <c r="J69" s="25"/>
      <c r="K69" s="61" t="n">
        <v>63</v>
      </c>
      <c r="L69" s="62" t="n">
        <f aca="false">$B$17+$B$18*EXP(-K69/$B$21)+$B$19*EXP(-K69/$B$22)+$B$20*EXP(-K69/$B$23)</f>
        <v>0.458590134777464</v>
      </c>
      <c r="M69" s="63" t="n">
        <f aca="false">EXP(-K69/$D$9)</f>
        <v>0.00480075034770198</v>
      </c>
      <c r="N69" s="63" t="n">
        <f aca="false">EXP(-K69/$D$8)</f>
        <v>0.561029577868424</v>
      </c>
      <c r="O69" s="64" t="n">
        <f aca="false">(K69*$B$17+$B$18*$B$21*(1-EXP(-K69/$B$21))+$B$19*$B$22*(1-EXP(-K69/$B$22))+$B$20*$B$23*(1-EXP(-K69/$B$23)))*$C$7</f>
        <v>6.20580501648212E-014</v>
      </c>
      <c r="P69" s="64" t="n">
        <f aca="false">$D$9*(1-EXP(-K69/$D$9))*$C$9</f>
        <v>2.3542559215895E-012</v>
      </c>
      <c r="Q69" s="65" t="n">
        <f aca="false">$D$8*(1-EXP(-K69/$D$8))*$C$8</f>
        <v>1.71723585766873E-011</v>
      </c>
      <c r="R69" s="66" t="n">
        <f aca="false">$B$13-K69</f>
        <v>37</v>
      </c>
      <c r="S69" s="67" t="n">
        <f aca="false">VLOOKUP($R69,$K$6:$Q$506,5)/$C$26</f>
        <v>0.452875366973713</v>
      </c>
      <c r="T69" s="68" t="n">
        <f aca="false">VLOOKUP($R69,$K$6:$Q$506,6)/$C$26</f>
        <v>25.3505647355742</v>
      </c>
      <c r="U69" s="69" t="n">
        <f aca="false">VLOOKUP($R69,$K$6:$Q$506,7)/$C$26</f>
        <v>126.150703870549</v>
      </c>
      <c r="V69" s="28" t="s">
        <v>117</v>
      </c>
      <c r="W69" s="78" t="n">
        <f aca="false">G69*S69+H69*T69+I69*U69</f>
        <v>0</v>
      </c>
      <c r="X69" s="25"/>
      <c r="Y69" s="25"/>
      <c r="Z69" s="25"/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8" t="s">
        <v>118</v>
      </c>
      <c r="G70" s="103" t="n">
        <v>0</v>
      </c>
      <c r="H70" s="76" t="n">
        <v>0</v>
      </c>
      <c r="I70" s="77" t="n">
        <v>0</v>
      </c>
      <c r="J70" s="25"/>
      <c r="K70" s="61" t="n">
        <v>64</v>
      </c>
      <c r="L70" s="62" t="n">
        <f aca="false">$B$17+$B$18*EXP(-K70/$B$21)+$B$19*EXP(-K70/$B$22)+$B$20*EXP(-K70/$B$23)</f>
        <v>0.456747105910718</v>
      </c>
      <c r="M70" s="63" t="n">
        <f aca="false">EXP(-K70/$D$9)</f>
        <v>0.00441066938279833</v>
      </c>
      <c r="N70" s="63" t="n">
        <f aca="false">EXP(-K70/$D$8)</f>
        <v>0.555906055851912</v>
      </c>
      <c r="O70" s="64" t="n">
        <f aca="false">(K70*$B$17+$B$18*$B$21*(1-EXP(-K70/$B$21))+$B$19*$B$22*(1-EXP(-K70/$B$22))+$B$20*$B$23*(1-EXP(-K70/$B$23)))*$C$7</f>
        <v>6.28383104494348E-014</v>
      </c>
      <c r="P70" s="64" t="n">
        <f aca="false">$D$9*(1-EXP(-K70/$D$9))*$C$9</f>
        <v>2.35517870204964E-012</v>
      </c>
      <c r="Q70" s="65" t="n">
        <f aca="false">$D$8*(1-EXP(-K70/$D$8))*$C$8</f>
        <v>1.73727888398833E-011</v>
      </c>
      <c r="R70" s="66" t="n">
        <f aca="false">$B$13-K70</f>
        <v>36</v>
      </c>
      <c r="S70" s="67" t="n">
        <f aca="false">VLOOKUP($R70,$K$6:$Q$506,5)/$C$26</f>
        <v>0.442836977105103</v>
      </c>
      <c r="T70" s="68" t="n">
        <f aca="false">VLOOKUP($R70,$K$6:$Q$506,6)/$C$26</f>
        <v>25.2486656563554</v>
      </c>
      <c r="U70" s="69" t="n">
        <f aca="false">VLOOKUP($R70,$K$6:$Q$506,7)/$C$26</f>
        <v>123.274047166755</v>
      </c>
      <c r="V70" s="28" t="s">
        <v>118</v>
      </c>
      <c r="W70" s="78" t="n">
        <f aca="false">G70*S70+H70*T70+I70*U70</f>
        <v>0</v>
      </c>
      <c r="X70" s="25"/>
      <c r="Y70" s="25"/>
      <c r="Z70" s="25"/>
    </row>
    <row r="71" customFormat="false" ht="15.75" hidden="false" customHeight="false" outlineLevel="0" collapsed="false">
      <c r="A71" s="25"/>
      <c r="B71" s="25"/>
      <c r="C71" s="25"/>
      <c r="D71" s="25"/>
      <c r="E71" s="25"/>
      <c r="F71" s="28" t="s">
        <v>119</v>
      </c>
      <c r="G71" s="103" t="n">
        <v>0</v>
      </c>
      <c r="H71" s="76" t="n">
        <v>0</v>
      </c>
      <c r="I71" s="77" t="n">
        <v>0</v>
      </c>
      <c r="J71" s="25"/>
      <c r="K71" s="61" t="n">
        <v>65</v>
      </c>
      <c r="L71" s="62" t="n">
        <f aca="false">$B$17+$B$18*EXP(-K71/$B$21)+$B$19*EXP(-K71/$B$22)+$B$20*EXP(-K71/$B$23)</f>
        <v>0.454942008256995</v>
      </c>
      <c r="M71" s="63" t="n">
        <f aca="false">EXP(-K71/$D$9)</f>
        <v>0.00405228412130759</v>
      </c>
      <c r="N71" s="63" t="n">
        <f aca="false">EXP(-K71/$D$8)</f>
        <v>0.550829323664116</v>
      </c>
      <c r="O71" s="64" t="n">
        <f aca="false">(K71*$B$17+$B$18*$B$21*(1-EXP(-K71/$B$21))+$B$19*$B$22*(1-EXP(-K71/$B$22))+$B$20*$B$23*(1-EXP(-K71/$B$23)))*$C$7</f>
        <v>6.36154610856549E-014</v>
      </c>
      <c r="P71" s="64" t="n">
        <f aca="false">$D$9*(1-EXP(-K71/$D$9))*$C$9</f>
        <v>2.35602650275324E-012</v>
      </c>
      <c r="Q71" s="65" t="n">
        <f aca="false">$D$8*(1-EXP(-K71/$D$8))*$C$8</f>
        <v>1.75713887024966E-011</v>
      </c>
      <c r="R71" s="66" t="n">
        <f aca="false">$B$13-K71</f>
        <v>35</v>
      </c>
      <c r="S71" s="67" t="n">
        <f aca="false">VLOOKUP($R71,$K$6:$Q$506,5)/$C$26</f>
        <v>0.432733281542224</v>
      </c>
      <c r="T71" s="68" t="n">
        <f aca="false">VLOOKUP($R71,$K$6:$Q$506,6)/$C$26</f>
        <v>25.1377545910422</v>
      </c>
      <c r="U71" s="69" t="n">
        <f aca="false">VLOOKUP($R71,$K$6:$Q$506,7)/$C$26</f>
        <v>120.370877684766</v>
      </c>
      <c r="V71" s="28" t="s">
        <v>119</v>
      </c>
      <c r="W71" s="78" t="n">
        <f aca="false">G71*S71+H71*T71+I71*U71</f>
        <v>0</v>
      </c>
      <c r="X71" s="25"/>
      <c r="Y71" s="25"/>
      <c r="Z71" s="25"/>
    </row>
    <row r="72" customFormat="false" ht="15.75" hidden="false" customHeight="false" outlineLevel="0" collapsed="false">
      <c r="A72" s="25"/>
      <c r="B72" s="25"/>
      <c r="C72" s="25"/>
      <c r="D72" s="25"/>
      <c r="E72" s="25"/>
      <c r="F72" s="28" t="s">
        <v>120</v>
      </c>
      <c r="G72" s="103" t="n">
        <v>0</v>
      </c>
      <c r="H72" s="76" t="n">
        <v>0</v>
      </c>
      <c r="I72" s="77" t="n">
        <v>0</v>
      </c>
      <c r="J72" s="25"/>
      <c r="K72" s="61" t="n">
        <v>66</v>
      </c>
      <c r="L72" s="62" t="n">
        <f aca="false">$B$17+$B$18*EXP(-K72/$B$21)+$B$19*EXP(-K72/$B$22)+$B$20*EXP(-K72/$B$23)</f>
        <v>0.453173846829208</v>
      </c>
      <c r="M72" s="63" t="n">
        <f aca="false">EXP(-K72/$D$9)</f>
        <v>0.00372301915528825</v>
      </c>
      <c r="N72" s="63" t="n">
        <f aca="false">EXP(-K72/$D$8)</f>
        <v>0.545798954003649</v>
      </c>
      <c r="O72" s="64" t="n">
        <f aca="false">(K72*$B$17+$B$18*$B$21*(1-EXP(-K72/$B$21))+$B$19*$B$22*(1-EXP(-K72/$B$22))+$B$20*$B$23*(1-EXP(-K72/$B$23)))*$C$7</f>
        <v>6.43895658892377E-014</v>
      </c>
      <c r="P72" s="64" t="n">
        <f aca="false">$D$9*(1-EXP(-K72/$D$9))*$C$9</f>
        <v>2.35680541611787E-012</v>
      </c>
      <c r="Q72" s="65" t="n">
        <f aca="false">$D$8*(1-EXP(-K72/$D$8))*$C$8</f>
        <v>1.77681748803975E-011</v>
      </c>
      <c r="R72" s="66" t="n">
        <f aca="false">$B$13-K72</f>
        <v>34</v>
      </c>
      <c r="S72" s="67" t="n">
        <f aca="false">VLOOKUP($R72,$K$6:$Q$506,5)/$C$26</f>
        <v>0.422562650843262</v>
      </c>
      <c r="T72" s="68" t="n">
        <f aca="false">VLOOKUP($R72,$K$6:$Q$506,6)/$C$26</f>
        <v>25.0170345167962</v>
      </c>
      <c r="U72" s="69" t="n">
        <f aca="false">VLOOKUP($R72,$K$6:$Q$506,7)/$C$26</f>
        <v>117.440951068902</v>
      </c>
      <c r="V72" s="28" t="s">
        <v>120</v>
      </c>
      <c r="W72" s="78" t="n">
        <f aca="false">G72*S72+H72*T72+I72*U72</f>
        <v>0</v>
      </c>
      <c r="X72" s="25"/>
      <c r="Y72" s="25"/>
      <c r="Z72" s="25"/>
    </row>
    <row r="73" customFormat="false" ht="15.75" hidden="false" customHeight="false" outlineLevel="0" collapsed="false">
      <c r="A73" s="25"/>
      <c r="B73" s="25"/>
      <c r="C73" s="25"/>
      <c r="D73" s="25"/>
      <c r="E73" s="25"/>
      <c r="F73" s="28" t="s">
        <v>121</v>
      </c>
      <c r="G73" s="103" t="n">
        <v>0</v>
      </c>
      <c r="H73" s="76" t="n">
        <v>0</v>
      </c>
      <c r="I73" s="77" t="n">
        <v>0</v>
      </c>
      <c r="J73" s="25"/>
      <c r="K73" s="61" t="n">
        <v>67</v>
      </c>
      <c r="L73" s="62" t="n">
        <f aca="false">$B$17+$B$18*EXP(-K73/$B$21)+$B$19*EXP(-K73/$B$22)+$B$20*EXP(-K73/$B$23)</f>
        <v>0.45144165362044</v>
      </c>
      <c r="M73" s="63" t="n">
        <f aca="false">EXP(-K73/$D$9)</f>
        <v>0.00342050833942281</v>
      </c>
      <c r="N73" s="63" t="n">
        <f aca="false">EXP(-K73/$D$8)</f>
        <v>0.540814523471391</v>
      </c>
      <c r="O73" s="64" t="n">
        <f aca="false">(K73*$B$17+$B$18*$B$21*(1-EXP(-K73/$B$21))+$B$19*$B$22*(1-EXP(-K73/$B$22))+$B$20*$B$23*(1-EXP(-K73/$B$23)))*$C$7</f>
        <v>6.51606870027256E-014</v>
      </c>
      <c r="P73" s="64" t="n">
        <f aca="false">$D$9*(1-EXP(-K73/$D$9))*$C$9</f>
        <v>2.35752103952679E-012</v>
      </c>
      <c r="Q73" s="65" t="n">
        <f aca="false">$D$8*(1-EXP(-K73/$D$8))*$C$8</f>
        <v>1.79631639368011E-011</v>
      </c>
      <c r="R73" s="66" t="n">
        <f aca="false">$B$13-K73</f>
        <v>33</v>
      </c>
      <c r="S73" s="67" t="n">
        <f aca="false">VLOOKUP($R73,$K$6:$Q$506,5)/$C$26</f>
        <v>0.412323393438415</v>
      </c>
      <c r="T73" s="68" t="n">
        <f aca="false">VLOOKUP($R73,$K$6:$Q$506,6)/$C$26</f>
        <v>24.8856379218323</v>
      </c>
      <c r="U73" s="69" t="n">
        <f aca="false">VLOOKUP($R73,$K$6:$Q$506,7)/$C$26</f>
        <v>114.484020711371</v>
      </c>
      <c r="V73" s="28" t="s">
        <v>121</v>
      </c>
      <c r="W73" s="78" t="n">
        <f aca="false">G73*S73+H73*T73+I73*U73</f>
        <v>0</v>
      </c>
      <c r="X73" s="25"/>
      <c r="Y73" s="25"/>
      <c r="Z73" s="25"/>
    </row>
    <row r="74" customFormat="false" ht="15.75" hidden="false" customHeight="false" outlineLevel="0" collapsed="false">
      <c r="A74" s="25"/>
      <c r="B74" s="25"/>
      <c r="C74" s="25"/>
      <c r="D74" s="25"/>
      <c r="E74" s="25"/>
      <c r="F74" s="28" t="s">
        <v>122</v>
      </c>
      <c r="G74" s="103" t="n">
        <v>0</v>
      </c>
      <c r="H74" s="76" t="n">
        <v>0</v>
      </c>
      <c r="I74" s="77" t="n">
        <v>0</v>
      </c>
      <c r="J74" s="25"/>
      <c r="K74" s="61" t="n">
        <v>68</v>
      </c>
      <c r="L74" s="62" t="n">
        <f aca="false">$B$17+$B$18*EXP(-K74/$B$21)+$B$19*EXP(-K74/$B$22)+$B$20*EXP(-K74/$B$23)</f>
        <v>0.449744486835301</v>
      </c>
      <c r="M74" s="63" t="n">
        <f aca="false">EXP(-K74/$D$9)</f>
        <v>0.00314257778755778</v>
      </c>
      <c r="N74" s="63" t="n">
        <f aca="false">EXP(-K74/$D$8)</f>
        <v>0.535875612534853</v>
      </c>
      <c r="O74" s="64" t="n">
        <f aca="false">(K74*$B$17+$B$18*$B$21*(1-EXP(-K74/$B$21))+$B$19*$B$22*(1-EXP(-K74/$B$22))+$B$20*$B$23*(1-EXP(-K74/$B$23)))*$C$7</f>
        <v>6.59288849407851E-014</v>
      </c>
      <c r="P74" s="64" t="n">
        <f aca="false">$D$9*(1-EXP(-K74/$D$9))*$C$9</f>
        <v>2.35817851555257E-012</v>
      </c>
      <c r="Q74" s="65" t="n">
        <f aca="false">$D$8*(1-EXP(-K74/$D$8))*$C$8</f>
        <v>1.81563722836613E-011</v>
      </c>
      <c r="R74" s="66" t="n">
        <f aca="false">$B$13-K74</f>
        <v>32</v>
      </c>
      <c r="S74" s="67" t="n">
        <f aca="false">VLOOKUP($R74,$K$6:$Q$506,5)/$C$26</f>
        <v>0.402013749316889</v>
      </c>
      <c r="T74" s="68" t="n">
        <f aca="false">VLOOKUP($R74,$K$6:$Q$506,6)/$C$26</f>
        <v>24.7426205713549</v>
      </c>
      <c r="U74" s="69" t="n">
        <f aca="false">VLOOKUP($R74,$K$6:$Q$506,7)/$C$26</f>
        <v>111.499837731515</v>
      </c>
      <c r="V74" s="28" t="s">
        <v>122</v>
      </c>
      <c r="W74" s="78" t="n">
        <f aca="false">G74*S74+H74*T74+I74*U74</f>
        <v>0</v>
      </c>
      <c r="X74" s="25"/>
      <c r="Y74" s="25"/>
      <c r="Z74" s="25"/>
    </row>
    <row r="75" customFormat="false" ht="15.75" hidden="false" customHeight="false" outlineLevel="0" collapsed="false">
      <c r="A75" s="25"/>
      <c r="B75" s="25"/>
      <c r="C75" s="25"/>
      <c r="D75" s="25"/>
      <c r="E75" s="25"/>
      <c r="F75" s="28" t="s">
        <v>123</v>
      </c>
      <c r="G75" s="103" t="n">
        <v>0</v>
      </c>
      <c r="H75" s="76" t="n">
        <v>0</v>
      </c>
      <c r="I75" s="77" t="n">
        <v>0</v>
      </c>
      <c r="J75" s="25"/>
      <c r="K75" s="61" t="n">
        <v>69</v>
      </c>
      <c r="L75" s="62" t="n">
        <f aca="false">$B$17+$B$18*EXP(-K75/$B$21)+$B$19*EXP(-K75/$B$22)+$B$20*EXP(-K75/$B$23)</f>
        <v>0.448081430150444</v>
      </c>
      <c r="M75" s="63" t="n">
        <f aca="false">EXP(-K75/$D$9)</f>
        <v>0.00288723025084571</v>
      </c>
      <c r="N75" s="63" t="n">
        <f aca="false">EXP(-K75/$D$8)</f>
        <v>0.530981805492867</v>
      </c>
      <c r="O75" s="64" t="n">
        <f aca="false">(K75*$B$17+$B$18*$B$21*(1-EXP(-K75/$B$21))+$B$19*$B$22*(1-EXP(-K75/$B$22))+$B$20*$B$23*(1-EXP(-K75/$B$23)))*$C$7</f>
        <v>6.66942186342598E-014</v>
      </c>
      <c r="P75" s="64" t="n">
        <f aca="false">$D$9*(1-EXP(-K75/$D$9))*$C$9</f>
        <v>2.35878256891232E-012</v>
      </c>
      <c r="Q75" s="65" t="n">
        <f aca="false">$D$8*(1-EXP(-K75/$D$8))*$C$8</f>
        <v>1.83478161830521E-011</v>
      </c>
      <c r="R75" s="66" t="n">
        <f aca="false">$B$13-K75</f>
        <v>31</v>
      </c>
      <c r="S75" s="67" t="n">
        <f aca="false">VLOOKUP($R75,$K$6:$Q$506,5)/$C$26</f>
        <v>0.391631882337997</v>
      </c>
      <c r="T75" s="68" t="n">
        <f aca="false">VLOOKUP($R75,$K$6:$Q$506,6)/$C$26</f>
        <v>24.5869547221508</v>
      </c>
      <c r="U75" s="69" t="n">
        <f aca="false">VLOOKUP($R75,$K$6:$Q$506,7)/$C$26</f>
        <v>108.488150954862</v>
      </c>
      <c r="V75" s="28" t="s">
        <v>123</v>
      </c>
      <c r="W75" s="78" t="n">
        <f aca="false">G75*S75+H75*T75+I75*U75</f>
        <v>0</v>
      </c>
      <c r="X75" s="25"/>
      <c r="Y75" s="25"/>
      <c r="Z75" s="25"/>
    </row>
    <row r="76" customFormat="false" ht="15.75" hidden="false" customHeight="false" outlineLevel="0" collapsed="false">
      <c r="A76" s="25"/>
      <c r="B76" s="25"/>
      <c r="C76" s="25"/>
      <c r="D76" s="25"/>
      <c r="E76" s="25"/>
      <c r="F76" s="28" t="s">
        <v>124</v>
      </c>
      <c r="G76" s="103" t="n">
        <v>0</v>
      </c>
      <c r="H76" s="76" t="n">
        <v>0</v>
      </c>
      <c r="I76" s="77" t="n">
        <v>0</v>
      </c>
      <c r="J76" s="25"/>
      <c r="K76" s="61" t="n">
        <v>70</v>
      </c>
      <c r="L76" s="62" t="n">
        <f aca="false">$B$17+$B$18*EXP(-K76/$B$21)+$B$19*EXP(-K76/$B$22)+$B$20*EXP(-K76/$B$23)</f>
        <v>0.44645159200168</v>
      </c>
      <c r="M76" s="63" t="n">
        <f aca="false">EXP(-K76/$D$9)</f>
        <v>0.00265263076522821</v>
      </c>
      <c r="N76" s="63" t="n">
        <f aca="false">EXP(-K76/$D$8)</f>
        <v>0.526132690440597</v>
      </c>
      <c r="O76" s="64" t="n">
        <f aca="false">(K76*$B$17+$B$18*$B$21*(1-EXP(-K76/$B$21))+$B$19*$B$22*(1-EXP(-K76/$B$22))+$B$20*$B$23*(1-EXP(-K76/$B$23)))*$C$7</f>
        <v>6.74567454729857E-014</v>
      </c>
      <c r="P76" s="64" t="n">
        <f aca="false">$D$9*(1-EXP(-K76/$D$9))*$C$9</f>
        <v>2.35933754042019E-012</v>
      </c>
      <c r="Q76" s="65" t="n">
        <f aca="false">$D$8*(1-EXP(-K76/$D$8))*$C$8</f>
        <v>1.85375117485365E-011</v>
      </c>
      <c r="R76" s="66" t="n">
        <f aca="false">$B$13-K76</f>
        <v>30</v>
      </c>
      <c r="S76" s="67" t="n">
        <f aca="false">VLOOKUP($R76,$K$6:$Q$506,5)/$C$26</f>
        <v>0.381175870814134</v>
      </c>
      <c r="T76" s="68" t="n">
        <f aca="false">VLOOKUP($R76,$K$6:$Q$506,6)/$C$26</f>
        <v>24.417521737079</v>
      </c>
      <c r="U76" s="69" t="n">
        <f aca="false">VLOOKUP($R76,$K$6:$Q$506,7)/$C$26</f>
        <v>105.448706891983</v>
      </c>
      <c r="V76" s="28" t="s">
        <v>124</v>
      </c>
      <c r="W76" s="78" t="n">
        <f aca="false">G76*S76+H76*T76+I76*U76</f>
        <v>0</v>
      </c>
      <c r="X76" s="25"/>
      <c r="Y76" s="25"/>
      <c r="Z76" s="25"/>
    </row>
    <row r="77" customFormat="false" ht="15.75" hidden="false" customHeight="false" outlineLevel="0" collapsed="false">
      <c r="A77" s="25"/>
      <c r="B77" s="25"/>
      <c r="C77" s="25"/>
      <c r="D77" s="25"/>
      <c r="E77" s="25"/>
      <c r="F77" s="28" t="s">
        <v>125</v>
      </c>
      <c r="G77" s="103" t="n">
        <v>0</v>
      </c>
      <c r="H77" s="76" t="n">
        <v>0</v>
      </c>
      <c r="I77" s="77" t="n">
        <v>0</v>
      </c>
      <c r="J77" s="25"/>
      <c r="K77" s="61" t="n">
        <v>71</v>
      </c>
      <c r="L77" s="62" t="n">
        <f aca="false">$B$17+$B$18*EXP(-K77/$B$21)+$B$19*EXP(-K77/$B$22)+$B$20*EXP(-K77/$B$23)</f>
        <v>0.444854104895613</v>
      </c>
      <c r="M77" s="63" t="n">
        <f aca="false">EXP(-K77/$D$9)</f>
        <v>0.00243709346512081</v>
      </c>
      <c r="N77" s="63" t="n">
        <f aca="false">EXP(-K77/$D$8)</f>
        <v>0.521327859234868</v>
      </c>
      <c r="O77" s="64" t="n">
        <f aca="false">(K77*$B$17+$B$18*$B$21*(1-EXP(-K77/$B$21))+$B$19*$B$22*(1-EXP(-K77/$B$22))+$B$20*$B$23*(1-EXP(-K77/$B$23)))*$C$7</f>
        <v>6.82165213474125E-014</v>
      </c>
      <c r="P77" s="64" t="n">
        <f aca="false">$D$9*(1-EXP(-K77/$D$9))*$C$9</f>
        <v>2.35984741818113E-012</v>
      </c>
      <c r="Q77" s="65" t="n">
        <f aca="false">$D$8*(1-EXP(-K77/$D$8))*$C$8</f>
        <v>1.87254749465228E-011</v>
      </c>
      <c r="R77" s="66" t="n">
        <f aca="false">$B$13-K77</f>
        <v>29</v>
      </c>
      <c r="S77" s="67" t="n">
        <f aca="false">VLOOKUP($R77,$K$6:$Q$506,5)/$C$26</f>
        <v>0.370643695921476</v>
      </c>
      <c r="T77" s="68" t="n">
        <f aca="false">VLOOKUP($R77,$K$6:$Q$506,6)/$C$26</f>
        <v>24.2331040463839</v>
      </c>
      <c r="U77" s="69" t="n">
        <f aca="false">VLOOKUP($R77,$K$6:$Q$506,7)/$C$26</f>
        <v>102.381249717158</v>
      </c>
      <c r="V77" s="28" t="s">
        <v>125</v>
      </c>
      <c r="W77" s="78" t="n">
        <f aca="false">G77*S77+H77*T77+I77*U77</f>
        <v>0</v>
      </c>
      <c r="X77" s="25"/>
      <c r="Y77" s="25"/>
      <c r="Z77" s="25"/>
    </row>
    <row r="78" customFormat="false" ht="15.75" hidden="false" customHeight="false" outlineLevel="0" collapsed="false">
      <c r="A78" s="25"/>
      <c r="B78" s="25"/>
      <c r="C78" s="25"/>
      <c r="D78" s="25"/>
      <c r="E78" s="25"/>
      <c r="F78" s="28" t="s">
        <v>126</v>
      </c>
      <c r="G78" s="103" t="n">
        <v>0</v>
      </c>
      <c r="H78" s="76" t="n">
        <v>0</v>
      </c>
      <c r="I78" s="77" t="n">
        <v>0</v>
      </c>
      <c r="J78" s="25"/>
      <c r="K78" s="61" t="n">
        <v>72</v>
      </c>
      <c r="L78" s="62" t="n">
        <f aca="false">$B$17+$B$18*EXP(-K78/$B$21)+$B$19*EXP(-K78/$B$22)+$B$20*EXP(-K78/$B$23)</f>
        <v>0.443288124744041</v>
      </c>
      <c r="M78" s="63" t="n">
        <f aca="false">EXP(-K78/$D$9)</f>
        <v>0.00223906946854083</v>
      </c>
      <c r="N78" s="63" t="n">
        <f aca="false">EXP(-K78/$D$8)</f>
        <v>0.516566907459812</v>
      </c>
      <c r="O78" s="64" t="n">
        <f aca="false">(K78*$B$17+$B$18*$B$21*(1-EXP(-K78/$B$21))+$B$19*$B$22*(1-EXP(-K78/$B$22))+$B$20*$B$23*(1-EXP(-K78/$B$23)))*$C$7</f>
        <v>6.897360068907E-014</v>
      </c>
      <c r="P78" s="64" t="n">
        <f aca="false">$D$9*(1-EXP(-K78/$D$9))*$C$9</f>
        <v>2.36031586624993E-012</v>
      </c>
      <c r="Q78" s="65" t="n">
        <f aca="false">$D$8*(1-EXP(-K78/$D$8))*$C$8</f>
        <v>1.89117215976083E-011</v>
      </c>
      <c r="R78" s="66" t="n">
        <f aca="false">$B$13-K78</f>
        <v>28</v>
      </c>
      <c r="S78" s="67" t="n">
        <f aca="false">VLOOKUP($R78,$K$6:$Q$506,5)/$C$26</f>
        <v>0.360033227378317</v>
      </c>
      <c r="T78" s="68" t="n">
        <f aca="false">VLOOKUP($R78,$K$6:$Q$506,6)/$C$26</f>
        <v>24.0323763980637</v>
      </c>
      <c r="U78" s="69" t="n">
        <f aca="false">VLOOKUP($R78,$K$6:$Q$506,7)/$C$26</f>
        <v>99.2855212468428</v>
      </c>
      <c r="V78" s="28" t="s">
        <v>126</v>
      </c>
      <c r="W78" s="78" t="n">
        <f aca="false">G78*S78+H78*T78+I78*U78</f>
        <v>0</v>
      </c>
      <c r="X78" s="25"/>
      <c r="Y78" s="25"/>
      <c r="Z78" s="25"/>
    </row>
    <row r="79" customFormat="false" ht="15.75" hidden="false" customHeight="false" outlineLevel="0" collapsed="false">
      <c r="A79" s="25"/>
      <c r="B79" s="25"/>
      <c r="C79" s="25"/>
      <c r="D79" s="25"/>
      <c r="E79" s="25"/>
      <c r="F79" s="28" t="s">
        <v>127</v>
      </c>
      <c r="G79" s="103" t="n">
        <v>0</v>
      </c>
      <c r="H79" s="76" t="n">
        <v>0</v>
      </c>
      <c r="I79" s="77" t="n">
        <v>0</v>
      </c>
      <c r="J79" s="25"/>
      <c r="K79" s="61" t="n">
        <v>73</v>
      </c>
      <c r="L79" s="62" t="n">
        <f aca="false">$B$17+$B$18*EXP(-K79/$B$21)+$B$19*EXP(-K79/$B$22)+$B$20*EXP(-K79/$B$23)</f>
        <v>0.441752830219625</v>
      </c>
      <c r="M79" s="63" t="n">
        <f aca="false">EXP(-K79/$D$9)</f>
        <v>0.00205713574661904</v>
      </c>
      <c r="N79" s="63" t="n">
        <f aca="false">EXP(-K79/$D$8)</f>
        <v>0.511849434392834</v>
      </c>
      <c r="O79" s="64" t="n">
        <f aca="false">(K79*$B$17+$B$18*$B$21*(1-EXP(-K79/$B$21))+$B$19*$B$22*(1-EXP(-K79/$B$22))+$B$20*$B$23*(1-EXP(-K79/$B$23)))*$C$7</f>
        <v>6.97280365099193E-014</v>
      </c>
      <c r="P79" s="64" t="n">
        <f aca="false">$D$9*(1-EXP(-K79/$D$9))*$C$9</f>
        <v>2.36074625096165E-012</v>
      </c>
      <c r="Q79" s="65" t="n">
        <f aca="false">$D$8*(1-EXP(-K79/$D$8))*$C$8</f>
        <v>1.90962673779108E-011</v>
      </c>
      <c r="R79" s="66" t="n">
        <f aca="false">$B$13-K79</f>
        <v>27</v>
      </c>
      <c r="S79" s="67" t="n">
        <f aca="false">VLOOKUP($R79,$K$6:$Q$506,5)/$C$26</f>
        <v>0.349342205684676</v>
      </c>
      <c r="T79" s="68" t="n">
        <f aca="false">VLOOKUP($R79,$K$6:$Q$506,6)/$C$26</f>
        <v>23.8138963344197</v>
      </c>
      <c r="U79" s="69" t="n">
        <f aca="false">VLOOKUP($R79,$K$6:$Q$506,7)/$C$26</f>
        <v>96.1612609179375</v>
      </c>
      <c r="V79" s="28" t="s">
        <v>127</v>
      </c>
      <c r="W79" s="78" t="n">
        <f aca="false">G79*S79+H79*T79+I79*U79</f>
        <v>0</v>
      </c>
      <c r="X79" s="25"/>
      <c r="Y79" s="25"/>
      <c r="Z79" s="25"/>
    </row>
    <row r="80" customFormat="false" ht="15.75" hidden="false" customHeight="false" outlineLevel="0" collapsed="false">
      <c r="A80" s="25"/>
      <c r="B80" s="25"/>
      <c r="C80" s="25"/>
      <c r="D80" s="25"/>
      <c r="E80" s="25"/>
      <c r="F80" s="28" t="s">
        <v>128</v>
      </c>
      <c r="G80" s="103" t="n">
        <v>0</v>
      </c>
      <c r="H80" s="76" t="n">
        <v>0</v>
      </c>
      <c r="I80" s="77" t="n">
        <v>0</v>
      </c>
      <c r="J80" s="25"/>
      <c r="K80" s="61" t="n">
        <v>74</v>
      </c>
      <c r="L80" s="62" t="n">
        <f aca="false">$B$17+$B$18*EXP(-K80/$B$21)+$B$19*EXP(-K80/$B$22)+$B$20*EXP(-K80/$B$23)</f>
        <v>0.440247422131591</v>
      </c>
      <c r="M80" s="63" t="n">
        <f aca="false">EXP(-K80/$D$9)</f>
        <v>0.00188998489750999</v>
      </c>
      <c r="N80" s="63" t="n">
        <f aca="false">EXP(-K80/$D$8)</f>
        <v>0.507175042970879</v>
      </c>
      <c r="O80" s="64" t="n">
        <f aca="false">(K80*$B$17+$B$18*$B$21*(1-EXP(-K80/$B$21))+$B$19*$B$22*(1-EXP(-K80/$B$22))+$B$20*$B$23*(1-EXP(-K80/$B$23)))*$C$7</f>
        <v>7.04798804406223E-014</v>
      </c>
      <c r="P80" s="64" t="n">
        <f aca="false">$D$9*(1-EXP(-K80/$D$9))*$C$9</f>
        <v>2.36114166512264E-012</v>
      </c>
      <c r="Q80" s="65" t="n">
        <f aca="false">$D$8*(1-EXP(-K80/$D$8))*$C$8</f>
        <v>1.92791278203885E-011</v>
      </c>
      <c r="R80" s="66" t="n">
        <f aca="false">$B$13-K80</f>
        <v>26</v>
      </c>
      <c r="S80" s="67" t="n">
        <f aca="false">VLOOKUP($R80,$K$6:$Q$506,5)/$C$26</f>
        <v>0.338568220032293</v>
      </c>
      <c r="T80" s="68" t="n">
        <f aca="false">VLOOKUP($R80,$K$6:$Q$506,6)/$C$26</f>
        <v>23.5760938263478</v>
      </c>
      <c r="U80" s="69" t="n">
        <f aca="false">VLOOKUP($R80,$K$6:$Q$506,7)/$C$26</f>
        <v>93.0082057658565</v>
      </c>
      <c r="V80" s="28" t="s">
        <v>128</v>
      </c>
      <c r="W80" s="78" t="n">
        <f aca="false">G80*S80+H80*T80+I80*U80</f>
        <v>0</v>
      </c>
      <c r="X80" s="25"/>
      <c r="Y80" s="25"/>
      <c r="Z80" s="25"/>
    </row>
    <row r="81" customFormat="false" ht="15.75" hidden="false" customHeight="false" outlineLevel="0" collapsed="false">
      <c r="A81" s="25"/>
      <c r="B81" s="25"/>
      <c r="C81" s="25"/>
      <c r="D81" s="25"/>
      <c r="E81" s="25"/>
      <c r="F81" s="28" t="s">
        <v>129</v>
      </c>
      <c r="G81" s="103" t="n">
        <v>0</v>
      </c>
      <c r="H81" s="76" t="n">
        <v>0</v>
      </c>
      <c r="I81" s="77" t="n">
        <v>0</v>
      </c>
      <c r="J81" s="25"/>
      <c r="K81" s="61" t="n">
        <v>75</v>
      </c>
      <c r="L81" s="62" t="n">
        <f aca="false">$B$17+$B$18*EXP(-K81/$B$21)+$B$19*EXP(-K81/$B$22)+$B$20*EXP(-K81/$B$23)</f>
        <v>0.438771122820357</v>
      </c>
      <c r="M81" s="63" t="n">
        <f aca="false">EXP(-K81/$D$9)</f>
        <v>0.00173641575121457</v>
      </c>
      <c r="N81" s="63" t="n">
        <f aca="false">EXP(-K81/$D$8)</f>
        <v>0.502543339757013</v>
      </c>
      <c r="O81" s="64" t="n">
        <f aca="false">(K81*$B$17+$B$18*$B$21*(1-EXP(-K81/$B$21))+$B$19*$B$22*(1-EXP(-K81/$B$22))+$B$20*$B$23*(1-EXP(-K81/$B$23)))*$C$7</f>
        <v>7.12291827677623E-014</v>
      </c>
      <c r="P81" s="64" t="n">
        <f aca="false">$D$9*(1-EXP(-K81/$D$9))*$C$9</f>
        <v>2.36150495023581E-012</v>
      </c>
      <c r="Q81" s="65" t="n">
        <f aca="false">$D$8*(1-EXP(-K81/$D$8))*$C$8</f>
        <v>1.9460318316147E-011</v>
      </c>
      <c r="R81" s="66" t="n">
        <f aca="false">$B$13-K81</f>
        <v>25</v>
      </c>
      <c r="S81" s="67" t="n">
        <f aca="false">VLOOKUP($R81,$K$6:$Q$506,5)/$C$26</f>
        <v>0.327708680761354</v>
      </c>
      <c r="T81" s="68" t="n">
        <f aca="false">VLOOKUP($R81,$K$6:$Q$506,6)/$C$26</f>
        <v>23.3172599908845</v>
      </c>
      <c r="U81" s="69" t="n">
        <f aca="false">VLOOKUP($R81,$K$6:$Q$506,7)/$C$26</f>
        <v>89.8260904023948</v>
      </c>
      <c r="V81" s="28" t="s">
        <v>129</v>
      </c>
      <c r="W81" s="78" t="n">
        <f aca="false">G81*S81+H81*T81+I81*U81</f>
        <v>0</v>
      </c>
      <c r="X81" s="25"/>
      <c r="Y81" s="25"/>
      <c r="Z81" s="25"/>
    </row>
    <row r="82" customFormat="false" ht="15.75" hidden="false" customHeight="false" outlineLevel="0" collapsed="false">
      <c r="A82" s="25"/>
      <c r="B82" s="25"/>
      <c r="C82" s="25"/>
      <c r="D82" s="25"/>
      <c r="E82" s="25"/>
      <c r="F82" s="28" t="s">
        <v>130</v>
      </c>
      <c r="G82" s="103" t="n">
        <v>0</v>
      </c>
      <c r="H82" s="76" t="n">
        <v>0</v>
      </c>
      <c r="I82" s="77" t="n">
        <v>0</v>
      </c>
      <c r="J82" s="25"/>
      <c r="K82" s="61" t="n">
        <v>76</v>
      </c>
      <c r="L82" s="62" t="n">
        <f aca="false">$B$17+$B$18*EXP(-K82/$B$21)+$B$19*EXP(-K82/$B$22)+$B$20*EXP(-K82/$B$23)</f>
        <v>0.437323175570153</v>
      </c>
      <c r="M82" s="63" t="n">
        <f aca="false">EXP(-K82/$D$9)</f>
        <v>0.00159532473779999</v>
      </c>
      <c r="N82" s="63" t="n">
        <f aca="false">EXP(-K82/$D$8)</f>
        <v>0.497953934907308</v>
      </c>
      <c r="O82" s="64" t="n">
        <f aca="false">(K82*$B$17+$B$18*$B$21*(1-EXP(-K82/$B$21))+$B$19*$B$22*(1-EXP(-K82/$B$22))+$B$20*$B$23*(1-EXP(-K82/$B$23)))*$C$7</f>
        <v>7.19759924700494E-014</v>
      </c>
      <c r="P82" s="64" t="n">
        <f aca="false">$D$9*(1-EXP(-K82/$D$9))*$C$9</f>
        <v>2.36183871692015E-012</v>
      </c>
      <c r="Q82" s="65" t="n">
        <f aca="false">$D$8*(1-EXP(-K82/$D$8))*$C$8</f>
        <v>1.96398541157346E-011</v>
      </c>
      <c r="R82" s="66" t="n">
        <f aca="false">$B$13-K82</f>
        <v>24</v>
      </c>
      <c r="S82" s="67" t="n">
        <f aca="false">VLOOKUP($R82,$K$6:$Q$506,5)/$C$26</f>
        <v>0.316760784946634</v>
      </c>
      <c r="T82" s="68" t="n">
        <f aca="false">VLOOKUP($R82,$K$6:$Q$506,6)/$C$26</f>
        <v>23.0355348109281</v>
      </c>
      <c r="U82" s="69" t="n">
        <f aca="false">VLOOKUP($R82,$K$6:$Q$506,7)/$C$26</f>
        <v>86.6146469933897</v>
      </c>
      <c r="V82" s="28" t="s">
        <v>130</v>
      </c>
      <c r="W82" s="78" t="n">
        <f aca="false">G82*S82+H82*T82+I82*U82</f>
        <v>0</v>
      </c>
      <c r="X82" s="25"/>
      <c r="Y82" s="25"/>
      <c r="Z82" s="25"/>
    </row>
    <row r="83" customFormat="false" ht="15.75" hidden="false" customHeight="false" outlineLevel="0" collapsed="false">
      <c r="A83" s="25"/>
      <c r="B83" s="25"/>
      <c r="C83" s="25"/>
      <c r="D83" s="25"/>
      <c r="E83" s="25"/>
      <c r="F83" s="28" t="s">
        <v>131</v>
      </c>
      <c r="G83" s="103" t="n">
        <v>0</v>
      </c>
      <c r="H83" s="76" t="n">
        <v>0</v>
      </c>
      <c r="I83" s="77" t="n">
        <v>0</v>
      </c>
      <c r="J83" s="25"/>
      <c r="K83" s="61" t="n">
        <v>77</v>
      </c>
      <c r="L83" s="62" t="n">
        <f aca="false">$B$17+$B$18*EXP(-K83/$B$21)+$B$19*EXP(-K83/$B$22)+$B$20*EXP(-K83/$B$23)</f>
        <v>0.43590284403881</v>
      </c>
      <c r="M83" s="63" t="n">
        <f aca="false">EXP(-K83/$D$9)</f>
        <v>0.00146569795698779</v>
      </c>
      <c r="N83" s="63" t="n">
        <f aca="false">EXP(-K83/$D$8)</f>
        <v>0.493406442138032</v>
      </c>
      <c r="O83" s="64" t="n">
        <f aca="false">(K83*$B$17+$B$18*$B$21*(1-EXP(-K83/$B$21))+$B$19*$B$22*(1-EXP(-K83/$B$22))+$B$20*$B$23*(1-EXP(-K83/$B$23)))*$C$7</f>
        <v>7.27203572535383E-014</v>
      </c>
      <c r="P83" s="64" t="n">
        <f aca="false">$D$9*(1-EXP(-K83/$D$9))*$C$9</f>
        <v>2.36214536367097E-012</v>
      </c>
      <c r="Q83" s="65" t="n">
        <f aca="false">$D$8*(1-EXP(-K83/$D$8))*$C$8</f>
        <v>1.98177503304265E-011</v>
      </c>
      <c r="R83" s="66" t="n">
        <f aca="false">$B$13-K83</f>
        <v>23</v>
      </c>
      <c r="S83" s="67" t="n">
        <f aca="false">VLOOKUP($R83,$K$6:$Q$506,5)/$C$26</f>
        <v>0.305721473325304</v>
      </c>
      <c r="T83" s="68" t="n">
        <f aca="false">VLOOKUP($R83,$K$6:$Q$506,6)/$C$26</f>
        <v>22.7288937688887</v>
      </c>
      <c r="U83" s="69" t="n">
        <f aca="false">VLOOKUP($R83,$K$6:$Q$506,7)/$C$26</f>
        <v>83.3736052361789</v>
      </c>
      <c r="V83" s="28" t="s">
        <v>131</v>
      </c>
      <c r="W83" s="78" t="n">
        <f aca="false">G83*S83+H83*T83+I83*U83</f>
        <v>0</v>
      </c>
      <c r="X83" s="25"/>
      <c r="Y83" s="25"/>
      <c r="Z83" s="25"/>
    </row>
    <row r="84" customFormat="false" ht="15.75" hidden="false" customHeight="false" outlineLevel="0" collapsed="false">
      <c r="A84" s="25"/>
      <c r="B84" s="25"/>
      <c r="C84" s="25"/>
      <c r="D84" s="25"/>
      <c r="E84" s="25"/>
      <c r="F84" s="28" t="s">
        <v>132</v>
      </c>
      <c r="G84" s="103" t="n">
        <v>0</v>
      </c>
      <c r="H84" s="76" t="n">
        <v>0</v>
      </c>
      <c r="I84" s="77" t="n">
        <v>0</v>
      </c>
      <c r="J84" s="25"/>
      <c r="K84" s="61" t="n">
        <v>78</v>
      </c>
      <c r="L84" s="62" t="n">
        <f aca="false">$B$17+$B$18*EXP(-K84/$B$21)+$B$19*EXP(-K84/$B$22)+$B$20*EXP(-K84/$B$23)</f>
        <v>0.434509411703973</v>
      </c>
      <c r="M84" s="63" t="n">
        <f aca="false">EXP(-K84/$D$9)</f>
        <v>0.00134660389212087</v>
      </c>
      <c r="N84" s="63" t="n">
        <f aca="false">EXP(-K84/$D$8)</f>
        <v>0.488900478693131</v>
      </c>
      <c r="O84" s="64" t="n">
        <f aca="false">(K84*$B$17+$B$18*$B$21*(1-EXP(-K84/$B$21))+$B$19*$B$22*(1-EXP(-K84/$B$22))+$B$20*$B$23*(1-EXP(-K84/$B$23)))*$C$7</f>
        <v>7.34623235858881E-014</v>
      </c>
      <c r="P84" s="64" t="n">
        <f aca="false">$D$9*(1-EXP(-K84/$D$9))*$C$9</f>
        <v>2.36242709409584E-012</v>
      </c>
      <c r="Q84" s="65" t="n">
        <f aca="false">$D$8*(1-EXP(-K84/$D$8))*$C$8</f>
        <v>1.99940219334961E-011</v>
      </c>
      <c r="R84" s="66" t="n">
        <f aca="false">$B$13-K84</f>
        <v>22</v>
      </c>
      <c r="S84" s="67" t="n">
        <f aca="false">VLOOKUP($R84,$K$6:$Q$506,5)/$C$26</f>
        <v>0.294587376311306</v>
      </c>
      <c r="T84" s="68" t="n">
        <f aca="false">VLOOKUP($R84,$K$6:$Q$506,6)/$C$26</f>
        <v>22.3951332982146</v>
      </c>
      <c r="U84" s="69" t="n">
        <f aca="false">VLOOKUP($R84,$K$6:$Q$506,7)/$C$26</f>
        <v>80.1026923368485</v>
      </c>
      <c r="V84" s="28" t="s">
        <v>132</v>
      </c>
      <c r="W84" s="78" t="n">
        <f aca="false">G84*S84+H84*T84+I84*U84</f>
        <v>0</v>
      </c>
      <c r="X84" s="25"/>
      <c r="Y84" s="25"/>
      <c r="Z84" s="25"/>
    </row>
    <row r="85" customFormat="false" ht="15.75" hidden="false" customHeight="false" outlineLevel="0" collapsed="false">
      <c r="A85" s="25"/>
      <c r="B85" s="25"/>
      <c r="C85" s="25"/>
      <c r="D85" s="25"/>
      <c r="E85" s="25"/>
      <c r="F85" s="28" t="s">
        <v>133</v>
      </c>
      <c r="G85" s="103" t="n">
        <v>0</v>
      </c>
      <c r="H85" s="76" t="n">
        <v>0</v>
      </c>
      <c r="I85" s="77" t="n">
        <v>0</v>
      </c>
      <c r="J85" s="25"/>
      <c r="K85" s="61" t="n">
        <v>79</v>
      </c>
      <c r="L85" s="62" t="n">
        <f aca="false">$B$17+$B$18*EXP(-K85/$B$21)+$B$19*EXP(-K85/$B$22)+$B$20*EXP(-K85/$B$23)</f>
        <v>0.433142181325087</v>
      </c>
      <c r="M85" s="63" t="n">
        <f aca="false">EXP(-K85/$D$9)</f>
        <v>0.00123718671615108</v>
      </c>
      <c r="N85" s="63" t="n">
        <f aca="false">EXP(-K85/$D$8)</f>
        <v>0.484435665312016</v>
      </c>
      <c r="O85" s="64" t="n">
        <f aca="false">(K85*$B$17+$B$18*$B$21*(1-EXP(-K85/$B$21))+$B$19*$B$22*(1-EXP(-K85/$B$22))+$B$20*$B$23*(1-EXP(-K85/$B$23)))*$C$7</f>
        <v>7.42019367296922E-014</v>
      </c>
      <c r="P85" s="64" t="n">
        <f aca="false">$D$9*(1-EXP(-K85/$D$9))*$C$9</f>
        <v>2.36268593275005E-012</v>
      </c>
      <c r="Q85" s="65" t="n">
        <f aca="false">$D$8*(1-EXP(-K85/$D$8))*$C$8</f>
        <v>2.01686837614757E-011</v>
      </c>
      <c r="R85" s="66" t="n">
        <f aca="false">$B$13-K85</f>
        <v>21</v>
      </c>
      <c r="S85" s="67" t="n">
        <f aca="false">VLOOKUP($R85,$K$6:$Q$506,5)/$C$26</f>
        <v>0.283354746251644</v>
      </c>
      <c r="T85" s="68" t="n">
        <f aca="false">VLOOKUP($R85,$K$6:$Q$506,6)/$C$26</f>
        <v>22.0318549482466</v>
      </c>
      <c r="U85" s="69" t="n">
        <f aca="false">VLOOKUP($R85,$K$6:$Q$506,7)/$C$26</f>
        <v>76.8016329872728</v>
      </c>
      <c r="V85" s="28" t="s">
        <v>133</v>
      </c>
      <c r="W85" s="78" t="n">
        <f aca="false">G85*S85+H85*T85+I85*U85</f>
        <v>0</v>
      </c>
      <c r="X85" s="25"/>
      <c r="Y85" s="25"/>
      <c r="Z85" s="25"/>
    </row>
    <row r="86" customFormat="false" ht="15.75" hidden="false" customHeight="false" outlineLevel="0" collapsed="false">
      <c r="A86" s="25"/>
      <c r="B86" s="25"/>
      <c r="C86" s="25"/>
      <c r="D86" s="25"/>
      <c r="E86" s="25"/>
      <c r="F86" s="28" t="s">
        <v>134</v>
      </c>
      <c r="G86" s="103" t="n">
        <v>0</v>
      </c>
      <c r="H86" s="76" t="n">
        <v>0</v>
      </c>
      <c r="I86" s="77" t="n">
        <v>0</v>
      </c>
      <c r="J86" s="25"/>
      <c r="K86" s="61" t="n">
        <v>80</v>
      </c>
      <c r="L86" s="62" t="n">
        <f aca="false">$B$17+$B$18*EXP(-K86/$B$21)+$B$19*EXP(-K86/$B$22)+$B$20*EXP(-K86/$B$23)</f>
        <v>0.431800474420559</v>
      </c>
      <c r="M86" s="63" t="n">
        <f aca="false">EXP(-K86/$D$9)</f>
        <v>0.00113666014154317</v>
      </c>
      <c r="N86" s="63" t="n">
        <f aca="false">EXP(-K86/$D$8)</f>
        <v>0.480011626197643</v>
      </c>
      <c r="O86" s="64" t="n">
        <f aca="false">(K86*$B$17+$B$18*$B$21*(1-EXP(-K86/$B$21))+$B$19*$B$22*(1-EXP(-K86/$B$22))+$B$20*$B$23*(1-EXP(-K86/$B$23)))*$C$7</f>
        <v>7.49392407749029E-014</v>
      </c>
      <c r="P86" s="64" t="n">
        <f aca="false">$D$9*(1-EXP(-K86/$D$9))*$C$9</f>
        <v>2.36292373968533E-012</v>
      </c>
      <c r="Q86" s="65" t="n">
        <f aca="false">$D$8*(1-EXP(-K86/$D$8))*$C$8</f>
        <v>2.03417505154051E-011</v>
      </c>
      <c r="R86" s="66" t="n">
        <f aca="false">$B$13-K86</f>
        <v>20</v>
      </c>
      <c r="S86" s="67" t="n">
        <f aca="false">VLOOKUP($R86,$K$6:$Q$506,5)/$C$26</f>
        <v>0.27201937233619</v>
      </c>
      <c r="T86" s="68" t="n">
        <f aca="false">VLOOKUP($R86,$K$6:$Q$506,6)/$C$26</f>
        <v>21.6364481486067</v>
      </c>
      <c r="U86" s="69" t="n">
        <f aca="false">VLOOKUP($R86,$K$6:$Q$506,7)/$C$26</f>
        <v>73.4701493419417</v>
      </c>
      <c r="V86" s="28" t="s">
        <v>134</v>
      </c>
      <c r="W86" s="78" t="n">
        <f aca="false">G86*S86+H86*T86+I86*U86</f>
        <v>0</v>
      </c>
      <c r="X86" s="25"/>
      <c r="Y86" s="25"/>
      <c r="Z86" s="25"/>
    </row>
    <row r="87" customFormat="false" ht="15.75" hidden="false" customHeight="false" outlineLevel="0" collapsed="false">
      <c r="A87" s="25"/>
      <c r="B87" s="25"/>
      <c r="C87" s="25"/>
      <c r="D87" s="25"/>
      <c r="E87" s="25"/>
      <c r="F87" s="28" t="s">
        <v>135</v>
      </c>
      <c r="G87" s="103" t="n">
        <v>0</v>
      </c>
      <c r="H87" s="76" t="n">
        <v>0</v>
      </c>
      <c r="I87" s="77" t="n">
        <v>0</v>
      </c>
      <c r="J87" s="25"/>
      <c r="K87" s="61" t="n">
        <v>81</v>
      </c>
      <c r="L87" s="62" t="n">
        <f aca="false">$B$17+$B$18*EXP(-K87/$B$21)+$B$19*EXP(-K87/$B$22)+$B$20*EXP(-K87/$B$23)</f>
        <v>0.430483630759552</v>
      </c>
      <c r="M87" s="63" t="n">
        <f aca="false">EXP(-K87/$D$9)</f>
        <v>0.00104430176989968</v>
      </c>
      <c r="N87" s="63" t="n">
        <f aca="false">EXP(-K87/$D$8)</f>
        <v>0.475627988984878</v>
      </c>
      <c r="O87" s="64" t="n">
        <f aca="false">(K87*$B$17+$B$18*$B$21*(1-EXP(-K87/$B$21))+$B$19*$B$22*(1-EXP(-K87/$B$22))+$B$20*$B$23*(1-EXP(-K87/$B$23)))*$C$7</f>
        <v>7.5674278670378E-014</v>
      </c>
      <c r="P87" s="64" t="n">
        <f aca="false">$D$9*(1-EXP(-K87/$D$9))*$C$9</f>
        <v>2.36314222381645E-012</v>
      </c>
      <c r="Q87" s="65" t="n">
        <f aca="false">$D$8*(1-EXP(-K87/$D$8))*$C$8</f>
        <v>2.05132367620687E-011</v>
      </c>
      <c r="R87" s="66" t="n">
        <f aca="false">$B$13-K87</f>
        <v>19</v>
      </c>
      <c r="S87" s="67" t="n">
        <f aca="false">VLOOKUP($R87,$K$6:$Q$506,5)/$C$26</f>
        <v>0.260576473634339</v>
      </c>
      <c r="T87" s="68" t="n">
        <f aca="false">VLOOKUP($R87,$K$6:$Q$506,6)/$C$26</f>
        <v>21.2060714492654</v>
      </c>
      <c r="U87" s="69" t="n">
        <f aca="false">VLOOKUP($R87,$K$6:$Q$506,7)/$C$26</f>
        <v>70.1079609945755</v>
      </c>
      <c r="V87" s="28" t="s">
        <v>135</v>
      </c>
      <c r="W87" s="78" t="n">
        <f aca="false">G87*S87+H87*T87+I87*U87</f>
        <v>0</v>
      </c>
      <c r="X87" s="25"/>
      <c r="Y87" s="25"/>
      <c r="Z87" s="25"/>
    </row>
    <row r="88" customFormat="false" ht="15.75" hidden="false" customHeight="false" outlineLevel="0" collapsed="false">
      <c r="A88" s="25"/>
      <c r="B88" s="25"/>
      <c r="C88" s="25"/>
      <c r="D88" s="25"/>
      <c r="E88" s="25"/>
      <c r="F88" s="28" t="s">
        <v>136</v>
      </c>
      <c r="G88" s="103" t="n">
        <v>0</v>
      </c>
      <c r="H88" s="76" t="n">
        <v>0</v>
      </c>
      <c r="I88" s="77" t="n">
        <v>0</v>
      </c>
      <c r="J88" s="25"/>
      <c r="K88" s="61" t="n">
        <v>82</v>
      </c>
      <c r="L88" s="62" t="n">
        <f aca="false">$B$17+$B$18*EXP(-K88/$B$21)+$B$19*EXP(-K88/$B$22)+$B$20*EXP(-K88/$B$23)</f>
        <v>0.429191007867901</v>
      </c>
      <c r="M88" s="63" t="n">
        <f aca="false">EXP(-K88/$D$9)</f>
        <v>0.000959447900702327</v>
      </c>
      <c r="N88" s="63" t="n">
        <f aca="false">EXP(-K88/$D$8)</f>
        <v>0.47128438470916</v>
      </c>
      <c r="O88" s="64" t="n">
        <f aca="false">(K88*$B$17+$B$18*$B$21*(1-EXP(-K88/$B$21))+$B$19*$B$22*(1-EXP(-K88/$B$22))+$B$20*$B$23*(1-EXP(-K88/$B$23)))*$C$7</f>
        <v>7.64070922545729E-014</v>
      </c>
      <c r="P88" s="64" t="n">
        <f aca="false">$D$9*(1-EXP(-K88/$D$9))*$C$9</f>
        <v>2.36334295520174E-012</v>
      </c>
      <c r="Q88" s="65" t="n">
        <f aca="false">$D$8*(1-EXP(-K88/$D$8))*$C$8</f>
        <v>2.06831569352223E-011</v>
      </c>
      <c r="R88" s="66" t="n">
        <f aca="false">$B$13-K88</f>
        <v>18</v>
      </c>
      <c r="S88" s="67" t="n">
        <f aca="false">VLOOKUP($R88,$K$6:$Q$506,5)/$C$26</f>
        <v>0.249020564548155</v>
      </c>
      <c r="T88" s="68" t="n">
        <f aca="false">VLOOKUP($R88,$K$6:$Q$506,6)/$C$26</f>
        <v>20.737632101473</v>
      </c>
      <c r="U88" s="69" t="n">
        <f aca="false">VLOOKUP($R88,$K$6:$Q$506,7)/$C$26</f>
        <v>66.7147849545226</v>
      </c>
      <c r="V88" s="28" t="s">
        <v>136</v>
      </c>
      <c r="W88" s="78" t="n">
        <f aca="false">G88*S88+H88*T88+I88*U88</f>
        <v>0</v>
      </c>
      <c r="X88" s="25"/>
      <c r="Y88" s="25"/>
      <c r="Z88" s="25"/>
    </row>
    <row r="89" customFormat="false" ht="15.75" hidden="false" customHeight="false" outlineLevel="0" collapsed="false">
      <c r="A89" s="25"/>
      <c r="B89" s="25"/>
      <c r="C89" s="25"/>
      <c r="D89" s="25"/>
      <c r="E89" s="25"/>
      <c r="F89" s="28" t="s">
        <v>137</v>
      </c>
      <c r="G89" s="103" t="n">
        <v>0</v>
      </c>
      <c r="H89" s="76" t="n">
        <v>0</v>
      </c>
      <c r="I89" s="77" t="n">
        <v>0</v>
      </c>
      <c r="J89" s="25"/>
      <c r="K89" s="61" t="n">
        <v>83</v>
      </c>
      <c r="L89" s="62" t="n">
        <f aca="false">$B$17+$B$18*EXP(-K89/$B$21)+$B$19*EXP(-K89/$B$22)+$B$20*EXP(-K89/$B$23)</f>
        <v>0.4279219805477</v>
      </c>
      <c r="M89" s="63" t="n">
        <f aca="false">EXP(-K89/$D$9)</f>
        <v>0.000881488761864811</v>
      </c>
      <c r="N89" s="63" t="n">
        <f aca="false">EXP(-K89/$D$8)</f>
        <v>0.466980447775442</v>
      </c>
      <c r="O89" s="64" t="n">
        <f aca="false">(K89*$B$17+$B$18*$B$21*(1-EXP(-K89/$B$21))+$B$19*$B$22*(1-EXP(-K89/$B$22))+$B$20*$B$23*(1-EXP(-K89/$B$23)))*$C$7</f>
        <v>7.71377222854018E-014</v>
      </c>
      <c r="P89" s="64" t="n">
        <f aca="false">$D$9*(1-EXP(-K89/$D$9))*$C$9</f>
        <v>2.36352737632577E-012</v>
      </c>
      <c r="Q89" s="65" t="n">
        <f aca="false">$D$8*(1-EXP(-K89/$D$8))*$C$8</f>
        <v>2.08515253368069E-011</v>
      </c>
      <c r="R89" s="66" t="n">
        <f aca="false">$B$13-K89</f>
        <v>17</v>
      </c>
      <c r="S89" s="67" t="n">
        <f aca="false">VLOOKUP($R89,$K$6:$Q$506,5)/$C$26</f>
        <v>0.237345285478433</v>
      </c>
      <c r="T89" s="68" t="n">
        <f aca="false">VLOOKUP($R89,$K$6:$Q$506,6)/$C$26</f>
        <v>20.2277638328238</v>
      </c>
      <c r="U89" s="69" t="n">
        <f aca="false">VLOOKUP($R89,$K$6:$Q$506,7)/$C$26</f>
        <v>63.2903356229413</v>
      </c>
      <c r="V89" s="28" t="s">
        <v>137</v>
      </c>
      <c r="W89" s="78" t="n">
        <f aca="false">G89*S89+H89*T89+I89*U89</f>
        <v>0</v>
      </c>
      <c r="X89" s="25"/>
      <c r="Y89" s="25"/>
      <c r="Z89" s="25"/>
    </row>
    <row r="90" customFormat="false" ht="15.75" hidden="false" customHeight="false" outlineLevel="0" collapsed="false">
      <c r="A90" s="25"/>
      <c r="B90" s="25"/>
      <c r="C90" s="25"/>
      <c r="D90" s="25"/>
      <c r="E90" s="25"/>
      <c r="F90" s="28" t="s">
        <v>138</v>
      </c>
      <c r="G90" s="103" t="n">
        <v>0</v>
      </c>
      <c r="H90" s="76" t="n">
        <v>0</v>
      </c>
      <c r="I90" s="77" t="n">
        <v>0</v>
      </c>
      <c r="J90" s="25"/>
      <c r="K90" s="61" t="n">
        <v>84</v>
      </c>
      <c r="L90" s="62" t="n">
        <f aca="false">$B$17+$B$18*EXP(-K90/$B$21)+$B$19*EXP(-K90/$B$22)+$B$20*EXP(-K90/$B$23)</f>
        <v>0.426675940410106</v>
      </c>
      <c r="M90" s="63" t="n">
        <f aca="false">EXP(-K90/$D$9)</f>
        <v>0.000809864127823063</v>
      </c>
      <c r="N90" s="63" t="n">
        <f aca="false">EXP(-K90/$D$8)</f>
        <v>0.462715815927423</v>
      </c>
      <c r="O90" s="64" t="n">
        <f aca="false">(K90*$B$17+$B$18*$B$21*(1-EXP(-K90/$B$21))+$B$19*$B$22*(1-EXP(-K90/$B$22))+$B$20*$B$23*(1-EXP(-K90/$B$23)))*$C$7</f>
        <v>7.78662084692918E-014</v>
      </c>
      <c r="P90" s="64" t="n">
        <f aca="false">$D$9*(1-EXP(-K90/$D$9))*$C$9</f>
        <v>2.3636968124652E-012</v>
      </c>
      <c r="Q90" s="65" t="n">
        <f aca="false">$D$8*(1-EXP(-K90/$D$8))*$C$8</f>
        <v>2.10183561381537E-011</v>
      </c>
      <c r="R90" s="66" t="n">
        <f aca="false">$B$13-K90</f>
        <v>16</v>
      </c>
      <c r="S90" s="67" t="n">
        <f aca="false">VLOOKUP($R90,$K$6:$Q$506,5)/$C$26</f>
        <v>0.225543189616245</v>
      </c>
      <c r="T90" s="68" t="n">
        <f aca="false">VLOOKUP($R90,$K$6:$Q$506,6)/$C$26</f>
        <v>19.6728026567388</v>
      </c>
      <c r="U90" s="69" t="n">
        <f aca="false">VLOOKUP($R90,$K$6:$Q$506,7)/$C$26</f>
        <v>59.8343247687607</v>
      </c>
      <c r="V90" s="28" t="s">
        <v>138</v>
      </c>
      <c r="W90" s="78" t="n">
        <f aca="false">G90*S90+H90*T90+I90*U90</f>
        <v>0</v>
      </c>
      <c r="X90" s="25"/>
      <c r="Y90" s="25"/>
      <c r="Z90" s="25"/>
    </row>
    <row r="91" customFormat="false" ht="15.75" hidden="false" customHeight="false" outlineLevel="0" collapsed="false">
      <c r="A91" s="25"/>
      <c r="B91" s="25"/>
      <c r="C91" s="25"/>
      <c r="D91" s="25"/>
      <c r="E91" s="25"/>
      <c r="F91" s="28" t="s">
        <v>139</v>
      </c>
      <c r="G91" s="103" t="n">
        <v>0</v>
      </c>
      <c r="H91" s="76" t="n">
        <v>0</v>
      </c>
      <c r="I91" s="77" t="n">
        <v>0</v>
      </c>
      <c r="J91" s="25"/>
      <c r="K91" s="61" t="n">
        <v>85</v>
      </c>
      <c r="L91" s="62" t="n">
        <f aca="false">$B$17+$B$18*EXP(-K91/$B$21)+$B$19*EXP(-K91/$B$22)+$B$20*EXP(-K91/$B$23)</f>
        <v>0.425452295420966</v>
      </c>
      <c r="M91" s="63" t="n">
        <f aca="false">EXP(-K91/$D$9)</f>
        <v>0.000744059293673898</v>
      </c>
      <c r="N91" s="63" t="n">
        <f aca="false">EXP(-K91/$D$8)</f>
        <v>0.458490130217054</v>
      </c>
      <c r="O91" s="64" t="n">
        <f aca="false">(K91*$B$17+$B$18*$B$21*(1-EXP(-K91/$B$21))+$B$19*$B$22*(1-EXP(-K91/$B$22))+$B$20*$B$23*(1-EXP(-K91/$B$23)))*$C$7</f>
        <v>7.85925894894505E-014</v>
      </c>
      <c r="P91" s="64" t="n">
        <f aca="false">$D$9*(1-EXP(-K91/$D$9))*$C$9</f>
        <v>2.36385248121245E-012</v>
      </c>
      <c r="Q91" s="65" t="n">
        <f aca="false">$D$8*(1-EXP(-K91/$D$8))*$C$8</f>
        <v>2.11836633811759E-011</v>
      </c>
      <c r="R91" s="66" t="n">
        <f aca="false">$B$13-K91</f>
        <v>15</v>
      </c>
      <c r="S91" s="67" t="n">
        <f aca="false">VLOOKUP($R91,$K$6:$Q$506,5)/$C$26</f>
        <v>0.213605474396098</v>
      </c>
      <c r="T91" s="68" t="n">
        <f aca="false">VLOOKUP($R91,$K$6:$Q$506,6)/$C$26</f>
        <v>19.0687605425323</v>
      </c>
      <c r="U91" s="69" t="n">
        <f aca="false">VLOOKUP($R91,$K$6:$Q$506,7)/$C$26</f>
        <v>56.3464615044214</v>
      </c>
      <c r="V91" s="28" t="s">
        <v>139</v>
      </c>
      <c r="W91" s="78" t="n">
        <f aca="false">G91*S91+H91*T91+I91*U91</f>
        <v>0</v>
      </c>
      <c r="X91" s="25"/>
      <c r="Y91" s="25"/>
      <c r="Z91" s="25"/>
    </row>
    <row r="92" customFormat="false" ht="15.75" hidden="false" customHeight="false" outlineLevel="0" collapsed="false">
      <c r="A92" s="25"/>
      <c r="B92" s="25"/>
      <c r="C92" s="25"/>
      <c r="D92" s="25"/>
      <c r="E92" s="25"/>
      <c r="F92" s="28" t="s">
        <v>208</v>
      </c>
      <c r="G92" s="103" t="n">
        <v>0</v>
      </c>
      <c r="H92" s="76" t="n">
        <v>0</v>
      </c>
      <c r="I92" s="77" t="n">
        <v>0</v>
      </c>
      <c r="J92" s="25"/>
      <c r="K92" s="61" t="n">
        <v>86</v>
      </c>
      <c r="L92" s="62" t="n">
        <f aca="false">$B$17+$B$18*EXP(-K92/$B$21)+$B$19*EXP(-K92/$B$22)+$B$20*EXP(-K92/$B$23)</f>
        <v>0.42425046945887</v>
      </c>
      <c r="M92" s="63" t="n">
        <f aca="false">EXP(-K92/$D$9)</f>
        <v>0.000683601376431695</v>
      </c>
      <c r="N92" s="63" t="n">
        <f aca="false">EXP(-K92/$D$8)</f>
        <v>0.454303034974329</v>
      </c>
      <c r="O92" s="64" t="n">
        <f aca="false">(K92*$B$17+$B$18*$B$21*(1-EXP(-K92/$B$21))+$B$19*$B$22*(1-EXP(-K92/$B$22))+$B$20*$B$23*(1-EXP(-K92/$B$23)))*$C$7</f>
        <v>7.93169030333705E-014</v>
      </c>
      <c r="P92" s="64" t="n">
        <f aca="false">$D$9*(1-EXP(-K92/$D$9))*$C$9</f>
        <v>2.36399550122551E-012</v>
      </c>
      <c r="Q92" s="65" t="n">
        <f aca="false">$D$8*(1-EXP(-K92/$D$8))*$C$8</f>
        <v>2.13474609795509E-011</v>
      </c>
      <c r="R92" s="66" t="n">
        <f aca="false">$B$13-K92</f>
        <v>14</v>
      </c>
      <c r="S92" s="67" t="n">
        <f aca="false">VLOOKUP($R92,$K$6:$Q$506,5)/$C$26</f>
        <v>0.201521643148678</v>
      </c>
      <c r="T92" s="68" t="n">
        <f aca="false">VLOOKUP($R92,$K$6:$Q$506,6)/$C$26</f>
        <v>18.411296756851</v>
      </c>
      <c r="U92" s="69" t="n">
        <f aca="false">VLOOKUP($R92,$K$6:$Q$506,7)/$C$26</f>
        <v>52.8264522613915</v>
      </c>
      <c r="V92" s="28" t="s">
        <v>208</v>
      </c>
      <c r="W92" s="78" t="n">
        <f aca="false">G92*S92+H92*T92+I92*U92</f>
        <v>0</v>
      </c>
      <c r="X92" s="25"/>
      <c r="Y92" s="25"/>
      <c r="Z92" s="25"/>
    </row>
    <row r="93" customFormat="false" ht="15.75" hidden="false" customHeight="false" outlineLevel="0" collapsed="false">
      <c r="A93" s="25"/>
      <c r="B93" s="25"/>
      <c r="C93" s="25"/>
      <c r="D93" s="25"/>
      <c r="E93" s="25"/>
      <c r="F93" s="28" t="s">
        <v>209</v>
      </c>
      <c r="G93" s="103" t="n">
        <v>0</v>
      </c>
      <c r="H93" s="76" t="n">
        <v>0</v>
      </c>
      <c r="I93" s="77" t="n">
        <v>0</v>
      </c>
      <c r="J93" s="25"/>
      <c r="K93" s="61" t="n">
        <v>87</v>
      </c>
      <c r="L93" s="62" t="n">
        <f aca="false">$B$17+$B$18*EXP(-K93/$B$21)+$B$19*EXP(-K93/$B$22)+$B$20*EXP(-K93/$B$23)</f>
        <v>0.423069901885257</v>
      </c>
      <c r="M93" s="63" t="n">
        <f aca="false">EXP(-K93/$D$9)</f>
        <v>0.000628055916823368</v>
      </c>
      <c r="N93" s="63" t="n">
        <f aca="false">EXP(-K93/$D$8)</f>
        <v>0.450154177777346</v>
      </c>
      <c r="O93" s="64" t="n">
        <f aca="false">(K93*$B$17+$B$18*$B$21*(1-EXP(-K93/$B$21))+$B$19*$B$22*(1-EXP(-K93/$B$22))+$B$20*$B$23*(1-EXP(-K93/$B$23)))*$C$7</f>
        <v>8.00391858195903E-014</v>
      </c>
      <c r="P93" s="64" t="n">
        <f aca="false">$D$9*(1-EXP(-K93/$D$9))*$C$9</f>
        <v>2.3641269002667E-012</v>
      </c>
      <c r="Q93" s="65" t="n">
        <f aca="false">$D$8*(1-EXP(-K93/$D$8))*$C$8</f>
        <v>2.15097627198916E-011</v>
      </c>
      <c r="R93" s="66" t="n">
        <f aca="false">$B$13-K93</f>
        <v>13</v>
      </c>
      <c r="S93" s="67" t="n">
        <f aca="false">VLOOKUP($R93,$K$6:$Q$506,5)/$C$26</f>
        <v>0.189279078708983</v>
      </c>
      <c r="T93" s="68" t="n">
        <f aca="false">VLOOKUP($R93,$K$6:$Q$506,6)/$C$26</f>
        <v>17.6956866705406</v>
      </c>
      <c r="U93" s="69" t="n">
        <f aca="false">VLOOKUP($R93,$K$6:$Q$506,7)/$C$26</f>
        <v>49.2740007654573</v>
      </c>
      <c r="V93" s="28" t="s">
        <v>209</v>
      </c>
      <c r="W93" s="78" t="n">
        <f aca="false">G93*S93+H93*T93+I93*U93</f>
        <v>0</v>
      </c>
      <c r="X93" s="25"/>
      <c r="Y93" s="25"/>
      <c r="Z93" s="25"/>
    </row>
    <row r="94" customFormat="false" ht="15.75" hidden="false" customHeight="false" outlineLevel="0" collapsed="false">
      <c r="A94" s="25"/>
      <c r="B94" s="25"/>
      <c r="C94" s="25"/>
      <c r="D94" s="25"/>
      <c r="E94" s="25"/>
      <c r="F94" s="28" t="s">
        <v>210</v>
      </c>
      <c r="G94" s="103" t="n">
        <v>0</v>
      </c>
      <c r="H94" s="76" t="n">
        <v>0</v>
      </c>
      <c r="I94" s="77" t="n">
        <v>0</v>
      </c>
      <c r="J94" s="25"/>
      <c r="K94" s="61" t="n">
        <v>88</v>
      </c>
      <c r="L94" s="62" t="n">
        <f aca="false">$B$17+$B$18*EXP(-K94/$B$21)+$B$19*EXP(-K94/$B$22)+$B$20*EXP(-K94/$B$23)</f>
        <v>0.421910047126236</v>
      </c>
      <c r="M94" s="63" t="n">
        <f aca="false">EXP(-K94/$D$9)</f>
        <v>0.000577023757201658</v>
      </c>
      <c r="N94" s="63" t="n">
        <f aca="false">EXP(-K94/$D$8)</f>
        <v>0.446043209422647</v>
      </c>
      <c r="O94" s="64" t="n">
        <f aca="false">(K94*$B$17+$B$18*$B$21*(1-EXP(-K94/$B$21))+$B$19*$B$22*(1-EXP(-K94/$B$22))+$B$20*$B$23*(1-EXP(-K94/$B$23)))*$C$7</f>
        <v>8.07594736237326E-014</v>
      </c>
      <c r="P94" s="64" t="n">
        <f aca="false">$D$9*(1-EXP(-K94/$D$9))*$C$9</f>
        <v>2.36424762258841E-012</v>
      </c>
      <c r="Q94" s="65" t="n">
        <f aca="false">$D$8*(1-EXP(-K94/$D$8))*$C$8</f>
        <v>2.16705822629066E-011</v>
      </c>
      <c r="R94" s="66" t="n">
        <f aca="false">$B$13-K94</f>
        <v>12</v>
      </c>
      <c r="S94" s="67" t="n">
        <f aca="false">VLOOKUP($R94,$K$6:$Q$506,5)/$C$26</f>
        <v>0.176862505964189</v>
      </c>
      <c r="T94" s="68" t="n">
        <f aca="false">VLOOKUP($R94,$K$6:$Q$506,6)/$C$26</f>
        <v>16.9167878067826</v>
      </c>
      <c r="U94" s="69" t="n">
        <f aca="false">VLOOKUP($R94,$K$6:$Q$506,7)/$C$26</f>
        <v>45.6888080117863</v>
      </c>
      <c r="V94" s="28" t="s">
        <v>210</v>
      </c>
      <c r="W94" s="78" t="n">
        <f aca="false">G94*S94+H94*T94+I94*U94</f>
        <v>0</v>
      </c>
      <c r="X94" s="25"/>
      <c r="Y94" s="25"/>
      <c r="Z94" s="25"/>
    </row>
    <row r="95" customFormat="false" ht="15.75" hidden="false" customHeight="false" outlineLevel="0" collapsed="false">
      <c r="A95" s="25"/>
      <c r="B95" s="25"/>
      <c r="C95" s="25"/>
      <c r="D95" s="25"/>
      <c r="E95" s="25"/>
      <c r="F95" s="28" t="s">
        <v>211</v>
      </c>
      <c r="G95" s="103" t="n">
        <v>0</v>
      </c>
      <c r="H95" s="76" t="n">
        <v>0</v>
      </c>
      <c r="I95" s="77" t="n">
        <v>0</v>
      </c>
      <c r="J95" s="25"/>
      <c r="K95" s="61" t="n">
        <v>89</v>
      </c>
      <c r="L95" s="62" t="n">
        <f aca="false">$B$17+$B$18*EXP(-K95/$B$21)+$B$19*EXP(-K95/$B$22)+$B$20*EXP(-K95/$B$23)</f>
        <v>0.420770374265767</v>
      </c>
      <c r="M95" s="63" t="n">
        <f aca="false">EXP(-K95/$D$9)</f>
        <v>0.000530138173140971</v>
      </c>
      <c r="N95" s="63" t="n">
        <f aca="false">EXP(-K95/$D$8)</f>
        <v>0.441969783895822</v>
      </c>
      <c r="O95" s="64" t="n">
        <f aca="false">(K95*$B$17+$B$18*$B$21*(1-EXP(-K95/$B$21))+$B$19*$B$22*(1-EXP(-K95/$B$22))+$B$20*$B$23*(1-EXP(-K95/$B$23)))*$C$7</f>
        <v>8.1477801303839E-014</v>
      </c>
      <c r="P95" s="64" t="n">
        <f aca="false">$D$9*(1-EXP(-K95/$D$9))*$C$9</f>
        <v>2.36435853571857E-012</v>
      </c>
      <c r="Q95" s="65" t="n">
        <f aca="false">$D$8*(1-EXP(-K95/$D$8))*$C$8</f>
        <v>2.18299331445501E-011</v>
      </c>
      <c r="R95" s="66" t="n">
        <f aca="false">$B$13-K95</f>
        <v>11</v>
      </c>
      <c r="S95" s="67" t="n">
        <f aca="false">VLOOKUP($R95,$K$6:$Q$506,5)/$C$26</f>
        <v>0.164253314306125</v>
      </c>
      <c r="T95" s="68" t="n">
        <f aca="false">VLOOKUP($R95,$K$6:$Q$506,6)/$C$26</f>
        <v>16.0690028865176</v>
      </c>
      <c r="U95" s="69" t="n">
        <f aca="false">VLOOKUP($R95,$K$6:$Q$506,7)/$C$26</f>
        <v>42.070572239761</v>
      </c>
      <c r="V95" s="28" t="s">
        <v>211</v>
      </c>
      <c r="W95" s="78" t="n">
        <f aca="false">G95*S95+H95*T95+I95*U95</f>
        <v>0</v>
      </c>
      <c r="X95" s="25"/>
      <c r="Y95" s="25"/>
      <c r="Z95" s="25"/>
    </row>
    <row r="96" customFormat="false" ht="15.75" hidden="false" customHeight="false" outlineLevel="0" collapsed="false">
      <c r="A96" s="25"/>
      <c r="B96" s="25"/>
      <c r="C96" s="25"/>
      <c r="D96" s="25"/>
      <c r="E96" s="25"/>
      <c r="F96" s="28" t="s">
        <v>212</v>
      </c>
      <c r="G96" s="103" t="n">
        <v>0</v>
      </c>
      <c r="H96" s="76" t="n">
        <v>0</v>
      </c>
      <c r="I96" s="77" t="n">
        <v>0</v>
      </c>
      <c r="J96" s="25"/>
      <c r="K96" s="61" t="n">
        <v>90</v>
      </c>
      <c r="L96" s="62" t="n">
        <f aca="false">$B$17+$B$18*EXP(-K96/$B$21)+$B$19*EXP(-K96/$B$22)+$B$20*EXP(-K96/$B$23)</f>
        <v>0.419650366649899</v>
      </c>
      <c r="M96" s="63" t="n">
        <f aca="false">EXP(-K96/$D$9)</f>
        <v>0.000487062238103008</v>
      </c>
      <c r="N96" s="63" t="n">
        <f aca="false">EXP(-K96/$D$8)</f>
        <v>0.43793355834239</v>
      </c>
      <c r="O96" s="64" t="n">
        <f aca="false">(K96*$B$17+$B$18*$B$21*(1-EXP(-K96/$B$21))+$B$19*$B$22*(1-EXP(-K96/$B$22))+$B$20*$B$23*(1-EXP(-K96/$B$23)))*$C$7</f>
        <v>8.2194202825021E-014</v>
      </c>
      <c r="P96" s="64" t="n">
        <f aca="false">$D$9*(1-EXP(-K96/$D$9))*$C$9</f>
        <v>2.36446043669486E-012</v>
      </c>
      <c r="Q96" s="65" t="n">
        <f aca="false">$D$8*(1-EXP(-K96/$D$8))*$C$8</f>
        <v>2.1987828777161E-011</v>
      </c>
      <c r="R96" s="66" t="n">
        <f aca="false">$B$13-K96</f>
        <v>10</v>
      </c>
      <c r="S96" s="67" t="n">
        <f aca="false">VLOOKUP($R96,$K$6:$Q$506,5)/$C$26</f>
        <v>0.151428703359481</v>
      </c>
      <c r="T96" s="68" t="n">
        <f aca="false">VLOOKUP($R96,$K$6:$Q$506,6)/$C$26</f>
        <v>15.1462396055943</v>
      </c>
      <c r="U96" s="69" t="n">
        <f aca="false">VLOOKUP($R96,$K$6:$Q$506,7)/$C$26</f>
        <v>38.4189889075791</v>
      </c>
      <c r="V96" s="28" t="s">
        <v>212</v>
      </c>
      <c r="W96" s="78" t="n">
        <f aca="false">G96*S96+H96*T96+I96*U96</f>
        <v>0</v>
      </c>
      <c r="X96" s="25"/>
      <c r="Y96" s="25"/>
      <c r="Z96" s="25"/>
    </row>
    <row r="97" customFormat="false" ht="15.75" hidden="false" customHeight="false" outlineLevel="0" collapsed="false">
      <c r="A97" s="25"/>
      <c r="B97" s="25"/>
      <c r="C97" s="25"/>
      <c r="D97" s="25"/>
      <c r="E97" s="25"/>
      <c r="F97" s="28" t="s">
        <v>213</v>
      </c>
      <c r="G97" s="103" t="n">
        <v>0</v>
      </c>
      <c r="H97" s="76" t="n">
        <v>0</v>
      </c>
      <c r="I97" s="77" t="n">
        <v>0</v>
      </c>
      <c r="J97" s="25"/>
      <c r="K97" s="61" t="n">
        <v>91</v>
      </c>
      <c r="L97" s="62" t="n">
        <f aca="false">$B$17+$B$18*EXP(-K97/$B$21)+$B$19*EXP(-K97/$B$22)+$B$20*EXP(-K97/$B$23)</f>
        <v>0.418549521501732</v>
      </c>
      <c r="M97" s="63" t="n">
        <f aca="false">EXP(-K97/$D$9)</f>
        <v>0.000447486402234288</v>
      </c>
      <c r="N97" s="63" t="n">
        <f aca="false">EXP(-K97/$D$8)</f>
        <v>0.433934193038938</v>
      </c>
      <c r="O97" s="64" t="n">
        <f aca="false">(K97*$B$17+$B$18*$B$21*(1-EXP(-K97/$B$21))+$B$19*$B$22*(1-EXP(-K97/$B$22))+$B$20*$B$23*(1-EXP(-K97/$B$23)))*$C$7</f>
        <v>8.29087112834453E-014</v>
      </c>
      <c r="P97" s="64" t="n">
        <f aca="false">$D$9*(1-EXP(-K97/$D$9))*$C$9</f>
        <v>2.36455405779232E-012</v>
      </c>
      <c r="Q97" s="65" t="n">
        <f aca="false">$D$8*(1-EXP(-K97/$D$8))*$C$8</f>
        <v>2.21442824505919E-011</v>
      </c>
      <c r="R97" s="66" t="n">
        <f aca="false">$B$13-K97</f>
        <v>9</v>
      </c>
      <c r="S97" s="67" t="n">
        <f aca="false">VLOOKUP($R97,$K$6:$Q$506,5)/$C$26</f>
        <v>0.138360605776876</v>
      </c>
      <c r="T97" s="68" t="n">
        <f aca="false">VLOOKUP($R97,$K$6:$Q$506,6)/$C$26</f>
        <v>14.1418668545974</v>
      </c>
      <c r="U97" s="69" t="n">
        <f aca="false">VLOOKUP($R97,$K$6:$Q$506,7)/$C$26</f>
        <v>34.7337506666214</v>
      </c>
      <c r="V97" s="28" t="s">
        <v>213</v>
      </c>
      <c r="W97" s="78" t="n">
        <f aca="false">G97*S97+H97*T97+I97*U97</f>
        <v>0</v>
      </c>
      <c r="X97" s="25"/>
      <c r="Y97" s="25"/>
      <c r="Z97" s="25"/>
    </row>
    <row r="98" customFormat="false" ht="15.75" hidden="false" customHeight="false" outlineLevel="0" collapsed="false">
      <c r="A98" s="25"/>
      <c r="B98" s="25"/>
      <c r="C98" s="25"/>
      <c r="D98" s="25"/>
      <c r="E98" s="25"/>
      <c r="F98" s="28" t="s">
        <v>214</v>
      </c>
      <c r="G98" s="103" t="n">
        <v>0</v>
      </c>
      <c r="H98" s="76" t="n">
        <v>0</v>
      </c>
      <c r="I98" s="77" t="n">
        <v>0</v>
      </c>
      <c r="J98" s="25"/>
      <c r="K98" s="61" t="n">
        <v>92</v>
      </c>
      <c r="L98" s="62" t="n">
        <f aca="false">$B$17+$B$18*EXP(-K98/$B$21)+$B$19*EXP(-K98/$B$22)+$B$20*EXP(-K98/$B$23)</f>
        <v>0.417467349546817</v>
      </c>
      <c r="M98" s="63" t="n">
        <f aca="false">EXP(-K98/$D$9)</f>
        <v>0.000411126267896461</v>
      </c>
      <c r="N98" s="63" t="n">
        <f aca="false">EXP(-K98/$D$8)</f>
        <v>0.42997135136453</v>
      </c>
      <c r="O98" s="64" t="n">
        <f aca="false">(K98*$B$17+$B$18*$B$21*(1-EXP(-K98/$B$21))+$B$19*$B$22*(1-EXP(-K98/$B$22))+$B$20*$B$23*(1-EXP(-K98/$B$23)))*$C$7</f>
        <v>8.36213589296714E-014</v>
      </c>
      <c r="P98" s="64" t="n">
        <f aca="false">$D$9*(1-EXP(-K98/$D$9))*$C$9</f>
        <v>2.3646400717856E-012</v>
      </c>
      <c r="Q98" s="65" t="n">
        <f aca="false">$D$8*(1-EXP(-K98/$D$8))*$C$8</f>
        <v>2.22993073333281E-011</v>
      </c>
      <c r="R98" s="66" t="n">
        <f aca="false">$B$13-K98</f>
        <v>8</v>
      </c>
      <c r="S98" s="67" t="n">
        <f aca="false">VLOOKUP($R98,$K$6:$Q$506,5)/$C$26</f>
        <v>0.125014328806315</v>
      </c>
      <c r="T98" s="68" t="n">
        <f aca="false">VLOOKUP($R98,$K$6:$Q$506,6)/$C$26</f>
        <v>13.0486670667431</v>
      </c>
      <c r="U98" s="69" t="n">
        <f aca="false">VLOOKUP($R98,$K$6:$Q$506,7)/$C$26</f>
        <v>31.0145473355827</v>
      </c>
      <c r="V98" s="28" t="s">
        <v>214</v>
      </c>
      <c r="W98" s="78" t="n">
        <f aca="false">G98*S98+H98*T98+I98*U98</f>
        <v>0</v>
      </c>
      <c r="X98" s="25"/>
      <c r="Y98" s="25"/>
      <c r="Z98" s="25"/>
    </row>
    <row r="99" customFormat="false" ht="15.75" hidden="false" customHeight="false" outlineLevel="0" collapsed="false">
      <c r="A99" s="25"/>
      <c r="B99" s="25"/>
      <c r="C99" s="25"/>
      <c r="D99" s="25"/>
      <c r="E99" s="25"/>
      <c r="F99" s="28" t="s">
        <v>215</v>
      </c>
      <c r="G99" s="103" t="n">
        <v>0</v>
      </c>
      <c r="H99" s="76" t="n">
        <v>0</v>
      </c>
      <c r="I99" s="77" t="n">
        <v>0</v>
      </c>
      <c r="J99" s="25"/>
      <c r="K99" s="61" t="n">
        <v>93</v>
      </c>
      <c r="L99" s="62" t="n">
        <f aca="false">$B$17+$B$18*EXP(-K99/$B$21)+$B$19*EXP(-K99/$B$22)+$B$20*EXP(-K99/$B$23)</f>
        <v>0.416403374648701</v>
      </c>
      <c r="M99" s="63" t="n">
        <f aca="false">EXP(-K99/$D$9)</f>
        <v>0.000377720545944046</v>
      </c>
      <c r="N99" s="63" t="n">
        <f aca="false">EXP(-K99/$D$8)</f>
        <v>0.42604469977237</v>
      </c>
      <c r="O99" s="64" t="n">
        <f aca="false">(K99*$B$17+$B$18*$B$21*(1-EXP(-K99/$B$21))+$B$19*$B$22*(1-EXP(-K99/$B$22))+$B$20*$B$23*(1-EXP(-K99/$B$23)))*$C$7</f>
        <v>8.43321771913597E-014</v>
      </c>
      <c r="P99" s="64" t="n">
        <f aca="false">$D$9*(1-EXP(-K99/$D$9))*$C$9</f>
        <v>2.36471909678361E-012</v>
      </c>
      <c r="Q99" s="65" t="n">
        <f aca="false">$D$8*(1-EXP(-K99/$D$8))*$C$8</f>
        <v>2.24529164735951E-011</v>
      </c>
      <c r="R99" s="66" t="n">
        <f aca="false">$B$13-K99</f>
        <v>7</v>
      </c>
      <c r="S99" s="67" t="n">
        <f aca="false">VLOOKUP($R99,$K$6:$Q$506,5)/$C$26</f>
        <v>0.111346841089975</v>
      </c>
      <c r="T99" s="68" t="n">
        <f aca="false">VLOOKUP($R99,$K$6:$Q$506,6)/$C$26</f>
        <v>11.8587843514081</v>
      </c>
      <c r="U99" s="69" t="n">
        <f aca="false">VLOOKUP($R99,$K$6:$Q$506,7)/$C$26</f>
        <v>27.2610658743637</v>
      </c>
      <c r="V99" s="28" t="s">
        <v>215</v>
      </c>
      <c r="W99" s="78" t="n">
        <f aca="false">G99*S99+H99*T99+I99*U99</f>
        <v>0</v>
      </c>
      <c r="X99" s="25"/>
      <c r="Y99" s="25"/>
      <c r="Z99" s="25"/>
    </row>
    <row r="100" customFormat="false" ht="15.75" hidden="false" customHeight="false" outlineLevel="0" collapsed="false">
      <c r="A100" s="25"/>
      <c r="B100" s="25"/>
      <c r="C100" s="25"/>
      <c r="D100" s="25"/>
      <c r="E100" s="25"/>
      <c r="F100" s="28" t="s">
        <v>216</v>
      </c>
      <c r="G100" s="103" t="n">
        <v>0</v>
      </c>
      <c r="H100" s="76" t="n">
        <v>0</v>
      </c>
      <c r="I100" s="77" t="n">
        <v>0</v>
      </c>
      <c r="J100" s="25"/>
      <c r="K100" s="61" t="n">
        <v>94</v>
      </c>
      <c r="L100" s="62" t="n">
        <f aca="false">$B$17+$B$18*EXP(-K100/$B$21)+$B$19*EXP(-K100/$B$22)+$B$20*EXP(-K100/$B$23)</f>
        <v>0.415357133454337</v>
      </c>
      <c r="M100" s="63" t="n">
        <f aca="false">EXP(-K100/$D$9)</f>
        <v>0.000347029178063124</v>
      </c>
      <c r="N100" s="63" t="n">
        <f aca="false">EXP(-K100/$D$8)</f>
        <v>0.422153907761731</v>
      </c>
      <c r="O100" s="64" t="n">
        <f aca="false">(K100*$B$17+$B$18*$B$21*(1-EXP(-K100/$B$21))+$B$19*$B$22*(1-EXP(-K100/$B$22))+$B$20*$B$23*(1-EXP(-K100/$B$23)))*$C$7</f>
        <v>8.50411966953663E-014</v>
      </c>
      <c r="P100" s="64" t="n">
        <f aca="false">$D$9*(1-EXP(-K100/$D$9))*$C$9</f>
        <v>2.36479170067132E-012</v>
      </c>
      <c r="Q100" s="65" t="n">
        <f aca="false">$D$8*(1-EXP(-K100/$D$8))*$C$8</f>
        <v>2.26051228004578E-011</v>
      </c>
      <c r="R100" s="66" t="n">
        <f aca="false">$B$13-K100</f>
        <v>6</v>
      </c>
      <c r="S100" s="67" t="n">
        <f aca="false">VLOOKUP($R100,$K$6:$Q$506,5)/$C$26</f>
        <v>0.0973046119189095</v>
      </c>
      <c r="T100" s="68" t="n">
        <f aca="false">VLOOKUP($R100,$K$6:$Q$506,6)/$C$26</f>
        <v>10.5636680405715</v>
      </c>
      <c r="U100" s="69" t="n">
        <f aca="false">VLOOKUP($R100,$K$6:$Q$506,7)/$C$26</f>
        <v>23.4729903577236</v>
      </c>
      <c r="V100" s="28" t="s">
        <v>216</v>
      </c>
      <c r="W100" s="78" t="n">
        <f aca="false">G100*S100+H100*T100+I100*U100</f>
        <v>0</v>
      </c>
      <c r="X100" s="25"/>
      <c r="Y100" s="25"/>
      <c r="Z100" s="25"/>
    </row>
    <row r="101" customFormat="false" ht="15.75" hidden="false" customHeight="false" outlineLevel="0" collapsed="false">
      <c r="A101" s="25"/>
      <c r="B101" s="25"/>
      <c r="C101" s="25"/>
      <c r="D101" s="25"/>
      <c r="E101" s="25"/>
      <c r="F101" s="28" t="s">
        <v>217</v>
      </c>
      <c r="G101" s="103" t="n">
        <v>0</v>
      </c>
      <c r="H101" s="76" t="n">
        <v>0</v>
      </c>
      <c r="I101" s="77" t="n">
        <v>0</v>
      </c>
      <c r="J101" s="25"/>
      <c r="K101" s="61" t="n">
        <v>95</v>
      </c>
      <c r="L101" s="62" t="n">
        <f aca="false">$B$17+$B$18*EXP(-K101/$B$21)+$B$19*EXP(-K101/$B$22)+$B$20*EXP(-K101/$B$23)</f>
        <v>0.414328175049081</v>
      </c>
      <c r="M101" s="63" t="n">
        <f aca="false">EXP(-K101/$D$9)</f>
        <v>0.000318831611677823</v>
      </c>
      <c r="N101" s="63" t="n">
        <f aca="false">EXP(-K101/$D$8)</f>
        <v>0.418298647850138</v>
      </c>
      <c r="O101" s="64" t="n">
        <f aca="false">(K101*$B$17+$B$18*$B$21*(1-EXP(-K101/$B$21))+$B$19*$B$22*(1-EXP(-K101/$B$22))+$B$20*$B$23*(1-EXP(-K101/$B$23)))*$C$7</f>
        <v>8.57484472892415E-014</v>
      </c>
      <c r="P101" s="64" t="n">
        <f aca="false">$D$9*(1-EXP(-K101/$D$9))*$C$9</f>
        <v>2.36485840519071E-012</v>
      </c>
      <c r="Q101" s="65" t="n">
        <f aca="false">$D$8*(1-EXP(-K101/$D$8))*$C$8</f>
        <v>2.27559391249079E-011</v>
      </c>
      <c r="R101" s="66" t="n">
        <f aca="false">$B$13-K101</f>
        <v>5</v>
      </c>
      <c r="S101" s="67" t="n">
        <f aca="false">VLOOKUP($R101,$K$6:$Q$506,5)/$C$26</f>
        <v>0.0828208859031461</v>
      </c>
      <c r="T101" s="68" t="n">
        <f aca="false">VLOOKUP($R101,$K$6:$Q$506,6)/$C$26</f>
        <v>9.15401124248742</v>
      </c>
      <c r="U101" s="69" t="n">
        <f aca="false">VLOOKUP($R101,$K$6:$Q$506,7)/$C$26</f>
        <v>19.6500019486884</v>
      </c>
      <c r="V101" s="28" t="s">
        <v>217</v>
      </c>
      <c r="W101" s="78" t="n">
        <f aca="false">G101*S101+H101*T101+I101*U101</f>
        <v>0</v>
      </c>
      <c r="X101" s="25"/>
      <c r="Y101" s="25"/>
      <c r="Z101" s="25"/>
    </row>
    <row r="102" customFormat="false" ht="15.75" hidden="false" customHeight="false" outlineLevel="0" collapsed="false">
      <c r="A102" s="25"/>
      <c r="B102" s="25"/>
      <c r="C102" s="25"/>
      <c r="D102" s="25"/>
      <c r="E102" s="25"/>
      <c r="F102" s="28" t="s">
        <v>218</v>
      </c>
      <c r="G102" s="103" t="n">
        <v>0</v>
      </c>
      <c r="H102" s="76" t="n">
        <v>0</v>
      </c>
      <c r="I102" s="77" t="n">
        <v>0</v>
      </c>
      <c r="J102" s="25"/>
      <c r="K102" s="61" t="n">
        <v>96</v>
      </c>
      <c r="L102" s="62" t="n">
        <f aca="false">$B$17+$B$18*EXP(-K102/$B$21)+$B$19*EXP(-K102/$B$22)+$B$20*EXP(-K102/$B$23)</f>
        <v>0.413316060621021</v>
      </c>
      <c r="M102" s="63" t="n">
        <f aca="false">EXP(-K102/$D$9)</f>
        <v>0.000292925215027848</v>
      </c>
      <c r="N102" s="63" t="n">
        <f aca="false">EXP(-K102/$D$8)</f>
        <v>0.414478595545801</v>
      </c>
      <c r="O102" s="64" t="n">
        <f aca="false">(K102*$B$17+$B$18*$B$21*(1-EXP(-K102/$B$21))+$B$19*$B$22*(1-EXP(-K102/$B$22))+$B$20*$B$23*(1-EXP(-K102/$B$23)))*$C$7</f>
        <v>8.64539580621485E-014</v>
      </c>
      <c r="P102" s="64" t="n">
        <f aca="false">$D$9*(1-EXP(-K102/$D$9))*$C$9</f>
        <v>2.36491968969001E-012</v>
      </c>
      <c r="Q102" s="65" t="n">
        <f aca="false">$D$8*(1-EXP(-K102/$D$8))*$C$8</f>
        <v>2.29053781409428E-011</v>
      </c>
      <c r="R102" s="66" t="n">
        <f aca="false">$B$13-K102</f>
        <v>4</v>
      </c>
      <c r="S102" s="67" t="n">
        <f aca="false">VLOOKUP($R102,$K$6:$Q$506,5)/$C$26</f>
        <v>0.0678122454050068</v>
      </c>
      <c r="T102" s="68" t="n">
        <f aca="false">VLOOKUP($R102,$K$6:$Q$506,6)/$C$26</f>
        <v>7.61968396102406</v>
      </c>
      <c r="U102" s="69" t="n">
        <f aca="false">VLOOKUP($R102,$K$6:$Q$506,7)/$C$26</f>
        <v>15.7917788717153</v>
      </c>
      <c r="V102" s="28" t="s">
        <v>218</v>
      </c>
      <c r="W102" s="78" t="n">
        <f aca="false">G102*S102+H102*T102+I102*U102</f>
        <v>0</v>
      </c>
      <c r="X102" s="25"/>
      <c r="Y102" s="25"/>
      <c r="Z102" s="25"/>
    </row>
    <row r="103" customFormat="false" ht="15.75" hidden="false" customHeight="false" outlineLevel="0" collapsed="false">
      <c r="A103" s="25"/>
      <c r="B103" s="25"/>
      <c r="C103" s="25"/>
      <c r="D103" s="25"/>
      <c r="E103" s="25"/>
      <c r="F103" s="28" t="s">
        <v>219</v>
      </c>
      <c r="G103" s="103" t="n">
        <v>0</v>
      </c>
      <c r="H103" s="76" t="n">
        <v>0</v>
      </c>
      <c r="I103" s="77" t="n">
        <v>0</v>
      </c>
      <c r="J103" s="25"/>
      <c r="K103" s="61" t="n">
        <v>97</v>
      </c>
      <c r="L103" s="62" t="n">
        <f aca="false">$B$17+$B$18*EXP(-K103/$B$21)+$B$19*EXP(-K103/$B$22)+$B$20*EXP(-K103/$B$23)</f>
        <v>0.412320363134383</v>
      </c>
      <c r="M103" s="63" t="n">
        <f aca="false">EXP(-K103/$D$9)</f>
        <v>0.00026912382102756</v>
      </c>
      <c r="N103" s="63" t="n">
        <f aca="false">EXP(-K103/$D$8)</f>
        <v>0.410693429320304</v>
      </c>
      <c r="O103" s="64" t="n">
        <f aca="false">(K103*$B$17+$B$18*$B$21*(1-EXP(-K103/$B$21))+$B$19*$B$22*(1-EXP(-K103/$B$22))+$B$20*$B$23*(1-EXP(-K103/$B$23)))*$C$7</f>
        <v>8.71577573652171E-014</v>
      </c>
      <c r="P103" s="64" t="n">
        <f aca="false">$D$9*(1-EXP(-K103/$D$9))*$C$9</f>
        <v>2.36497599456844E-012</v>
      </c>
      <c r="Q103" s="65" t="n">
        <f aca="false">$D$8*(1-EXP(-K103/$D$8))*$C$8</f>
        <v>2.30534524266338E-011</v>
      </c>
      <c r="R103" s="66" t="n">
        <f aca="false">$B$13-K103</f>
        <v>3</v>
      </c>
      <c r="S103" s="67" t="n">
        <f aca="false">VLOOKUP($R103,$K$6:$Q$506,5)/$C$26</f>
        <v>0.0521742744653165</v>
      </c>
      <c r="T103" s="68" t="n">
        <f aca="false">VLOOKUP($R103,$K$6:$Q$506,6)/$C$26</f>
        <v>5.94966030005752</v>
      </c>
      <c r="U103" s="69" t="n">
        <f aca="false">VLOOKUP($R103,$K$6:$Q$506,7)/$C$26</f>
        <v>11.8979963856094</v>
      </c>
      <c r="V103" s="28" t="s">
        <v>219</v>
      </c>
      <c r="W103" s="78" t="n">
        <f aca="false">G103*S103+H103*T103+I103*U103</f>
        <v>0</v>
      </c>
      <c r="X103" s="25"/>
      <c r="Y103" s="25"/>
      <c r="Z103" s="25"/>
    </row>
    <row r="104" customFormat="false" ht="15.75" hidden="false" customHeight="false" outlineLevel="0" collapsed="false">
      <c r="A104" s="25"/>
      <c r="B104" s="25"/>
      <c r="C104" s="25"/>
      <c r="D104" s="25"/>
      <c r="E104" s="25"/>
      <c r="F104" s="28" t="s">
        <v>220</v>
      </c>
      <c r="G104" s="103" t="n">
        <v>0</v>
      </c>
      <c r="H104" s="76" t="n">
        <v>0</v>
      </c>
      <c r="I104" s="77" t="n">
        <v>0</v>
      </c>
      <c r="J104" s="25"/>
      <c r="K104" s="61" t="n">
        <v>98</v>
      </c>
      <c r="L104" s="62" t="n">
        <f aca="false">$B$17+$B$18*EXP(-K104/$B$21)+$B$19*EXP(-K104/$B$22)+$B$20*EXP(-K104/$B$23)</f>
        <v>0.411340667011757</v>
      </c>
      <c r="M104" s="63" t="n">
        <f aca="false">EXP(-K104/$D$9)</f>
        <v>0.000247256389442571</v>
      </c>
      <c r="N104" s="63" t="n">
        <f aca="false">EXP(-K104/$D$8)</f>
        <v>0.406942830581545</v>
      </c>
      <c r="O104" s="64" t="n">
        <f aca="false">(K104*$B$17+$B$18*$B$21*(1-EXP(-K104/$B$21))+$B$19*$B$22*(1-EXP(-K104/$B$22))+$B$20*$B$23*(1-EXP(-K104/$B$23)))*$C$7</f>
        <v>8.78598728313484E-014</v>
      </c>
      <c r="P104" s="64" t="n">
        <f aca="false">$D$9*(1-EXP(-K104/$D$9))*$C$9</f>
        <v>2.36502772444094E-012</v>
      </c>
      <c r="Q104" s="65" t="n">
        <f aca="false">$D$8*(1-EXP(-K104/$D$8))*$C$8</f>
        <v>2.32001744451846E-011</v>
      </c>
      <c r="R104" s="66" t="n">
        <f aca="false">$B$13-K104</f>
        <v>2</v>
      </c>
      <c r="S104" s="67" t="n">
        <f aca="false">VLOOKUP($R104,$K$6:$Q$506,5)/$C$26</f>
        <v>0.03577608923339</v>
      </c>
      <c r="T104" s="68" t="n">
        <f aca="false">VLOOKUP($R104,$K$6:$Q$506,6)/$C$26</f>
        <v>4.13193922979924</v>
      </c>
      <c r="U104" s="69" t="n">
        <f aca="false">VLOOKUP($R104,$K$6:$Q$506,7)/$C$26</f>
        <v>7.96832675619015</v>
      </c>
      <c r="V104" s="28" t="s">
        <v>220</v>
      </c>
      <c r="W104" s="78" t="n">
        <f aca="false">G104*S104+H104*T104+I104*U104</f>
        <v>0</v>
      </c>
      <c r="X104" s="25"/>
      <c r="Y104" s="25"/>
      <c r="Z104" s="25"/>
    </row>
    <row r="105" customFormat="false" ht="15.75" hidden="false" customHeight="false" outlineLevel="0" collapsed="false">
      <c r="A105" s="25"/>
      <c r="B105" s="25"/>
      <c r="C105" s="25"/>
      <c r="D105" s="25"/>
      <c r="E105" s="25"/>
      <c r="F105" s="28" t="s">
        <v>221</v>
      </c>
      <c r="G105" s="103" t="n">
        <v>0</v>
      </c>
      <c r="H105" s="76" t="n">
        <v>0</v>
      </c>
      <c r="I105" s="77" t="n">
        <v>0</v>
      </c>
      <c r="J105" s="25"/>
      <c r="K105" s="61" t="n">
        <v>99</v>
      </c>
      <c r="L105" s="62" t="n">
        <f aca="false">$B$17+$B$18*EXP(-K105/$B$21)+$B$19*EXP(-K105/$B$22)+$B$20*EXP(-K105/$B$23)</f>
        <v>0.410376567824914</v>
      </c>
      <c r="M105" s="63" t="n">
        <f aca="false">EXP(-K105/$D$9)</f>
        <v>0.00022716577777006</v>
      </c>
      <c r="N105" s="63" t="n">
        <f aca="false">EXP(-K105/$D$8)</f>
        <v>0.403226483646918</v>
      </c>
      <c r="O105" s="64" t="n">
        <f aca="false">(K105*$B$17+$B$18*$B$21*(1-EXP(-K105/$B$21))+$B$19*$B$22*(1-EXP(-K105/$B$22))+$B$20*$B$23*(1-EXP(-K105/$B$23)))*$C$7</f>
        <v>8.8560331394485E-014</v>
      </c>
      <c r="P105" s="64" t="n">
        <f aca="false">$D$9*(1-EXP(-K105/$D$9))*$C$9</f>
        <v>2.3650752510458E-012</v>
      </c>
      <c r="Q105" s="65" t="n">
        <f aca="false">$D$8*(1-EXP(-K105/$D$8))*$C$8</f>
        <v>2.33455565459806E-011</v>
      </c>
      <c r="R105" s="66" t="n">
        <f aca="false">$B$13-K105</f>
        <v>1</v>
      </c>
      <c r="S105" s="67" t="n">
        <f aca="false">VLOOKUP($R105,$K$6:$Q$506,5)/$C$26</f>
        <v>0.0184534384504902</v>
      </c>
      <c r="T105" s="68" t="n">
        <f aca="false">VLOOKUP($R105,$K$6:$Q$506,6)/$C$26</f>
        <v>2.15345834567292</v>
      </c>
      <c r="U105" s="69" t="n">
        <f aca="false">VLOOKUP($R105,$K$6:$Q$506,7)/$C$26</f>
        <v>4.00243922870704</v>
      </c>
      <c r="V105" s="28" t="s">
        <v>221</v>
      </c>
      <c r="W105" s="78" t="n">
        <f aca="false">G105*S105+H105*T105+I105*U105</f>
        <v>0</v>
      </c>
      <c r="X105" s="25"/>
      <c r="Y105" s="25"/>
      <c r="Z105" s="25"/>
    </row>
    <row r="106" customFormat="false" ht="15.75" hidden="false" customHeight="false" outlineLevel="0" collapsed="false">
      <c r="A106" s="25"/>
      <c r="B106" s="25"/>
      <c r="C106" s="25"/>
      <c r="D106" s="25"/>
      <c r="E106" s="25"/>
      <c r="F106" s="28" t="s">
        <v>222</v>
      </c>
      <c r="G106" s="103" t="n">
        <v>0</v>
      </c>
      <c r="H106" s="76" t="n">
        <v>0</v>
      </c>
      <c r="I106" s="77" t="n">
        <v>0</v>
      </c>
      <c r="J106" s="25"/>
      <c r="K106" s="61" t="n">
        <v>100</v>
      </c>
      <c r="L106" s="62" t="n">
        <f aca="false">$B$17+$B$18*EXP(-K106/$B$21)+$B$19*EXP(-K106/$B$22)+$B$20*EXP(-K106/$B$23)</f>
        <v>0.409427671993974</v>
      </c>
      <c r="M106" s="63" t="n">
        <f aca="false">EXP(-K106/$D$9)</f>
        <v>0.000208707611990194</v>
      </c>
      <c r="N106" s="63" t="n">
        <f aca="false">EXP(-K106/$D$8)</f>
        <v>0.399544075716742</v>
      </c>
      <c r="O106" s="64" t="n">
        <f aca="false">(K106*$B$17+$B$18*$B$21*(1-EXP(-K106/$B$21))+$B$19*$B$22*(1-EXP(-K106/$B$22))+$B$20*$B$23*(1-EXP(-K106/$B$23)))*$C$7</f>
        <v>8.92591593083618E-014</v>
      </c>
      <c r="P106" s="64" t="n">
        <f aca="false">$D$9*(1-EXP(-K106/$D$9))*$C$9</f>
        <v>2.36511891591603E-012</v>
      </c>
      <c r="Q106" s="65" t="n">
        <f aca="false">$D$8*(1-EXP(-K106/$D$8))*$C$8</f>
        <v>2.34896109656282E-011</v>
      </c>
      <c r="R106" s="66" t="n">
        <f aca="false">$B$13-K106</f>
        <v>0</v>
      </c>
      <c r="S106" s="67" t="n">
        <f aca="false">VLOOKUP($R106,$K$6:$Q$506,5)/$C$26</f>
        <v>0</v>
      </c>
      <c r="T106" s="68" t="n">
        <f aca="false">VLOOKUP($R106,$K$6:$Q$506,6)/$C$26</f>
        <v>0</v>
      </c>
      <c r="U106" s="69" t="n">
        <f aca="false">VLOOKUP($R106,$K$6:$Q$506,7)/$C$26</f>
        <v>0</v>
      </c>
      <c r="V106" s="28" t="s">
        <v>222</v>
      </c>
      <c r="W106" s="78" t="n">
        <f aca="false">G106*S106+H106*T106+I106*U106</f>
        <v>0</v>
      </c>
      <c r="X106" s="25"/>
      <c r="Y106" s="25"/>
      <c r="Z106" s="25"/>
    </row>
    <row r="107" customFormat="false" ht="15.75" hidden="false" customHeight="false" outlineLevel="0" collapsed="false">
      <c r="A107" s="25"/>
      <c r="B107" s="25"/>
      <c r="C107" s="25"/>
      <c r="D107" s="25"/>
      <c r="E107" s="25"/>
      <c r="F107" s="25"/>
      <c r="G107" s="104"/>
      <c r="H107" s="105"/>
      <c r="I107" s="106"/>
      <c r="J107" s="25"/>
      <c r="K107" s="107"/>
      <c r="L107" s="108"/>
      <c r="M107" s="105"/>
      <c r="N107" s="105"/>
      <c r="O107" s="108"/>
      <c r="P107" s="109"/>
      <c r="Q107" s="109"/>
      <c r="R107" s="110"/>
      <c r="S107" s="111"/>
      <c r="T107" s="109"/>
      <c r="U107" s="112"/>
      <c r="V107" s="25"/>
      <c r="W107" s="113"/>
      <c r="X107" s="25"/>
      <c r="Y107" s="25"/>
      <c r="Z107" s="25"/>
    </row>
    <row r="108" customFormat="false" ht="15.75" hidden="false" customHeight="false" outlineLevel="0" collapsed="false">
      <c r="A108" s="25"/>
      <c r="B108" s="25"/>
      <c r="C108" s="25"/>
      <c r="D108" s="25"/>
      <c r="E108" s="25"/>
      <c r="F108" s="25"/>
      <c r="G108" s="104"/>
      <c r="H108" s="105"/>
      <c r="I108" s="106"/>
      <c r="J108" s="25"/>
      <c r="K108" s="107"/>
      <c r="L108" s="108"/>
      <c r="M108" s="105"/>
      <c r="N108" s="105"/>
      <c r="O108" s="108"/>
      <c r="P108" s="109"/>
      <c r="Q108" s="109"/>
      <c r="R108" s="110"/>
      <c r="S108" s="111"/>
      <c r="T108" s="109"/>
      <c r="U108" s="112"/>
      <c r="V108" s="25"/>
      <c r="W108" s="113"/>
      <c r="X108" s="25"/>
      <c r="Y108" s="25"/>
      <c r="Z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5"/>
      <c r="G109" s="104"/>
      <c r="H109" s="105"/>
      <c r="I109" s="106"/>
      <c r="J109" s="25"/>
      <c r="K109" s="107"/>
      <c r="L109" s="108"/>
      <c r="M109" s="105"/>
      <c r="N109" s="105"/>
      <c r="O109" s="108"/>
      <c r="P109" s="109"/>
      <c r="Q109" s="109"/>
      <c r="R109" s="110"/>
      <c r="S109" s="111"/>
      <c r="T109" s="109"/>
      <c r="U109" s="112"/>
      <c r="V109" s="25"/>
      <c r="W109" s="113"/>
      <c r="X109" s="25"/>
      <c r="Y109" s="25"/>
      <c r="Z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5"/>
      <c r="G110" s="104"/>
      <c r="H110" s="105"/>
      <c r="I110" s="106"/>
      <c r="J110" s="25"/>
      <c r="K110" s="107"/>
      <c r="L110" s="108"/>
      <c r="M110" s="105"/>
      <c r="N110" s="105"/>
      <c r="O110" s="108"/>
      <c r="P110" s="109"/>
      <c r="Q110" s="109"/>
      <c r="R110" s="110"/>
      <c r="S110" s="111"/>
      <c r="T110" s="109"/>
      <c r="U110" s="112"/>
      <c r="V110" s="25"/>
      <c r="W110" s="113"/>
      <c r="X110" s="25"/>
      <c r="Y110" s="25"/>
      <c r="Z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5"/>
      <c r="G111" s="104"/>
      <c r="H111" s="105"/>
      <c r="I111" s="106"/>
      <c r="J111" s="25"/>
      <c r="K111" s="107"/>
      <c r="L111" s="108"/>
      <c r="M111" s="105"/>
      <c r="N111" s="105"/>
      <c r="O111" s="108"/>
      <c r="P111" s="109"/>
      <c r="Q111" s="109"/>
      <c r="R111" s="110"/>
      <c r="S111" s="111"/>
      <c r="T111" s="109"/>
      <c r="U111" s="112"/>
      <c r="V111" s="25"/>
      <c r="W111" s="113"/>
      <c r="X111" s="25"/>
      <c r="Y111" s="25"/>
      <c r="Z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5"/>
      <c r="G112" s="104"/>
      <c r="H112" s="105"/>
      <c r="I112" s="106"/>
      <c r="J112" s="25"/>
      <c r="K112" s="107"/>
      <c r="L112" s="108"/>
      <c r="M112" s="105"/>
      <c r="N112" s="105"/>
      <c r="O112" s="108"/>
      <c r="P112" s="109"/>
      <c r="Q112" s="109"/>
      <c r="R112" s="110"/>
      <c r="S112" s="111"/>
      <c r="T112" s="109"/>
      <c r="U112" s="112"/>
      <c r="V112" s="25"/>
      <c r="W112" s="113"/>
      <c r="X112" s="25"/>
      <c r="Y112" s="25"/>
      <c r="Z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5"/>
      <c r="G113" s="104"/>
      <c r="H113" s="105"/>
      <c r="I113" s="106"/>
      <c r="J113" s="25"/>
      <c r="K113" s="107"/>
      <c r="L113" s="108"/>
      <c r="M113" s="105"/>
      <c r="N113" s="105"/>
      <c r="O113" s="108"/>
      <c r="P113" s="109"/>
      <c r="Q113" s="109"/>
      <c r="R113" s="110"/>
      <c r="S113" s="111"/>
      <c r="T113" s="109"/>
      <c r="U113" s="112"/>
      <c r="V113" s="25"/>
      <c r="W113" s="113"/>
      <c r="X113" s="25"/>
      <c r="Y113" s="25"/>
      <c r="Z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5"/>
      <c r="G114" s="104"/>
      <c r="H114" s="105"/>
      <c r="I114" s="106"/>
      <c r="J114" s="25"/>
      <c r="K114" s="107"/>
      <c r="L114" s="108"/>
      <c r="M114" s="105"/>
      <c r="N114" s="105"/>
      <c r="O114" s="108"/>
      <c r="P114" s="109"/>
      <c r="Q114" s="109"/>
      <c r="R114" s="110"/>
      <c r="S114" s="111"/>
      <c r="T114" s="109"/>
      <c r="U114" s="112"/>
      <c r="V114" s="25"/>
      <c r="W114" s="113"/>
      <c r="X114" s="25"/>
      <c r="Y114" s="25"/>
      <c r="Z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5"/>
      <c r="G115" s="104"/>
      <c r="H115" s="105"/>
      <c r="I115" s="106"/>
      <c r="J115" s="25"/>
      <c r="K115" s="107"/>
      <c r="L115" s="108"/>
      <c r="M115" s="105"/>
      <c r="N115" s="105"/>
      <c r="O115" s="108"/>
      <c r="P115" s="109"/>
      <c r="Q115" s="109"/>
      <c r="R115" s="110"/>
      <c r="S115" s="111"/>
      <c r="T115" s="109"/>
      <c r="U115" s="112"/>
      <c r="V115" s="25"/>
      <c r="W115" s="113"/>
      <c r="X115" s="25"/>
      <c r="Y115" s="25"/>
      <c r="Z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5"/>
      <c r="G116" s="104"/>
      <c r="H116" s="105"/>
      <c r="I116" s="106"/>
      <c r="J116" s="25"/>
      <c r="K116" s="107"/>
      <c r="L116" s="108"/>
      <c r="M116" s="105"/>
      <c r="N116" s="105"/>
      <c r="O116" s="108"/>
      <c r="P116" s="109"/>
      <c r="Q116" s="109"/>
      <c r="R116" s="110"/>
      <c r="S116" s="111"/>
      <c r="T116" s="109"/>
      <c r="U116" s="112"/>
      <c r="V116" s="25"/>
      <c r="W116" s="113"/>
      <c r="X116" s="25"/>
      <c r="Y116" s="25"/>
      <c r="Z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5"/>
      <c r="G117" s="104"/>
      <c r="H117" s="105"/>
      <c r="I117" s="106"/>
      <c r="J117" s="25"/>
      <c r="K117" s="107"/>
      <c r="L117" s="108"/>
      <c r="M117" s="105"/>
      <c r="N117" s="105"/>
      <c r="O117" s="108"/>
      <c r="P117" s="109"/>
      <c r="Q117" s="109"/>
      <c r="R117" s="110"/>
      <c r="S117" s="111"/>
      <c r="T117" s="109"/>
      <c r="U117" s="112"/>
      <c r="V117" s="25"/>
      <c r="W117" s="113"/>
      <c r="X117" s="25"/>
      <c r="Y117" s="25"/>
      <c r="Z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5"/>
      <c r="G118" s="104"/>
      <c r="H118" s="105"/>
      <c r="I118" s="106"/>
      <c r="J118" s="25"/>
      <c r="K118" s="107"/>
      <c r="L118" s="108"/>
      <c r="M118" s="105"/>
      <c r="N118" s="105"/>
      <c r="O118" s="108"/>
      <c r="P118" s="109"/>
      <c r="Q118" s="109"/>
      <c r="R118" s="110"/>
      <c r="S118" s="111"/>
      <c r="T118" s="109"/>
      <c r="U118" s="112"/>
      <c r="V118" s="25"/>
      <c r="W118" s="113"/>
      <c r="X118" s="25"/>
      <c r="Y118" s="25"/>
      <c r="Z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5"/>
      <c r="G119" s="104"/>
      <c r="H119" s="105"/>
      <c r="I119" s="106"/>
      <c r="J119" s="25"/>
      <c r="K119" s="107"/>
      <c r="L119" s="108"/>
      <c r="M119" s="105"/>
      <c r="N119" s="105"/>
      <c r="O119" s="108"/>
      <c r="P119" s="109"/>
      <c r="Q119" s="109"/>
      <c r="R119" s="110"/>
      <c r="S119" s="111"/>
      <c r="T119" s="109"/>
      <c r="U119" s="112"/>
      <c r="V119" s="25"/>
      <c r="W119" s="113"/>
      <c r="X119" s="25"/>
      <c r="Y119" s="25"/>
      <c r="Z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5"/>
      <c r="G120" s="104"/>
      <c r="H120" s="105"/>
      <c r="I120" s="106"/>
      <c r="J120" s="25"/>
      <c r="K120" s="107"/>
      <c r="L120" s="108"/>
      <c r="M120" s="105"/>
      <c r="N120" s="105"/>
      <c r="O120" s="108"/>
      <c r="P120" s="109"/>
      <c r="Q120" s="109"/>
      <c r="R120" s="110"/>
      <c r="S120" s="111"/>
      <c r="T120" s="109"/>
      <c r="U120" s="112"/>
      <c r="V120" s="25"/>
      <c r="W120" s="113"/>
      <c r="X120" s="25"/>
      <c r="Y120" s="25"/>
      <c r="Z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5"/>
      <c r="G121" s="104"/>
      <c r="H121" s="105"/>
      <c r="I121" s="106"/>
      <c r="J121" s="25"/>
      <c r="K121" s="107"/>
      <c r="L121" s="108"/>
      <c r="M121" s="105"/>
      <c r="N121" s="105"/>
      <c r="O121" s="108"/>
      <c r="P121" s="109"/>
      <c r="Q121" s="109"/>
      <c r="R121" s="110"/>
      <c r="S121" s="111"/>
      <c r="T121" s="109"/>
      <c r="U121" s="112"/>
      <c r="V121" s="25"/>
      <c r="W121" s="113"/>
      <c r="X121" s="25"/>
      <c r="Y121" s="25"/>
      <c r="Z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5"/>
      <c r="G122" s="104"/>
      <c r="H122" s="105"/>
      <c r="I122" s="106"/>
      <c r="J122" s="25"/>
      <c r="K122" s="107"/>
      <c r="L122" s="108"/>
      <c r="M122" s="105"/>
      <c r="N122" s="105"/>
      <c r="O122" s="108"/>
      <c r="P122" s="109"/>
      <c r="Q122" s="109"/>
      <c r="R122" s="110"/>
      <c r="S122" s="111"/>
      <c r="T122" s="109"/>
      <c r="U122" s="112"/>
      <c r="V122" s="25"/>
      <c r="W122" s="113"/>
      <c r="X122" s="25"/>
      <c r="Y122" s="25"/>
      <c r="Z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5"/>
      <c r="G123" s="104"/>
      <c r="H123" s="105"/>
      <c r="I123" s="106"/>
      <c r="J123" s="25"/>
      <c r="K123" s="107"/>
      <c r="L123" s="108"/>
      <c r="M123" s="105"/>
      <c r="N123" s="105"/>
      <c r="O123" s="108"/>
      <c r="P123" s="109"/>
      <c r="Q123" s="109"/>
      <c r="R123" s="110"/>
      <c r="S123" s="111"/>
      <c r="T123" s="109"/>
      <c r="U123" s="112"/>
      <c r="V123" s="25"/>
      <c r="W123" s="113"/>
      <c r="X123" s="25"/>
      <c r="Y123" s="25"/>
      <c r="Z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5"/>
      <c r="G124" s="104"/>
      <c r="H124" s="105"/>
      <c r="I124" s="106"/>
      <c r="J124" s="25"/>
      <c r="K124" s="107"/>
      <c r="L124" s="108"/>
      <c r="M124" s="105"/>
      <c r="N124" s="105"/>
      <c r="O124" s="108"/>
      <c r="P124" s="109"/>
      <c r="Q124" s="109"/>
      <c r="R124" s="110"/>
      <c r="S124" s="111"/>
      <c r="T124" s="109"/>
      <c r="U124" s="112"/>
      <c r="V124" s="25"/>
      <c r="W124" s="113"/>
      <c r="X124" s="25"/>
      <c r="Y124" s="25"/>
      <c r="Z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5"/>
      <c r="G125" s="104"/>
      <c r="H125" s="105"/>
      <c r="I125" s="106"/>
      <c r="J125" s="25"/>
      <c r="K125" s="107"/>
      <c r="L125" s="108"/>
      <c r="M125" s="105"/>
      <c r="N125" s="105"/>
      <c r="O125" s="108"/>
      <c r="P125" s="109"/>
      <c r="Q125" s="109"/>
      <c r="R125" s="110"/>
      <c r="S125" s="111"/>
      <c r="T125" s="109"/>
      <c r="U125" s="112"/>
      <c r="V125" s="25"/>
      <c r="W125" s="113"/>
      <c r="X125" s="25"/>
      <c r="Y125" s="25"/>
      <c r="Z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5"/>
      <c r="G126" s="104"/>
      <c r="H126" s="105"/>
      <c r="I126" s="106"/>
      <c r="J126" s="25"/>
      <c r="K126" s="107"/>
      <c r="L126" s="108"/>
      <c r="M126" s="105"/>
      <c r="N126" s="105"/>
      <c r="O126" s="108"/>
      <c r="P126" s="109"/>
      <c r="Q126" s="109"/>
      <c r="R126" s="110"/>
      <c r="S126" s="111"/>
      <c r="T126" s="109"/>
      <c r="U126" s="112"/>
      <c r="V126" s="25"/>
      <c r="W126" s="113"/>
      <c r="X126" s="25"/>
      <c r="Y126" s="25"/>
      <c r="Z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5"/>
      <c r="G127" s="104"/>
      <c r="H127" s="105"/>
      <c r="I127" s="106"/>
      <c r="J127" s="25"/>
      <c r="K127" s="107"/>
      <c r="L127" s="108"/>
      <c r="M127" s="105"/>
      <c r="N127" s="105"/>
      <c r="O127" s="108"/>
      <c r="P127" s="109"/>
      <c r="Q127" s="109"/>
      <c r="R127" s="110"/>
      <c r="S127" s="111"/>
      <c r="T127" s="109"/>
      <c r="U127" s="112"/>
      <c r="V127" s="25"/>
      <c r="W127" s="113"/>
      <c r="X127" s="25"/>
      <c r="Y127" s="25"/>
      <c r="Z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5"/>
      <c r="G128" s="104"/>
      <c r="H128" s="105"/>
      <c r="I128" s="106"/>
      <c r="J128" s="25"/>
      <c r="K128" s="107"/>
      <c r="L128" s="108"/>
      <c r="M128" s="105"/>
      <c r="N128" s="105"/>
      <c r="O128" s="108"/>
      <c r="P128" s="109"/>
      <c r="Q128" s="109"/>
      <c r="R128" s="110"/>
      <c r="S128" s="111"/>
      <c r="T128" s="109"/>
      <c r="U128" s="112"/>
      <c r="V128" s="25"/>
      <c r="W128" s="113"/>
      <c r="X128" s="25"/>
      <c r="Y128" s="25"/>
      <c r="Z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5"/>
      <c r="G129" s="104"/>
      <c r="H129" s="105"/>
      <c r="I129" s="106"/>
      <c r="J129" s="25"/>
      <c r="K129" s="107"/>
      <c r="L129" s="108"/>
      <c r="M129" s="105"/>
      <c r="N129" s="105"/>
      <c r="O129" s="108"/>
      <c r="P129" s="109"/>
      <c r="Q129" s="109"/>
      <c r="R129" s="110"/>
      <c r="S129" s="111"/>
      <c r="T129" s="109"/>
      <c r="U129" s="112"/>
      <c r="V129" s="25"/>
      <c r="W129" s="113"/>
      <c r="X129" s="25"/>
      <c r="Y129" s="25"/>
      <c r="Z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5"/>
      <c r="G130" s="104"/>
      <c r="H130" s="105"/>
      <c r="I130" s="106"/>
      <c r="J130" s="25"/>
      <c r="K130" s="107"/>
      <c r="L130" s="108"/>
      <c r="M130" s="105"/>
      <c r="N130" s="105"/>
      <c r="O130" s="108"/>
      <c r="P130" s="109"/>
      <c r="Q130" s="109"/>
      <c r="R130" s="110"/>
      <c r="S130" s="111"/>
      <c r="T130" s="109"/>
      <c r="U130" s="112"/>
      <c r="V130" s="25"/>
      <c r="W130" s="113"/>
      <c r="X130" s="25"/>
      <c r="Y130" s="25"/>
      <c r="Z130" s="25"/>
    </row>
    <row r="131" customFormat="false" ht="15.75" hidden="false" customHeight="false" outlineLevel="0" collapsed="false">
      <c r="A131" s="25"/>
      <c r="B131" s="25"/>
      <c r="C131" s="25"/>
      <c r="D131" s="25"/>
      <c r="E131" s="25"/>
      <c r="F131" s="25"/>
      <c r="G131" s="104"/>
      <c r="H131" s="105"/>
      <c r="I131" s="106"/>
      <c r="J131" s="25"/>
      <c r="K131" s="107"/>
      <c r="L131" s="108"/>
      <c r="M131" s="105"/>
      <c r="N131" s="105"/>
      <c r="O131" s="108"/>
      <c r="P131" s="109"/>
      <c r="Q131" s="109"/>
      <c r="R131" s="110"/>
      <c r="S131" s="111"/>
      <c r="T131" s="109"/>
      <c r="U131" s="112"/>
      <c r="V131" s="25"/>
      <c r="W131" s="113"/>
      <c r="X131" s="25"/>
      <c r="Y131" s="25"/>
      <c r="Z131" s="25"/>
    </row>
    <row r="132" customFormat="false" ht="15.75" hidden="false" customHeight="false" outlineLevel="0" collapsed="false">
      <c r="A132" s="25"/>
      <c r="B132" s="25"/>
      <c r="C132" s="25"/>
      <c r="D132" s="25"/>
      <c r="E132" s="25"/>
      <c r="F132" s="25"/>
      <c r="G132" s="104"/>
      <c r="H132" s="105"/>
      <c r="I132" s="106"/>
      <c r="J132" s="25"/>
      <c r="K132" s="107"/>
      <c r="L132" s="108"/>
      <c r="M132" s="105"/>
      <c r="N132" s="105"/>
      <c r="O132" s="108"/>
      <c r="P132" s="109"/>
      <c r="Q132" s="109"/>
      <c r="R132" s="110"/>
      <c r="S132" s="111"/>
      <c r="T132" s="109"/>
      <c r="U132" s="112"/>
      <c r="V132" s="25"/>
      <c r="W132" s="113"/>
      <c r="X132" s="25"/>
      <c r="Y132" s="25"/>
      <c r="Z132" s="25"/>
    </row>
    <row r="133" customFormat="false" ht="15.75" hidden="false" customHeight="false" outlineLevel="0" collapsed="false">
      <c r="A133" s="25"/>
      <c r="B133" s="25"/>
      <c r="C133" s="25"/>
      <c r="D133" s="25"/>
      <c r="E133" s="25"/>
      <c r="F133" s="25"/>
      <c r="G133" s="104"/>
      <c r="H133" s="105"/>
      <c r="I133" s="106"/>
      <c r="J133" s="25"/>
      <c r="K133" s="107"/>
      <c r="L133" s="108"/>
      <c r="M133" s="105"/>
      <c r="N133" s="105"/>
      <c r="O133" s="108"/>
      <c r="P133" s="109"/>
      <c r="Q133" s="109"/>
      <c r="R133" s="110"/>
      <c r="S133" s="111"/>
      <c r="T133" s="109"/>
      <c r="U133" s="112"/>
      <c r="V133" s="25"/>
      <c r="W133" s="113"/>
      <c r="X133" s="25"/>
      <c r="Y133" s="25"/>
      <c r="Z133" s="25"/>
    </row>
    <row r="134" customFormat="false" ht="15.75" hidden="false" customHeight="false" outlineLevel="0" collapsed="false">
      <c r="A134" s="25"/>
      <c r="B134" s="25"/>
      <c r="C134" s="25"/>
      <c r="D134" s="25"/>
      <c r="E134" s="25"/>
      <c r="F134" s="25"/>
      <c r="G134" s="104"/>
      <c r="H134" s="105"/>
      <c r="I134" s="106"/>
      <c r="J134" s="25"/>
      <c r="K134" s="107"/>
      <c r="L134" s="108"/>
      <c r="M134" s="105"/>
      <c r="N134" s="105"/>
      <c r="O134" s="108"/>
      <c r="P134" s="109"/>
      <c r="Q134" s="109"/>
      <c r="R134" s="110"/>
      <c r="S134" s="111"/>
      <c r="T134" s="109"/>
      <c r="U134" s="112"/>
      <c r="V134" s="25"/>
      <c r="W134" s="113"/>
      <c r="X134" s="25"/>
      <c r="Y134" s="25"/>
      <c r="Z134" s="25"/>
    </row>
    <row r="135" customFormat="false" ht="15.75" hidden="false" customHeight="false" outlineLevel="0" collapsed="false">
      <c r="A135" s="25"/>
      <c r="B135" s="25"/>
      <c r="C135" s="25"/>
      <c r="D135" s="25"/>
      <c r="E135" s="25"/>
      <c r="F135" s="25"/>
      <c r="G135" s="104"/>
      <c r="H135" s="105"/>
      <c r="I135" s="106"/>
      <c r="J135" s="25"/>
      <c r="K135" s="107"/>
      <c r="L135" s="108"/>
      <c r="M135" s="105"/>
      <c r="N135" s="105"/>
      <c r="O135" s="108"/>
      <c r="P135" s="109"/>
      <c r="Q135" s="109"/>
      <c r="R135" s="110"/>
      <c r="S135" s="111"/>
      <c r="T135" s="109"/>
      <c r="U135" s="112"/>
      <c r="V135" s="25"/>
      <c r="W135" s="113"/>
      <c r="X135" s="25"/>
      <c r="Y135" s="25"/>
      <c r="Z135" s="25"/>
    </row>
    <row r="136" customFormat="false" ht="15.75" hidden="false" customHeight="false" outlineLevel="0" collapsed="false">
      <c r="A136" s="25"/>
      <c r="B136" s="25"/>
      <c r="C136" s="25"/>
      <c r="D136" s="25"/>
      <c r="E136" s="25"/>
      <c r="F136" s="25"/>
      <c r="G136" s="104"/>
      <c r="H136" s="105"/>
      <c r="I136" s="106"/>
      <c r="J136" s="25"/>
      <c r="K136" s="107"/>
      <c r="L136" s="108"/>
      <c r="M136" s="105"/>
      <c r="N136" s="105"/>
      <c r="O136" s="108"/>
      <c r="P136" s="109"/>
      <c r="Q136" s="109"/>
      <c r="R136" s="110"/>
      <c r="S136" s="111"/>
      <c r="T136" s="109"/>
      <c r="U136" s="112"/>
      <c r="V136" s="25"/>
      <c r="W136" s="113"/>
      <c r="X136" s="25"/>
      <c r="Y136" s="25"/>
      <c r="Z136" s="25"/>
    </row>
    <row r="137" customFormat="false" ht="15.75" hidden="false" customHeight="false" outlineLevel="0" collapsed="false">
      <c r="A137" s="25"/>
      <c r="B137" s="25"/>
      <c r="C137" s="25"/>
      <c r="D137" s="25"/>
      <c r="E137" s="25"/>
      <c r="F137" s="25"/>
      <c r="G137" s="104"/>
      <c r="H137" s="105"/>
      <c r="I137" s="106"/>
      <c r="J137" s="25"/>
      <c r="K137" s="107"/>
      <c r="L137" s="108"/>
      <c r="M137" s="105"/>
      <c r="N137" s="105"/>
      <c r="O137" s="108"/>
      <c r="P137" s="109"/>
      <c r="Q137" s="109"/>
      <c r="R137" s="110"/>
      <c r="S137" s="111"/>
      <c r="T137" s="109"/>
      <c r="U137" s="112"/>
      <c r="V137" s="25"/>
      <c r="W137" s="113"/>
      <c r="X137" s="25"/>
      <c r="Y137" s="25"/>
      <c r="Z137" s="25"/>
    </row>
    <row r="138" customFormat="false" ht="15.75" hidden="false" customHeight="false" outlineLevel="0" collapsed="false">
      <c r="A138" s="25"/>
      <c r="B138" s="25"/>
      <c r="C138" s="25"/>
      <c r="D138" s="25"/>
      <c r="E138" s="25"/>
      <c r="F138" s="25"/>
      <c r="G138" s="104"/>
      <c r="H138" s="105"/>
      <c r="I138" s="106"/>
      <c r="J138" s="25"/>
      <c r="K138" s="107"/>
      <c r="L138" s="108"/>
      <c r="M138" s="105"/>
      <c r="N138" s="105"/>
      <c r="O138" s="108"/>
      <c r="P138" s="109"/>
      <c r="Q138" s="109"/>
      <c r="R138" s="110"/>
      <c r="S138" s="111"/>
      <c r="T138" s="109"/>
      <c r="U138" s="112"/>
      <c r="V138" s="25"/>
      <c r="W138" s="113"/>
      <c r="X138" s="25"/>
      <c r="Y138" s="25"/>
      <c r="Z138" s="25"/>
    </row>
    <row r="139" customFormat="false" ht="15.75" hidden="false" customHeight="false" outlineLevel="0" collapsed="false">
      <c r="A139" s="25"/>
      <c r="B139" s="25"/>
      <c r="C139" s="25"/>
      <c r="D139" s="25"/>
      <c r="E139" s="25"/>
      <c r="F139" s="25"/>
      <c r="G139" s="104"/>
      <c r="H139" s="105"/>
      <c r="I139" s="106"/>
      <c r="J139" s="25"/>
      <c r="K139" s="107"/>
      <c r="L139" s="108"/>
      <c r="M139" s="105"/>
      <c r="N139" s="105"/>
      <c r="O139" s="108"/>
      <c r="P139" s="109"/>
      <c r="Q139" s="109"/>
      <c r="R139" s="110"/>
      <c r="S139" s="111"/>
      <c r="T139" s="109"/>
      <c r="U139" s="112"/>
      <c r="V139" s="25"/>
      <c r="W139" s="113"/>
      <c r="X139" s="25"/>
      <c r="Y139" s="25"/>
      <c r="Z139" s="25"/>
    </row>
    <row r="140" customFormat="false" ht="15.75" hidden="false" customHeight="false" outlineLevel="0" collapsed="false">
      <c r="A140" s="25"/>
      <c r="B140" s="25"/>
      <c r="C140" s="25"/>
      <c r="D140" s="25"/>
      <c r="E140" s="25"/>
      <c r="F140" s="25"/>
      <c r="G140" s="104"/>
      <c r="H140" s="105"/>
      <c r="I140" s="106"/>
      <c r="J140" s="25"/>
      <c r="K140" s="107"/>
      <c r="L140" s="108"/>
      <c r="M140" s="105"/>
      <c r="N140" s="105"/>
      <c r="O140" s="108"/>
      <c r="P140" s="109"/>
      <c r="Q140" s="109"/>
      <c r="R140" s="110"/>
      <c r="S140" s="111"/>
      <c r="T140" s="109"/>
      <c r="U140" s="112"/>
      <c r="V140" s="25"/>
      <c r="W140" s="113"/>
      <c r="X140" s="25"/>
      <c r="Y140" s="25"/>
      <c r="Z140" s="25"/>
    </row>
    <row r="141" customFormat="false" ht="15.75" hidden="false" customHeight="false" outlineLevel="0" collapsed="false">
      <c r="A141" s="25"/>
      <c r="B141" s="25"/>
      <c r="C141" s="25"/>
      <c r="D141" s="25"/>
      <c r="E141" s="25"/>
      <c r="F141" s="25"/>
      <c r="G141" s="104"/>
      <c r="H141" s="105"/>
      <c r="I141" s="106"/>
      <c r="J141" s="25"/>
      <c r="K141" s="107"/>
      <c r="L141" s="108"/>
      <c r="M141" s="105"/>
      <c r="N141" s="105"/>
      <c r="O141" s="108"/>
      <c r="P141" s="109"/>
      <c r="Q141" s="109"/>
      <c r="R141" s="110"/>
      <c r="S141" s="111"/>
      <c r="T141" s="109"/>
      <c r="U141" s="112"/>
      <c r="V141" s="25"/>
      <c r="W141" s="113"/>
      <c r="X141" s="25"/>
      <c r="Y141" s="25"/>
      <c r="Z141" s="25"/>
    </row>
    <row r="142" customFormat="false" ht="15.75" hidden="false" customHeight="false" outlineLevel="0" collapsed="false">
      <c r="A142" s="25"/>
      <c r="B142" s="25"/>
      <c r="C142" s="25"/>
      <c r="D142" s="25"/>
      <c r="E142" s="25"/>
      <c r="F142" s="25"/>
      <c r="G142" s="104"/>
      <c r="H142" s="105"/>
      <c r="I142" s="106"/>
      <c r="J142" s="25"/>
      <c r="K142" s="107"/>
      <c r="L142" s="108"/>
      <c r="M142" s="105"/>
      <c r="N142" s="105"/>
      <c r="O142" s="108"/>
      <c r="P142" s="109"/>
      <c r="Q142" s="109"/>
      <c r="R142" s="110"/>
      <c r="S142" s="111"/>
      <c r="T142" s="109"/>
      <c r="U142" s="112"/>
      <c r="V142" s="25"/>
      <c r="W142" s="113"/>
      <c r="X142" s="25"/>
      <c r="Y142" s="25"/>
      <c r="Z142" s="25"/>
    </row>
    <row r="143" customFormat="false" ht="15.75" hidden="false" customHeight="false" outlineLevel="0" collapsed="false">
      <c r="A143" s="25"/>
      <c r="B143" s="25"/>
      <c r="C143" s="25"/>
      <c r="D143" s="25"/>
      <c r="E143" s="25"/>
      <c r="F143" s="25"/>
      <c r="G143" s="104"/>
      <c r="H143" s="105"/>
      <c r="I143" s="106"/>
      <c r="J143" s="25"/>
      <c r="K143" s="107"/>
      <c r="L143" s="108"/>
      <c r="M143" s="105"/>
      <c r="N143" s="105"/>
      <c r="O143" s="108"/>
      <c r="P143" s="109"/>
      <c r="Q143" s="109"/>
      <c r="R143" s="110"/>
      <c r="S143" s="111"/>
      <c r="T143" s="109"/>
      <c r="U143" s="112"/>
      <c r="V143" s="25"/>
      <c r="W143" s="113"/>
      <c r="X143" s="25"/>
      <c r="Y143" s="25"/>
      <c r="Z143" s="25"/>
    </row>
    <row r="144" customFormat="false" ht="15.75" hidden="false" customHeight="false" outlineLevel="0" collapsed="false">
      <c r="A144" s="25"/>
      <c r="B144" s="25"/>
      <c r="C144" s="25"/>
      <c r="D144" s="25"/>
      <c r="E144" s="25"/>
      <c r="F144" s="25"/>
      <c r="G144" s="104"/>
      <c r="H144" s="105"/>
      <c r="I144" s="106"/>
      <c r="J144" s="25"/>
      <c r="K144" s="107"/>
      <c r="L144" s="108"/>
      <c r="M144" s="105"/>
      <c r="N144" s="105"/>
      <c r="O144" s="108"/>
      <c r="P144" s="109"/>
      <c r="Q144" s="109"/>
      <c r="R144" s="110"/>
      <c r="S144" s="111"/>
      <c r="T144" s="109"/>
      <c r="U144" s="112"/>
      <c r="V144" s="25"/>
      <c r="W144" s="113"/>
      <c r="X144" s="25"/>
      <c r="Y144" s="25"/>
      <c r="Z144" s="25"/>
    </row>
    <row r="145" customFormat="false" ht="15.75" hidden="false" customHeight="false" outlineLevel="0" collapsed="false">
      <c r="A145" s="25"/>
      <c r="B145" s="25"/>
      <c r="C145" s="25"/>
      <c r="D145" s="25"/>
      <c r="E145" s="25"/>
      <c r="F145" s="25"/>
      <c r="G145" s="104"/>
      <c r="H145" s="105"/>
      <c r="I145" s="106"/>
      <c r="J145" s="25"/>
      <c r="K145" s="107"/>
      <c r="L145" s="108"/>
      <c r="M145" s="105"/>
      <c r="N145" s="105"/>
      <c r="O145" s="108"/>
      <c r="P145" s="109"/>
      <c r="Q145" s="109"/>
      <c r="R145" s="110"/>
      <c r="S145" s="111"/>
      <c r="T145" s="109"/>
      <c r="U145" s="112"/>
      <c r="V145" s="25"/>
      <c r="W145" s="113"/>
      <c r="X145" s="25"/>
      <c r="Y145" s="25"/>
      <c r="Z145" s="25"/>
    </row>
    <row r="146" customFormat="false" ht="15.75" hidden="false" customHeight="false" outlineLevel="0" collapsed="false">
      <c r="A146" s="25"/>
      <c r="B146" s="25"/>
      <c r="C146" s="25"/>
      <c r="D146" s="25"/>
      <c r="E146" s="25"/>
      <c r="F146" s="25"/>
      <c r="G146" s="104"/>
      <c r="H146" s="105"/>
      <c r="I146" s="106"/>
      <c r="J146" s="25"/>
      <c r="K146" s="107"/>
      <c r="L146" s="108"/>
      <c r="M146" s="105"/>
      <c r="N146" s="105"/>
      <c r="O146" s="108"/>
      <c r="P146" s="109"/>
      <c r="Q146" s="109"/>
      <c r="R146" s="110"/>
      <c r="S146" s="111"/>
      <c r="T146" s="109"/>
      <c r="U146" s="112"/>
      <c r="V146" s="25"/>
      <c r="W146" s="113"/>
      <c r="X146" s="25"/>
      <c r="Y146" s="25"/>
      <c r="Z146" s="25"/>
    </row>
    <row r="147" customFormat="false" ht="15.75" hidden="false" customHeight="false" outlineLevel="0" collapsed="false">
      <c r="A147" s="25"/>
      <c r="B147" s="25"/>
      <c r="C147" s="25"/>
      <c r="D147" s="25"/>
      <c r="E147" s="25"/>
      <c r="F147" s="25"/>
      <c r="G147" s="104"/>
      <c r="H147" s="105"/>
      <c r="I147" s="106"/>
      <c r="J147" s="25"/>
      <c r="K147" s="107"/>
      <c r="L147" s="108"/>
      <c r="M147" s="105"/>
      <c r="N147" s="105"/>
      <c r="O147" s="108"/>
      <c r="P147" s="109"/>
      <c r="Q147" s="109"/>
      <c r="R147" s="110"/>
      <c r="S147" s="111"/>
      <c r="T147" s="109"/>
      <c r="U147" s="112"/>
      <c r="V147" s="25"/>
      <c r="W147" s="113"/>
      <c r="X147" s="25"/>
      <c r="Y147" s="25"/>
      <c r="Z147" s="25"/>
    </row>
    <row r="148" customFormat="false" ht="15.75" hidden="false" customHeight="false" outlineLevel="0" collapsed="false">
      <c r="A148" s="25"/>
      <c r="B148" s="25"/>
      <c r="C148" s="25"/>
      <c r="D148" s="25"/>
      <c r="E148" s="25"/>
      <c r="F148" s="25"/>
      <c r="G148" s="104"/>
      <c r="H148" s="105"/>
      <c r="I148" s="106"/>
      <c r="J148" s="25"/>
      <c r="K148" s="107"/>
      <c r="L148" s="108"/>
      <c r="M148" s="105"/>
      <c r="N148" s="105"/>
      <c r="O148" s="108"/>
      <c r="P148" s="109"/>
      <c r="Q148" s="109"/>
      <c r="R148" s="110"/>
      <c r="S148" s="111"/>
      <c r="T148" s="109"/>
      <c r="U148" s="112"/>
      <c r="V148" s="25"/>
      <c r="W148" s="113"/>
      <c r="X148" s="25"/>
      <c r="Y148" s="25"/>
      <c r="Z148" s="25"/>
    </row>
    <row r="149" customFormat="false" ht="15.75" hidden="false" customHeight="false" outlineLevel="0" collapsed="false">
      <c r="A149" s="25"/>
      <c r="B149" s="25"/>
      <c r="C149" s="25"/>
      <c r="D149" s="25"/>
      <c r="E149" s="25"/>
      <c r="F149" s="25"/>
      <c r="G149" s="104"/>
      <c r="H149" s="105"/>
      <c r="I149" s="106"/>
      <c r="J149" s="25"/>
      <c r="K149" s="107"/>
      <c r="L149" s="108"/>
      <c r="M149" s="105"/>
      <c r="N149" s="105"/>
      <c r="O149" s="108"/>
      <c r="P149" s="109"/>
      <c r="Q149" s="109"/>
      <c r="R149" s="110"/>
      <c r="S149" s="111"/>
      <c r="T149" s="109"/>
      <c r="U149" s="112"/>
      <c r="V149" s="25"/>
      <c r="W149" s="113"/>
      <c r="X149" s="25"/>
      <c r="Y149" s="25"/>
      <c r="Z149" s="25"/>
    </row>
    <row r="150" customFormat="false" ht="15.75" hidden="false" customHeight="false" outlineLevel="0" collapsed="false">
      <c r="A150" s="25"/>
      <c r="B150" s="25"/>
      <c r="C150" s="25"/>
      <c r="D150" s="25"/>
      <c r="E150" s="25"/>
      <c r="F150" s="25"/>
      <c r="G150" s="104"/>
      <c r="H150" s="105"/>
      <c r="I150" s="106"/>
      <c r="J150" s="25"/>
      <c r="K150" s="107"/>
      <c r="L150" s="108"/>
      <c r="M150" s="105"/>
      <c r="N150" s="105"/>
      <c r="O150" s="108"/>
      <c r="P150" s="109"/>
      <c r="Q150" s="109"/>
      <c r="R150" s="110"/>
      <c r="S150" s="111"/>
      <c r="T150" s="109"/>
      <c r="U150" s="112"/>
      <c r="V150" s="25"/>
      <c r="W150" s="113"/>
      <c r="X150" s="25"/>
      <c r="Y150" s="25"/>
      <c r="Z150" s="25"/>
    </row>
    <row r="151" customFormat="false" ht="15.75" hidden="false" customHeight="false" outlineLevel="0" collapsed="false">
      <c r="A151" s="25"/>
      <c r="B151" s="25"/>
      <c r="C151" s="25"/>
      <c r="D151" s="25"/>
      <c r="E151" s="25"/>
      <c r="F151" s="25"/>
      <c r="G151" s="104"/>
      <c r="H151" s="105"/>
      <c r="I151" s="106"/>
      <c r="J151" s="25"/>
      <c r="K151" s="107"/>
      <c r="L151" s="108"/>
      <c r="M151" s="105"/>
      <c r="N151" s="105"/>
      <c r="O151" s="108"/>
      <c r="P151" s="109"/>
      <c r="Q151" s="109"/>
      <c r="R151" s="110"/>
      <c r="S151" s="111"/>
      <c r="T151" s="109"/>
      <c r="U151" s="112"/>
      <c r="V151" s="25"/>
      <c r="W151" s="113"/>
      <c r="X151" s="25"/>
      <c r="Y151" s="25"/>
      <c r="Z151" s="25"/>
    </row>
    <row r="152" customFormat="false" ht="15.75" hidden="false" customHeight="false" outlineLevel="0" collapsed="false">
      <c r="A152" s="25"/>
      <c r="B152" s="25"/>
      <c r="C152" s="25"/>
      <c r="D152" s="25"/>
      <c r="E152" s="25"/>
      <c r="F152" s="25"/>
      <c r="G152" s="104"/>
      <c r="H152" s="105"/>
      <c r="I152" s="106"/>
      <c r="J152" s="25"/>
      <c r="K152" s="107"/>
      <c r="L152" s="108"/>
      <c r="M152" s="105"/>
      <c r="N152" s="105"/>
      <c r="O152" s="108"/>
      <c r="P152" s="109"/>
      <c r="Q152" s="109"/>
      <c r="R152" s="110"/>
      <c r="S152" s="111"/>
      <c r="T152" s="109"/>
      <c r="U152" s="112"/>
      <c r="V152" s="25"/>
      <c r="W152" s="113"/>
      <c r="X152" s="25"/>
      <c r="Y152" s="25"/>
      <c r="Z152" s="25"/>
    </row>
    <row r="153" customFormat="false" ht="15.75" hidden="false" customHeight="false" outlineLevel="0" collapsed="false">
      <c r="A153" s="25"/>
      <c r="B153" s="25"/>
      <c r="C153" s="25"/>
      <c r="D153" s="25"/>
      <c r="E153" s="25"/>
      <c r="F153" s="25"/>
      <c r="G153" s="104"/>
      <c r="H153" s="105"/>
      <c r="I153" s="106"/>
      <c r="J153" s="25"/>
      <c r="K153" s="107"/>
      <c r="L153" s="108"/>
      <c r="M153" s="105"/>
      <c r="N153" s="105"/>
      <c r="O153" s="108"/>
      <c r="P153" s="109"/>
      <c r="Q153" s="109"/>
      <c r="R153" s="110"/>
      <c r="S153" s="111"/>
      <c r="T153" s="109"/>
      <c r="U153" s="112"/>
      <c r="V153" s="25"/>
      <c r="W153" s="113"/>
      <c r="X153" s="25"/>
      <c r="Y153" s="25"/>
      <c r="Z153" s="25"/>
    </row>
    <row r="154" customFormat="false" ht="15.75" hidden="false" customHeight="false" outlineLevel="0" collapsed="false">
      <c r="A154" s="25"/>
      <c r="B154" s="25"/>
      <c r="C154" s="25"/>
      <c r="D154" s="25"/>
      <c r="E154" s="25"/>
      <c r="F154" s="25"/>
      <c r="G154" s="104"/>
      <c r="H154" s="105"/>
      <c r="I154" s="106"/>
      <c r="J154" s="25"/>
      <c r="K154" s="107"/>
      <c r="L154" s="108"/>
      <c r="M154" s="105"/>
      <c r="N154" s="105"/>
      <c r="O154" s="108"/>
      <c r="P154" s="109"/>
      <c r="Q154" s="109"/>
      <c r="R154" s="110"/>
      <c r="S154" s="111"/>
      <c r="T154" s="109"/>
      <c r="U154" s="112"/>
      <c r="V154" s="25"/>
      <c r="W154" s="113"/>
      <c r="X154" s="25"/>
      <c r="Y154" s="25"/>
      <c r="Z154" s="25"/>
    </row>
    <row r="155" customFormat="false" ht="15.75" hidden="false" customHeight="false" outlineLevel="0" collapsed="false">
      <c r="A155" s="25"/>
      <c r="B155" s="25"/>
      <c r="C155" s="25"/>
      <c r="D155" s="25"/>
      <c r="E155" s="25"/>
      <c r="F155" s="25"/>
      <c r="G155" s="104"/>
      <c r="H155" s="105"/>
      <c r="I155" s="106"/>
      <c r="J155" s="25"/>
      <c r="K155" s="107"/>
      <c r="L155" s="108"/>
      <c r="M155" s="105"/>
      <c r="N155" s="105"/>
      <c r="O155" s="108"/>
      <c r="P155" s="109"/>
      <c r="Q155" s="109"/>
      <c r="R155" s="110"/>
      <c r="S155" s="111"/>
      <c r="T155" s="109"/>
      <c r="U155" s="112"/>
      <c r="V155" s="25"/>
      <c r="W155" s="113"/>
      <c r="X155" s="25"/>
      <c r="Y155" s="25"/>
      <c r="Z155" s="25"/>
    </row>
    <row r="156" customFormat="false" ht="15.75" hidden="false" customHeight="false" outlineLevel="0" collapsed="false">
      <c r="A156" s="25"/>
      <c r="B156" s="25"/>
      <c r="C156" s="25"/>
      <c r="D156" s="25"/>
      <c r="E156" s="25"/>
      <c r="F156" s="25"/>
      <c r="G156" s="104"/>
      <c r="H156" s="105"/>
      <c r="I156" s="106"/>
      <c r="J156" s="25"/>
      <c r="K156" s="107"/>
      <c r="L156" s="108"/>
      <c r="M156" s="105"/>
      <c r="N156" s="105"/>
      <c r="O156" s="108"/>
      <c r="P156" s="109"/>
      <c r="Q156" s="109"/>
      <c r="R156" s="110"/>
      <c r="S156" s="111"/>
      <c r="T156" s="109"/>
      <c r="U156" s="112"/>
      <c r="V156" s="25"/>
      <c r="W156" s="113"/>
      <c r="X156" s="25"/>
      <c r="Y156" s="25"/>
      <c r="Z156" s="25"/>
    </row>
    <row r="157" customFormat="false" ht="15.75" hidden="false" customHeight="false" outlineLevel="0" collapsed="false">
      <c r="A157" s="25"/>
      <c r="B157" s="25"/>
      <c r="C157" s="25"/>
      <c r="D157" s="25"/>
      <c r="E157" s="25"/>
      <c r="F157" s="25"/>
      <c r="G157" s="104"/>
      <c r="H157" s="105"/>
      <c r="I157" s="106"/>
      <c r="J157" s="25"/>
      <c r="K157" s="107"/>
      <c r="L157" s="108"/>
      <c r="M157" s="105"/>
      <c r="N157" s="105"/>
      <c r="O157" s="108"/>
      <c r="P157" s="109"/>
      <c r="Q157" s="109"/>
      <c r="R157" s="110"/>
      <c r="S157" s="111"/>
      <c r="T157" s="109"/>
      <c r="U157" s="112"/>
      <c r="V157" s="25"/>
      <c r="W157" s="113"/>
      <c r="X157" s="25"/>
      <c r="Y157" s="25"/>
      <c r="Z157" s="25"/>
    </row>
    <row r="158" customFormat="false" ht="15.75" hidden="false" customHeight="false" outlineLevel="0" collapsed="false">
      <c r="A158" s="25"/>
      <c r="B158" s="25"/>
      <c r="C158" s="25"/>
      <c r="D158" s="25"/>
      <c r="E158" s="25"/>
      <c r="F158" s="25"/>
      <c r="G158" s="104"/>
      <c r="H158" s="105"/>
      <c r="I158" s="106"/>
      <c r="J158" s="25"/>
      <c r="K158" s="107"/>
      <c r="L158" s="108"/>
      <c r="M158" s="105"/>
      <c r="N158" s="105"/>
      <c r="O158" s="108"/>
      <c r="P158" s="109"/>
      <c r="Q158" s="109"/>
      <c r="R158" s="110"/>
      <c r="S158" s="111"/>
      <c r="T158" s="109"/>
      <c r="U158" s="112"/>
      <c r="V158" s="25"/>
      <c r="W158" s="113"/>
      <c r="X158" s="25"/>
      <c r="Y158" s="25"/>
      <c r="Z158" s="25"/>
    </row>
    <row r="159" customFormat="false" ht="15.75" hidden="false" customHeight="false" outlineLevel="0" collapsed="false">
      <c r="A159" s="25"/>
      <c r="B159" s="25"/>
      <c r="C159" s="25"/>
      <c r="D159" s="25"/>
      <c r="E159" s="25"/>
      <c r="F159" s="25"/>
      <c r="G159" s="104"/>
      <c r="H159" s="105"/>
      <c r="I159" s="106"/>
      <c r="J159" s="25"/>
      <c r="K159" s="107"/>
      <c r="L159" s="108"/>
      <c r="M159" s="105"/>
      <c r="N159" s="105"/>
      <c r="O159" s="108"/>
      <c r="P159" s="109"/>
      <c r="Q159" s="109"/>
      <c r="R159" s="110"/>
      <c r="S159" s="111"/>
      <c r="T159" s="109"/>
      <c r="U159" s="112"/>
      <c r="V159" s="25"/>
      <c r="W159" s="113"/>
      <c r="X159" s="25"/>
      <c r="Y159" s="25"/>
      <c r="Z159" s="25"/>
    </row>
    <row r="160" customFormat="false" ht="15.75" hidden="false" customHeight="false" outlineLevel="0" collapsed="false">
      <c r="A160" s="25"/>
      <c r="B160" s="25"/>
      <c r="C160" s="25"/>
      <c r="D160" s="25"/>
      <c r="E160" s="25"/>
      <c r="F160" s="25"/>
      <c r="G160" s="104"/>
      <c r="H160" s="105"/>
      <c r="I160" s="106"/>
      <c r="J160" s="25"/>
      <c r="K160" s="107"/>
      <c r="L160" s="108"/>
      <c r="M160" s="105"/>
      <c r="N160" s="105"/>
      <c r="O160" s="108"/>
      <c r="P160" s="109"/>
      <c r="Q160" s="109"/>
      <c r="R160" s="110"/>
      <c r="S160" s="111"/>
      <c r="T160" s="109"/>
      <c r="U160" s="112"/>
      <c r="V160" s="25"/>
      <c r="W160" s="113"/>
      <c r="X160" s="25"/>
      <c r="Y160" s="25"/>
      <c r="Z160" s="25"/>
    </row>
    <row r="161" customFormat="false" ht="15.75" hidden="false" customHeight="false" outlineLevel="0" collapsed="false">
      <c r="A161" s="25"/>
      <c r="B161" s="25"/>
      <c r="C161" s="25"/>
      <c r="D161" s="25"/>
      <c r="E161" s="25"/>
      <c r="F161" s="25"/>
      <c r="G161" s="104"/>
      <c r="H161" s="105"/>
      <c r="I161" s="106"/>
      <c r="J161" s="25"/>
      <c r="K161" s="107"/>
      <c r="L161" s="108"/>
      <c r="M161" s="105"/>
      <c r="N161" s="105"/>
      <c r="O161" s="108"/>
      <c r="P161" s="109"/>
      <c r="Q161" s="109"/>
      <c r="R161" s="110"/>
      <c r="S161" s="111"/>
      <c r="T161" s="109"/>
      <c r="U161" s="112"/>
      <c r="V161" s="25"/>
      <c r="W161" s="113"/>
      <c r="X161" s="25"/>
      <c r="Y161" s="25"/>
      <c r="Z161" s="25"/>
    </row>
    <row r="162" customFormat="false" ht="15.75" hidden="false" customHeight="false" outlineLevel="0" collapsed="false">
      <c r="A162" s="25"/>
      <c r="B162" s="25"/>
      <c r="C162" s="25"/>
      <c r="D162" s="25"/>
      <c r="E162" s="25"/>
      <c r="F162" s="25"/>
      <c r="G162" s="104"/>
      <c r="H162" s="105"/>
      <c r="I162" s="106"/>
      <c r="J162" s="25"/>
      <c r="K162" s="107"/>
      <c r="L162" s="108"/>
      <c r="M162" s="105"/>
      <c r="N162" s="105"/>
      <c r="O162" s="108"/>
      <c r="P162" s="109"/>
      <c r="Q162" s="109"/>
      <c r="R162" s="110"/>
      <c r="S162" s="111"/>
      <c r="T162" s="109"/>
      <c r="U162" s="112"/>
      <c r="V162" s="25"/>
      <c r="W162" s="113"/>
      <c r="X162" s="25"/>
      <c r="Y162" s="25"/>
      <c r="Z162" s="25"/>
    </row>
    <row r="163" customFormat="false" ht="15.75" hidden="false" customHeight="false" outlineLevel="0" collapsed="false">
      <c r="A163" s="25"/>
      <c r="B163" s="25"/>
      <c r="C163" s="25"/>
      <c r="D163" s="25"/>
      <c r="E163" s="25"/>
      <c r="F163" s="25"/>
      <c r="G163" s="104"/>
      <c r="H163" s="105"/>
      <c r="I163" s="106"/>
      <c r="J163" s="25"/>
      <c r="K163" s="107"/>
      <c r="L163" s="108"/>
      <c r="M163" s="105"/>
      <c r="N163" s="105"/>
      <c r="O163" s="108"/>
      <c r="P163" s="109"/>
      <c r="Q163" s="109"/>
      <c r="R163" s="110"/>
      <c r="S163" s="111"/>
      <c r="T163" s="109"/>
      <c r="U163" s="112"/>
      <c r="V163" s="25"/>
      <c r="W163" s="113"/>
      <c r="X163" s="25"/>
      <c r="Y163" s="25"/>
      <c r="Z163" s="25"/>
    </row>
    <row r="164" customFormat="false" ht="15.75" hidden="false" customHeight="false" outlineLevel="0" collapsed="false">
      <c r="A164" s="25"/>
      <c r="B164" s="25"/>
      <c r="C164" s="25"/>
      <c r="D164" s="25"/>
      <c r="E164" s="25"/>
      <c r="F164" s="25"/>
      <c r="G164" s="104"/>
      <c r="H164" s="105"/>
      <c r="I164" s="106"/>
      <c r="J164" s="25"/>
      <c r="K164" s="107"/>
      <c r="L164" s="108"/>
      <c r="M164" s="105"/>
      <c r="N164" s="105"/>
      <c r="O164" s="108"/>
      <c r="P164" s="109"/>
      <c r="Q164" s="109"/>
      <c r="R164" s="110"/>
      <c r="S164" s="111"/>
      <c r="T164" s="109"/>
      <c r="U164" s="112"/>
      <c r="V164" s="25"/>
      <c r="W164" s="113"/>
      <c r="X164" s="25"/>
      <c r="Y164" s="25"/>
      <c r="Z164" s="25"/>
    </row>
    <row r="165" customFormat="false" ht="15.75" hidden="false" customHeight="false" outlineLevel="0" collapsed="false">
      <c r="A165" s="25"/>
      <c r="B165" s="25"/>
      <c r="C165" s="25"/>
      <c r="D165" s="25"/>
      <c r="E165" s="25"/>
      <c r="F165" s="25"/>
      <c r="G165" s="104"/>
      <c r="H165" s="105"/>
      <c r="I165" s="106"/>
      <c r="J165" s="25"/>
      <c r="K165" s="107"/>
      <c r="L165" s="108"/>
      <c r="M165" s="105"/>
      <c r="N165" s="105"/>
      <c r="O165" s="108"/>
      <c r="P165" s="109"/>
      <c r="Q165" s="109"/>
      <c r="R165" s="110"/>
      <c r="S165" s="111"/>
      <c r="T165" s="109"/>
      <c r="U165" s="112"/>
      <c r="V165" s="25"/>
      <c r="W165" s="113"/>
      <c r="X165" s="25"/>
      <c r="Y165" s="25"/>
      <c r="Z165" s="25"/>
    </row>
    <row r="166" customFormat="false" ht="15.75" hidden="false" customHeight="false" outlineLevel="0" collapsed="false">
      <c r="A166" s="25"/>
      <c r="B166" s="25"/>
      <c r="C166" s="25"/>
      <c r="D166" s="25"/>
      <c r="E166" s="25"/>
      <c r="F166" s="25"/>
      <c r="G166" s="104"/>
      <c r="H166" s="105"/>
      <c r="I166" s="106"/>
      <c r="J166" s="25"/>
      <c r="K166" s="107"/>
      <c r="L166" s="108"/>
      <c r="M166" s="105"/>
      <c r="N166" s="105"/>
      <c r="O166" s="108"/>
      <c r="P166" s="109"/>
      <c r="Q166" s="109"/>
      <c r="R166" s="110"/>
      <c r="S166" s="111"/>
      <c r="T166" s="109"/>
      <c r="U166" s="112"/>
      <c r="V166" s="25"/>
      <c r="W166" s="113"/>
      <c r="X166" s="25"/>
      <c r="Y166" s="25"/>
      <c r="Z166" s="25"/>
    </row>
    <row r="167" customFormat="false" ht="15.75" hidden="false" customHeight="false" outlineLevel="0" collapsed="false">
      <c r="A167" s="25"/>
      <c r="B167" s="25"/>
      <c r="C167" s="25"/>
      <c r="D167" s="25"/>
      <c r="E167" s="25"/>
      <c r="F167" s="25"/>
      <c r="G167" s="104"/>
      <c r="H167" s="105"/>
      <c r="I167" s="106"/>
      <c r="J167" s="25"/>
      <c r="K167" s="107"/>
      <c r="L167" s="108"/>
      <c r="M167" s="105"/>
      <c r="N167" s="105"/>
      <c r="O167" s="108"/>
      <c r="P167" s="109"/>
      <c r="Q167" s="109"/>
      <c r="R167" s="110"/>
      <c r="S167" s="111"/>
      <c r="T167" s="109"/>
      <c r="U167" s="112"/>
      <c r="V167" s="25"/>
      <c r="W167" s="113"/>
      <c r="X167" s="25"/>
      <c r="Y167" s="25"/>
      <c r="Z167" s="25"/>
    </row>
    <row r="168" customFormat="false" ht="15.75" hidden="false" customHeight="false" outlineLevel="0" collapsed="false">
      <c r="A168" s="25"/>
      <c r="B168" s="25"/>
      <c r="C168" s="25"/>
      <c r="D168" s="25"/>
      <c r="E168" s="25"/>
      <c r="F168" s="25"/>
      <c r="G168" s="104"/>
      <c r="H168" s="105"/>
      <c r="I168" s="106"/>
      <c r="J168" s="25"/>
      <c r="K168" s="107"/>
      <c r="L168" s="108"/>
      <c r="M168" s="105"/>
      <c r="N168" s="105"/>
      <c r="O168" s="108"/>
      <c r="P168" s="109"/>
      <c r="Q168" s="109"/>
      <c r="R168" s="110"/>
      <c r="S168" s="111"/>
      <c r="T168" s="109"/>
      <c r="U168" s="112"/>
      <c r="V168" s="25"/>
      <c r="W168" s="113"/>
      <c r="X168" s="25"/>
      <c r="Y168" s="25"/>
      <c r="Z168" s="25"/>
    </row>
    <row r="169" customFormat="false" ht="15.75" hidden="false" customHeight="false" outlineLevel="0" collapsed="false">
      <c r="A169" s="25"/>
      <c r="B169" s="25"/>
      <c r="C169" s="25"/>
      <c r="D169" s="25"/>
      <c r="E169" s="25"/>
      <c r="F169" s="25"/>
      <c r="G169" s="104"/>
      <c r="H169" s="105"/>
      <c r="I169" s="106"/>
      <c r="J169" s="25"/>
      <c r="K169" s="107"/>
      <c r="L169" s="108"/>
      <c r="M169" s="105"/>
      <c r="N169" s="105"/>
      <c r="O169" s="108"/>
      <c r="P169" s="109"/>
      <c r="Q169" s="109"/>
      <c r="R169" s="110"/>
      <c r="S169" s="111"/>
      <c r="T169" s="109"/>
      <c r="U169" s="112"/>
      <c r="V169" s="25"/>
      <c r="W169" s="113"/>
      <c r="X169" s="25"/>
      <c r="Y169" s="25"/>
      <c r="Z169" s="25"/>
    </row>
    <row r="170" customFormat="false" ht="15.75" hidden="false" customHeight="false" outlineLevel="0" collapsed="false">
      <c r="A170" s="25"/>
      <c r="B170" s="25"/>
      <c r="C170" s="25"/>
      <c r="D170" s="25"/>
      <c r="E170" s="25"/>
      <c r="F170" s="25"/>
      <c r="G170" s="104"/>
      <c r="H170" s="105"/>
      <c r="I170" s="106"/>
      <c r="J170" s="25"/>
      <c r="K170" s="107"/>
      <c r="L170" s="108"/>
      <c r="M170" s="105"/>
      <c r="N170" s="105"/>
      <c r="O170" s="108"/>
      <c r="P170" s="109"/>
      <c r="Q170" s="109"/>
      <c r="R170" s="110"/>
      <c r="S170" s="111"/>
      <c r="T170" s="109"/>
      <c r="U170" s="112"/>
      <c r="V170" s="25"/>
      <c r="W170" s="113"/>
      <c r="X170" s="25"/>
      <c r="Y170" s="25"/>
      <c r="Z170" s="25"/>
    </row>
    <row r="171" customFormat="false" ht="15.75" hidden="false" customHeight="false" outlineLevel="0" collapsed="false">
      <c r="A171" s="25"/>
      <c r="B171" s="25"/>
      <c r="C171" s="25"/>
      <c r="D171" s="25"/>
      <c r="E171" s="25"/>
      <c r="F171" s="25"/>
      <c r="G171" s="104"/>
      <c r="H171" s="105"/>
      <c r="I171" s="106"/>
      <c r="J171" s="25"/>
      <c r="K171" s="107"/>
      <c r="L171" s="108"/>
      <c r="M171" s="105"/>
      <c r="N171" s="105"/>
      <c r="O171" s="108"/>
      <c r="P171" s="109"/>
      <c r="Q171" s="109"/>
      <c r="R171" s="110"/>
      <c r="S171" s="111"/>
      <c r="T171" s="109"/>
      <c r="U171" s="112"/>
      <c r="V171" s="25"/>
      <c r="W171" s="113"/>
      <c r="X171" s="25"/>
      <c r="Y171" s="25"/>
      <c r="Z171" s="25"/>
    </row>
    <row r="172" customFormat="false" ht="15.75" hidden="false" customHeight="false" outlineLevel="0" collapsed="false">
      <c r="A172" s="25"/>
      <c r="B172" s="25"/>
      <c r="C172" s="25"/>
      <c r="D172" s="25"/>
      <c r="E172" s="25"/>
      <c r="F172" s="25"/>
      <c r="G172" s="104"/>
      <c r="H172" s="105"/>
      <c r="I172" s="106"/>
      <c r="J172" s="25"/>
      <c r="K172" s="107"/>
      <c r="L172" s="108"/>
      <c r="M172" s="105"/>
      <c r="N172" s="105"/>
      <c r="O172" s="108"/>
      <c r="P172" s="109"/>
      <c r="Q172" s="109"/>
      <c r="R172" s="110"/>
      <c r="S172" s="111"/>
      <c r="T172" s="109"/>
      <c r="U172" s="112"/>
      <c r="V172" s="25"/>
      <c r="W172" s="113"/>
      <c r="X172" s="25"/>
      <c r="Y172" s="25"/>
      <c r="Z172" s="25"/>
    </row>
    <row r="173" customFormat="false" ht="15.75" hidden="false" customHeight="false" outlineLevel="0" collapsed="false">
      <c r="A173" s="25"/>
      <c r="B173" s="25"/>
      <c r="C173" s="25"/>
      <c r="D173" s="25"/>
      <c r="E173" s="25"/>
      <c r="F173" s="25"/>
      <c r="G173" s="104"/>
      <c r="H173" s="105"/>
      <c r="I173" s="106"/>
      <c r="J173" s="25"/>
      <c r="K173" s="107"/>
      <c r="L173" s="108"/>
      <c r="M173" s="105"/>
      <c r="N173" s="105"/>
      <c r="O173" s="108"/>
      <c r="P173" s="109"/>
      <c r="Q173" s="109"/>
      <c r="R173" s="110"/>
      <c r="S173" s="111"/>
      <c r="T173" s="109"/>
      <c r="U173" s="112"/>
      <c r="V173" s="25"/>
      <c r="W173" s="113"/>
      <c r="X173" s="25"/>
      <c r="Y173" s="25"/>
      <c r="Z173" s="25"/>
    </row>
    <row r="174" customFormat="false" ht="15.75" hidden="false" customHeight="false" outlineLevel="0" collapsed="false">
      <c r="A174" s="25"/>
      <c r="B174" s="25"/>
      <c r="C174" s="25"/>
      <c r="D174" s="25"/>
      <c r="E174" s="25"/>
      <c r="F174" s="25"/>
      <c r="G174" s="104"/>
      <c r="H174" s="105"/>
      <c r="I174" s="106"/>
      <c r="J174" s="25"/>
      <c r="K174" s="107"/>
      <c r="L174" s="108"/>
      <c r="M174" s="105"/>
      <c r="N174" s="105"/>
      <c r="O174" s="108"/>
      <c r="P174" s="109"/>
      <c r="Q174" s="109"/>
      <c r="R174" s="110"/>
      <c r="S174" s="111"/>
      <c r="T174" s="109"/>
      <c r="U174" s="112"/>
      <c r="V174" s="25"/>
      <c r="W174" s="113"/>
      <c r="X174" s="25"/>
      <c r="Y174" s="25"/>
      <c r="Z174" s="25"/>
    </row>
    <row r="175" customFormat="false" ht="15.75" hidden="false" customHeight="false" outlineLevel="0" collapsed="false">
      <c r="A175" s="25"/>
      <c r="B175" s="25"/>
      <c r="C175" s="25"/>
      <c r="D175" s="25"/>
      <c r="E175" s="25"/>
      <c r="F175" s="25"/>
      <c r="G175" s="104"/>
      <c r="H175" s="105"/>
      <c r="I175" s="106"/>
      <c r="J175" s="25"/>
      <c r="K175" s="107"/>
      <c r="L175" s="108"/>
      <c r="M175" s="105"/>
      <c r="N175" s="105"/>
      <c r="O175" s="108"/>
      <c r="P175" s="109"/>
      <c r="Q175" s="109"/>
      <c r="R175" s="110"/>
      <c r="S175" s="111"/>
      <c r="T175" s="109"/>
      <c r="U175" s="112"/>
      <c r="V175" s="25"/>
      <c r="W175" s="113"/>
      <c r="X175" s="25"/>
      <c r="Y175" s="25"/>
      <c r="Z175" s="25"/>
    </row>
    <row r="176" customFormat="false" ht="15.75" hidden="false" customHeight="false" outlineLevel="0" collapsed="false">
      <c r="A176" s="25"/>
      <c r="B176" s="25"/>
      <c r="C176" s="25"/>
      <c r="D176" s="25"/>
      <c r="E176" s="25"/>
      <c r="F176" s="25"/>
      <c r="G176" s="104"/>
      <c r="H176" s="105"/>
      <c r="I176" s="106"/>
      <c r="J176" s="25"/>
      <c r="K176" s="107"/>
      <c r="L176" s="108"/>
      <c r="M176" s="105"/>
      <c r="N176" s="105"/>
      <c r="O176" s="108"/>
      <c r="P176" s="109"/>
      <c r="Q176" s="109"/>
      <c r="R176" s="110"/>
      <c r="S176" s="111"/>
      <c r="T176" s="109"/>
      <c r="U176" s="112"/>
      <c r="V176" s="25"/>
      <c r="W176" s="113"/>
      <c r="X176" s="25"/>
      <c r="Y176" s="25"/>
      <c r="Z176" s="25"/>
    </row>
    <row r="177" customFormat="false" ht="15.75" hidden="false" customHeight="false" outlineLevel="0" collapsed="false">
      <c r="A177" s="25"/>
      <c r="B177" s="25"/>
      <c r="C177" s="25"/>
      <c r="D177" s="25"/>
      <c r="E177" s="25"/>
      <c r="F177" s="25"/>
      <c r="G177" s="104"/>
      <c r="H177" s="105"/>
      <c r="I177" s="106"/>
      <c r="J177" s="25"/>
      <c r="K177" s="107"/>
      <c r="L177" s="108"/>
      <c r="M177" s="105"/>
      <c r="N177" s="105"/>
      <c r="O177" s="108"/>
      <c r="P177" s="109"/>
      <c r="Q177" s="109"/>
      <c r="R177" s="110"/>
      <c r="S177" s="111"/>
      <c r="T177" s="109"/>
      <c r="U177" s="112"/>
      <c r="V177" s="25"/>
      <c r="W177" s="113"/>
      <c r="X177" s="25"/>
      <c r="Y177" s="25"/>
      <c r="Z177" s="25"/>
    </row>
    <row r="178" customFormat="false" ht="15.75" hidden="false" customHeight="false" outlineLevel="0" collapsed="false">
      <c r="A178" s="25"/>
      <c r="B178" s="25"/>
      <c r="C178" s="25"/>
      <c r="D178" s="25"/>
      <c r="E178" s="25"/>
      <c r="F178" s="25"/>
      <c r="G178" s="104"/>
      <c r="H178" s="105"/>
      <c r="I178" s="106"/>
      <c r="J178" s="25"/>
      <c r="K178" s="107"/>
      <c r="L178" s="108"/>
      <c r="M178" s="105"/>
      <c r="N178" s="105"/>
      <c r="O178" s="108"/>
      <c r="P178" s="109"/>
      <c r="Q178" s="109"/>
      <c r="R178" s="110"/>
      <c r="S178" s="111"/>
      <c r="T178" s="109"/>
      <c r="U178" s="112"/>
      <c r="V178" s="25"/>
      <c r="W178" s="113"/>
      <c r="X178" s="25"/>
      <c r="Y178" s="25"/>
      <c r="Z178" s="25"/>
    </row>
    <row r="179" customFormat="false" ht="15.75" hidden="false" customHeight="false" outlineLevel="0" collapsed="false">
      <c r="A179" s="25"/>
      <c r="B179" s="25"/>
      <c r="C179" s="25"/>
      <c r="D179" s="25"/>
      <c r="E179" s="25"/>
      <c r="F179" s="25"/>
      <c r="G179" s="104"/>
      <c r="H179" s="105"/>
      <c r="I179" s="106"/>
      <c r="J179" s="25"/>
      <c r="K179" s="107"/>
      <c r="L179" s="108"/>
      <c r="M179" s="105"/>
      <c r="N179" s="105"/>
      <c r="O179" s="108"/>
      <c r="P179" s="109"/>
      <c r="Q179" s="109"/>
      <c r="R179" s="110"/>
      <c r="S179" s="111"/>
      <c r="T179" s="109"/>
      <c r="U179" s="112"/>
      <c r="V179" s="25"/>
      <c r="W179" s="113"/>
      <c r="X179" s="25"/>
      <c r="Y179" s="25"/>
      <c r="Z179" s="25"/>
    </row>
    <row r="180" customFormat="false" ht="15.75" hidden="false" customHeight="false" outlineLevel="0" collapsed="false">
      <c r="A180" s="25"/>
      <c r="B180" s="25"/>
      <c r="C180" s="25"/>
      <c r="D180" s="25"/>
      <c r="E180" s="25"/>
      <c r="F180" s="25"/>
      <c r="G180" s="104"/>
      <c r="H180" s="105"/>
      <c r="I180" s="106"/>
      <c r="J180" s="25"/>
      <c r="K180" s="107"/>
      <c r="L180" s="108"/>
      <c r="M180" s="105"/>
      <c r="N180" s="105"/>
      <c r="O180" s="108"/>
      <c r="P180" s="109"/>
      <c r="Q180" s="109"/>
      <c r="R180" s="110"/>
      <c r="S180" s="111"/>
      <c r="T180" s="109"/>
      <c r="U180" s="112"/>
      <c r="V180" s="25"/>
      <c r="W180" s="113"/>
      <c r="X180" s="25"/>
      <c r="Y180" s="25"/>
      <c r="Z180" s="25"/>
    </row>
    <row r="181" customFormat="false" ht="15.75" hidden="false" customHeight="false" outlineLevel="0" collapsed="false">
      <c r="A181" s="25"/>
      <c r="B181" s="25"/>
      <c r="C181" s="25"/>
      <c r="D181" s="25"/>
      <c r="E181" s="25"/>
      <c r="F181" s="25"/>
      <c r="G181" s="104"/>
      <c r="H181" s="105"/>
      <c r="I181" s="106"/>
      <c r="J181" s="25"/>
      <c r="K181" s="107"/>
      <c r="L181" s="108"/>
      <c r="M181" s="105"/>
      <c r="N181" s="105"/>
      <c r="O181" s="108"/>
      <c r="P181" s="109"/>
      <c r="Q181" s="109"/>
      <c r="R181" s="110"/>
      <c r="S181" s="111"/>
      <c r="T181" s="109"/>
      <c r="U181" s="112"/>
      <c r="V181" s="25"/>
      <c r="W181" s="113"/>
      <c r="X181" s="25"/>
      <c r="Y181" s="25"/>
      <c r="Z181" s="25"/>
    </row>
    <row r="182" customFormat="false" ht="15.75" hidden="false" customHeight="false" outlineLevel="0" collapsed="false">
      <c r="A182" s="25"/>
      <c r="B182" s="25"/>
      <c r="C182" s="25"/>
      <c r="D182" s="25"/>
      <c r="E182" s="25"/>
      <c r="F182" s="25"/>
      <c r="G182" s="104"/>
      <c r="H182" s="105"/>
      <c r="I182" s="106"/>
      <c r="J182" s="25"/>
      <c r="K182" s="107"/>
      <c r="L182" s="108"/>
      <c r="M182" s="105"/>
      <c r="N182" s="105"/>
      <c r="O182" s="108"/>
      <c r="P182" s="109"/>
      <c r="Q182" s="109"/>
      <c r="R182" s="110"/>
      <c r="S182" s="111"/>
      <c r="T182" s="109"/>
      <c r="U182" s="112"/>
      <c r="V182" s="25"/>
      <c r="W182" s="113"/>
      <c r="X182" s="25"/>
      <c r="Y182" s="25"/>
      <c r="Z182" s="25"/>
    </row>
    <row r="183" customFormat="false" ht="15.75" hidden="false" customHeight="false" outlineLevel="0" collapsed="false">
      <c r="A183" s="25"/>
      <c r="B183" s="25"/>
      <c r="C183" s="25"/>
      <c r="D183" s="25"/>
      <c r="E183" s="25"/>
      <c r="F183" s="25"/>
      <c r="G183" s="104"/>
      <c r="H183" s="105"/>
      <c r="I183" s="106"/>
      <c r="J183" s="25"/>
      <c r="K183" s="107"/>
      <c r="L183" s="108"/>
      <c r="M183" s="105"/>
      <c r="N183" s="105"/>
      <c r="O183" s="108"/>
      <c r="P183" s="109"/>
      <c r="Q183" s="109"/>
      <c r="R183" s="110"/>
      <c r="S183" s="111"/>
      <c r="T183" s="109"/>
      <c r="U183" s="112"/>
      <c r="V183" s="25"/>
      <c r="W183" s="113"/>
      <c r="X183" s="25"/>
      <c r="Y183" s="25"/>
      <c r="Z183" s="25"/>
    </row>
    <row r="184" customFormat="false" ht="15.75" hidden="false" customHeight="false" outlineLevel="0" collapsed="false">
      <c r="A184" s="25"/>
      <c r="B184" s="25"/>
      <c r="C184" s="25"/>
      <c r="D184" s="25"/>
      <c r="E184" s="25"/>
      <c r="F184" s="25"/>
      <c r="G184" s="104"/>
      <c r="H184" s="105"/>
      <c r="I184" s="106"/>
      <c r="J184" s="25"/>
      <c r="K184" s="107"/>
      <c r="L184" s="108"/>
      <c r="M184" s="105"/>
      <c r="N184" s="105"/>
      <c r="O184" s="108"/>
      <c r="P184" s="109"/>
      <c r="Q184" s="109"/>
      <c r="R184" s="110"/>
      <c r="S184" s="111"/>
      <c r="T184" s="109"/>
      <c r="U184" s="112"/>
      <c r="V184" s="25"/>
      <c r="W184" s="113"/>
      <c r="X184" s="25"/>
      <c r="Y184" s="25"/>
      <c r="Z184" s="25"/>
    </row>
    <row r="185" customFormat="false" ht="15.75" hidden="false" customHeight="false" outlineLevel="0" collapsed="false">
      <c r="A185" s="25"/>
      <c r="B185" s="25"/>
      <c r="C185" s="25"/>
      <c r="D185" s="25"/>
      <c r="E185" s="25"/>
      <c r="F185" s="25"/>
      <c r="G185" s="104"/>
      <c r="H185" s="105"/>
      <c r="I185" s="106"/>
      <c r="J185" s="25"/>
      <c r="K185" s="107"/>
      <c r="L185" s="108"/>
      <c r="M185" s="105"/>
      <c r="N185" s="105"/>
      <c r="O185" s="108"/>
      <c r="P185" s="109"/>
      <c r="Q185" s="109"/>
      <c r="R185" s="110"/>
      <c r="S185" s="111"/>
      <c r="T185" s="109"/>
      <c r="U185" s="112"/>
      <c r="V185" s="25"/>
      <c r="W185" s="113"/>
      <c r="X185" s="25"/>
      <c r="Y185" s="25"/>
      <c r="Z185" s="25"/>
    </row>
    <row r="186" customFormat="false" ht="15.75" hidden="false" customHeight="false" outlineLevel="0" collapsed="false">
      <c r="A186" s="25"/>
      <c r="B186" s="25"/>
      <c r="C186" s="25"/>
      <c r="D186" s="25"/>
      <c r="E186" s="25"/>
      <c r="F186" s="25"/>
      <c r="G186" s="104"/>
      <c r="H186" s="105"/>
      <c r="I186" s="106"/>
      <c r="J186" s="25"/>
      <c r="K186" s="107"/>
      <c r="L186" s="108"/>
      <c r="M186" s="105"/>
      <c r="N186" s="105"/>
      <c r="O186" s="108"/>
      <c r="P186" s="109"/>
      <c r="Q186" s="109"/>
      <c r="R186" s="110"/>
      <c r="S186" s="111"/>
      <c r="T186" s="109"/>
      <c r="U186" s="112"/>
      <c r="V186" s="25"/>
      <c r="W186" s="113"/>
      <c r="X186" s="25"/>
      <c r="Y186" s="25"/>
      <c r="Z186" s="25"/>
    </row>
    <row r="187" customFormat="false" ht="15.75" hidden="false" customHeight="false" outlineLevel="0" collapsed="false">
      <c r="A187" s="25"/>
      <c r="B187" s="25"/>
      <c r="C187" s="25"/>
      <c r="D187" s="25"/>
      <c r="E187" s="25"/>
      <c r="F187" s="25"/>
      <c r="G187" s="104"/>
      <c r="H187" s="105"/>
      <c r="I187" s="106"/>
      <c r="J187" s="25"/>
      <c r="K187" s="107"/>
      <c r="L187" s="108"/>
      <c r="M187" s="105"/>
      <c r="N187" s="105"/>
      <c r="O187" s="108"/>
      <c r="P187" s="109"/>
      <c r="Q187" s="109"/>
      <c r="R187" s="110"/>
      <c r="S187" s="111"/>
      <c r="T187" s="109"/>
      <c r="U187" s="112"/>
      <c r="V187" s="25"/>
      <c r="W187" s="113"/>
      <c r="X187" s="25"/>
      <c r="Y187" s="25"/>
      <c r="Z187" s="25"/>
    </row>
    <row r="188" customFormat="false" ht="15.75" hidden="false" customHeight="false" outlineLevel="0" collapsed="false">
      <c r="A188" s="25"/>
      <c r="B188" s="25"/>
      <c r="C188" s="25"/>
      <c r="D188" s="25"/>
      <c r="E188" s="25"/>
      <c r="F188" s="25"/>
      <c r="G188" s="104"/>
      <c r="H188" s="105"/>
      <c r="I188" s="106"/>
      <c r="J188" s="25"/>
      <c r="K188" s="107"/>
      <c r="L188" s="108"/>
      <c r="M188" s="105"/>
      <c r="N188" s="105"/>
      <c r="O188" s="108"/>
      <c r="P188" s="109"/>
      <c r="Q188" s="109"/>
      <c r="R188" s="110"/>
      <c r="S188" s="111"/>
      <c r="T188" s="109"/>
      <c r="U188" s="112"/>
      <c r="V188" s="25"/>
      <c r="W188" s="113"/>
      <c r="X188" s="25"/>
      <c r="Y188" s="25"/>
      <c r="Z188" s="25"/>
    </row>
    <row r="189" customFormat="false" ht="15.75" hidden="false" customHeight="false" outlineLevel="0" collapsed="false">
      <c r="A189" s="25"/>
      <c r="B189" s="25"/>
      <c r="C189" s="25"/>
      <c r="D189" s="25"/>
      <c r="E189" s="25"/>
      <c r="F189" s="25"/>
      <c r="G189" s="104"/>
      <c r="H189" s="105"/>
      <c r="I189" s="106"/>
      <c r="J189" s="25"/>
      <c r="K189" s="107"/>
      <c r="L189" s="108"/>
      <c r="M189" s="105"/>
      <c r="N189" s="105"/>
      <c r="O189" s="108"/>
      <c r="P189" s="109"/>
      <c r="Q189" s="109"/>
      <c r="R189" s="110"/>
      <c r="S189" s="111"/>
      <c r="T189" s="109"/>
      <c r="U189" s="112"/>
      <c r="V189" s="25"/>
      <c r="W189" s="113"/>
      <c r="X189" s="25"/>
      <c r="Y189" s="25"/>
      <c r="Z189" s="25"/>
    </row>
    <row r="190" customFormat="false" ht="15.75" hidden="false" customHeight="false" outlineLevel="0" collapsed="false">
      <c r="A190" s="25"/>
      <c r="B190" s="25"/>
      <c r="C190" s="25"/>
      <c r="D190" s="25"/>
      <c r="E190" s="25"/>
      <c r="F190" s="25"/>
      <c r="G190" s="104"/>
      <c r="H190" s="105"/>
      <c r="I190" s="106"/>
      <c r="J190" s="25"/>
      <c r="K190" s="107"/>
      <c r="L190" s="108"/>
      <c r="M190" s="105"/>
      <c r="N190" s="105"/>
      <c r="O190" s="108"/>
      <c r="P190" s="109"/>
      <c r="Q190" s="109"/>
      <c r="R190" s="110"/>
      <c r="S190" s="111"/>
      <c r="T190" s="109"/>
      <c r="U190" s="112"/>
      <c r="V190" s="25"/>
      <c r="W190" s="113"/>
      <c r="X190" s="25"/>
      <c r="Y190" s="25"/>
      <c r="Z190" s="25"/>
    </row>
    <row r="191" customFormat="false" ht="15.75" hidden="false" customHeight="false" outlineLevel="0" collapsed="false">
      <c r="A191" s="25"/>
      <c r="B191" s="25"/>
      <c r="C191" s="25"/>
      <c r="D191" s="25"/>
      <c r="E191" s="25"/>
      <c r="F191" s="25"/>
      <c r="G191" s="104"/>
      <c r="H191" s="105"/>
      <c r="I191" s="106"/>
      <c r="J191" s="25"/>
      <c r="K191" s="107"/>
      <c r="L191" s="108"/>
      <c r="M191" s="105"/>
      <c r="N191" s="105"/>
      <c r="O191" s="108"/>
      <c r="P191" s="109"/>
      <c r="Q191" s="109"/>
      <c r="R191" s="110"/>
      <c r="S191" s="111"/>
      <c r="T191" s="109"/>
      <c r="U191" s="112"/>
      <c r="V191" s="25"/>
      <c r="W191" s="113"/>
      <c r="X191" s="25"/>
      <c r="Y191" s="25"/>
      <c r="Z191" s="25"/>
    </row>
    <row r="192" customFormat="false" ht="15.75" hidden="false" customHeight="false" outlineLevel="0" collapsed="false">
      <c r="A192" s="25"/>
      <c r="B192" s="25"/>
      <c r="C192" s="25"/>
      <c r="D192" s="25"/>
      <c r="E192" s="25"/>
      <c r="F192" s="25"/>
      <c r="G192" s="104"/>
      <c r="H192" s="105"/>
      <c r="I192" s="106"/>
      <c r="J192" s="25"/>
      <c r="K192" s="107"/>
      <c r="L192" s="108"/>
      <c r="M192" s="105"/>
      <c r="N192" s="105"/>
      <c r="O192" s="108"/>
      <c r="P192" s="109"/>
      <c r="Q192" s="109"/>
      <c r="R192" s="110"/>
      <c r="S192" s="111"/>
      <c r="T192" s="109"/>
      <c r="U192" s="112"/>
      <c r="V192" s="25"/>
      <c r="W192" s="113"/>
      <c r="X192" s="25"/>
      <c r="Y192" s="25"/>
      <c r="Z192" s="25"/>
    </row>
    <row r="193" customFormat="false" ht="15.75" hidden="false" customHeight="false" outlineLevel="0" collapsed="false">
      <c r="A193" s="25"/>
      <c r="B193" s="25"/>
      <c r="C193" s="25"/>
      <c r="D193" s="25"/>
      <c r="E193" s="25"/>
      <c r="F193" s="25"/>
      <c r="G193" s="104"/>
      <c r="H193" s="105"/>
      <c r="I193" s="106"/>
      <c r="J193" s="25"/>
      <c r="K193" s="107"/>
      <c r="L193" s="108"/>
      <c r="M193" s="105"/>
      <c r="N193" s="105"/>
      <c r="O193" s="108"/>
      <c r="P193" s="109"/>
      <c r="Q193" s="109"/>
      <c r="R193" s="110"/>
      <c r="S193" s="111"/>
      <c r="T193" s="109"/>
      <c r="U193" s="112"/>
      <c r="V193" s="25"/>
      <c r="W193" s="113"/>
      <c r="X193" s="25"/>
      <c r="Y193" s="25"/>
      <c r="Z193" s="25"/>
    </row>
    <row r="194" customFormat="false" ht="15.75" hidden="false" customHeight="false" outlineLevel="0" collapsed="false">
      <c r="A194" s="25"/>
      <c r="B194" s="25"/>
      <c r="C194" s="25"/>
      <c r="D194" s="25"/>
      <c r="E194" s="25"/>
      <c r="F194" s="25"/>
      <c r="G194" s="104"/>
      <c r="H194" s="105"/>
      <c r="I194" s="106"/>
      <c r="J194" s="25"/>
      <c r="K194" s="107"/>
      <c r="L194" s="108"/>
      <c r="M194" s="105"/>
      <c r="N194" s="105"/>
      <c r="O194" s="108"/>
      <c r="P194" s="109"/>
      <c r="Q194" s="109"/>
      <c r="R194" s="110"/>
      <c r="S194" s="111"/>
      <c r="T194" s="109"/>
      <c r="U194" s="112"/>
      <c r="V194" s="25"/>
      <c r="W194" s="113"/>
      <c r="X194" s="25"/>
      <c r="Y194" s="25"/>
      <c r="Z194" s="25"/>
    </row>
    <row r="195" customFormat="false" ht="15.75" hidden="false" customHeight="false" outlineLevel="0" collapsed="false">
      <c r="A195" s="25"/>
      <c r="B195" s="25"/>
      <c r="C195" s="25"/>
      <c r="D195" s="25"/>
      <c r="E195" s="25"/>
      <c r="F195" s="25"/>
      <c r="G195" s="104"/>
      <c r="H195" s="105"/>
      <c r="I195" s="106"/>
      <c r="J195" s="25"/>
      <c r="K195" s="107"/>
      <c r="L195" s="108"/>
      <c r="M195" s="105"/>
      <c r="N195" s="105"/>
      <c r="O195" s="108"/>
      <c r="P195" s="109"/>
      <c r="Q195" s="109"/>
      <c r="R195" s="110"/>
      <c r="S195" s="111"/>
      <c r="T195" s="109"/>
      <c r="U195" s="112"/>
      <c r="V195" s="25"/>
      <c r="W195" s="113"/>
      <c r="X195" s="25"/>
      <c r="Y195" s="25"/>
      <c r="Z195" s="25"/>
    </row>
    <row r="196" customFormat="false" ht="15.75" hidden="false" customHeight="false" outlineLevel="0" collapsed="false">
      <c r="A196" s="25"/>
      <c r="B196" s="25"/>
      <c r="C196" s="25"/>
      <c r="D196" s="25"/>
      <c r="E196" s="25"/>
      <c r="F196" s="25"/>
      <c r="G196" s="104"/>
      <c r="H196" s="105"/>
      <c r="I196" s="106"/>
      <c r="J196" s="25"/>
      <c r="K196" s="107"/>
      <c r="L196" s="108"/>
      <c r="M196" s="105"/>
      <c r="N196" s="105"/>
      <c r="O196" s="108"/>
      <c r="P196" s="109"/>
      <c r="Q196" s="109"/>
      <c r="R196" s="110"/>
      <c r="S196" s="111"/>
      <c r="T196" s="109"/>
      <c r="U196" s="112"/>
      <c r="V196" s="25"/>
      <c r="W196" s="113"/>
      <c r="X196" s="25"/>
      <c r="Y196" s="25"/>
      <c r="Z196" s="25"/>
    </row>
    <row r="197" customFormat="false" ht="15.75" hidden="false" customHeight="false" outlineLevel="0" collapsed="false">
      <c r="A197" s="25"/>
      <c r="B197" s="25"/>
      <c r="C197" s="25"/>
      <c r="D197" s="25"/>
      <c r="E197" s="25"/>
      <c r="F197" s="25"/>
      <c r="G197" s="104"/>
      <c r="H197" s="105"/>
      <c r="I197" s="106"/>
      <c r="J197" s="25"/>
      <c r="K197" s="107"/>
      <c r="L197" s="108"/>
      <c r="M197" s="105"/>
      <c r="N197" s="105"/>
      <c r="O197" s="108"/>
      <c r="P197" s="109"/>
      <c r="Q197" s="109"/>
      <c r="R197" s="110"/>
      <c r="S197" s="111"/>
      <c r="T197" s="109"/>
      <c r="U197" s="112"/>
      <c r="V197" s="25"/>
      <c r="W197" s="113"/>
      <c r="X197" s="25"/>
      <c r="Y197" s="25"/>
      <c r="Z197" s="25"/>
    </row>
    <row r="198" customFormat="false" ht="15.75" hidden="false" customHeight="false" outlineLevel="0" collapsed="false">
      <c r="A198" s="25"/>
      <c r="B198" s="25"/>
      <c r="C198" s="25"/>
      <c r="D198" s="25"/>
      <c r="E198" s="25"/>
      <c r="F198" s="25"/>
      <c r="G198" s="104"/>
      <c r="H198" s="105"/>
      <c r="I198" s="106"/>
      <c r="J198" s="25"/>
      <c r="K198" s="107"/>
      <c r="L198" s="108"/>
      <c r="M198" s="105"/>
      <c r="N198" s="105"/>
      <c r="O198" s="108"/>
      <c r="P198" s="109"/>
      <c r="Q198" s="109"/>
      <c r="R198" s="110"/>
      <c r="S198" s="111"/>
      <c r="T198" s="109"/>
      <c r="U198" s="112"/>
      <c r="V198" s="25"/>
      <c r="W198" s="113"/>
      <c r="X198" s="25"/>
      <c r="Y198" s="25"/>
      <c r="Z198" s="25"/>
    </row>
    <row r="199" customFormat="false" ht="15.75" hidden="false" customHeight="false" outlineLevel="0" collapsed="false">
      <c r="A199" s="25"/>
      <c r="B199" s="25"/>
      <c r="C199" s="25"/>
      <c r="D199" s="25"/>
      <c r="E199" s="25"/>
      <c r="F199" s="25"/>
      <c r="G199" s="104"/>
      <c r="H199" s="105"/>
      <c r="I199" s="106"/>
      <c r="J199" s="25"/>
      <c r="K199" s="107"/>
      <c r="L199" s="108"/>
      <c r="M199" s="105"/>
      <c r="N199" s="105"/>
      <c r="O199" s="108"/>
      <c r="P199" s="109"/>
      <c r="Q199" s="109"/>
      <c r="R199" s="110"/>
      <c r="S199" s="111"/>
      <c r="T199" s="109"/>
      <c r="U199" s="112"/>
      <c r="V199" s="25"/>
      <c r="W199" s="113"/>
      <c r="X199" s="25"/>
      <c r="Y199" s="25"/>
      <c r="Z199" s="25"/>
    </row>
    <row r="200" customFormat="false" ht="15.75" hidden="false" customHeight="false" outlineLevel="0" collapsed="false">
      <c r="A200" s="25"/>
      <c r="B200" s="25"/>
      <c r="C200" s="25"/>
      <c r="D200" s="25"/>
      <c r="E200" s="25"/>
      <c r="F200" s="25"/>
      <c r="G200" s="104"/>
      <c r="H200" s="105"/>
      <c r="I200" s="106"/>
      <c r="J200" s="25"/>
      <c r="K200" s="107"/>
      <c r="L200" s="108"/>
      <c r="M200" s="105"/>
      <c r="N200" s="105"/>
      <c r="O200" s="108"/>
      <c r="P200" s="109"/>
      <c r="Q200" s="109"/>
      <c r="R200" s="110"/>
      <c r="S200" s="111"/>
      <c r="T200" s="109"/>
      <c r="U200" s="112"/>
      <c r="V200" s="25"/>
      <c r="W200" s="113"/>
      <c r="X200" s="25"/>
      <c r="Y200" s="25"/>
      <c r="Z200" s="25"/>
    </row>
    <row r="201" customFormat="false" ht="15.75" hidden="false" customHeight="false" outlineLevel="0" collapsed="false">
      <c r="A201" s="25"/>
      <c r="B201" s="25"/>
      <c r="C201" s="25"/>
      <c r="D201" s="25"/>
      <c r="E201" s="25"/>
      <c r="F201" s="25"/>
      <c r="G201" s="104"/>
      <c r="H201" s="105"/>
      <c r="I201" s="106"/>
      <c r="J201" s="25"/>
      <c r="K201" s="107"/>
      <c r="L201" s="108"/>
      <c r="M201" s="105"/>
      <c r="N201" s="105"/>
      <c r="O201" s="108"/>
      <c r="P201" s="109"/>
      <c r="Q201" s="109"/>
      <c r="R201" s="110"/>
      <c r="S201" s="111"/>
      <c r="T201" s="109"/>
      <c r="U201" s="112"/>
      <c r="V201" s="25"/>
      <c r="W201" s="113"/>
      <c r="X201" s="25"/>
      <c r="Y201" s="25"/>
      <c r="Z201" s="25"/>
    </row>
    <row r="202" customFormat="false" ht="15.75" hidden="false" customHeight="false" outlineLevel="0" collapsed="false">
      <c r="A202" s="25"/>
      <c r="B202" s="25"/>
      <c r="C202" s="25"/>
      <c r="D202" s="25"/>
      <c r="E202" s="25"/>
      <c r="F202" s="25"/>
      <c r="G202" s="104"/>
      <c r="H202" s="105"/>
      <c r="I202" s="106"/>
      <c r="J202" s="25"/>
      <c r="K202" s="107"/>
      <c r="L202" s="108"/>
      <c r="M202" s="105"/>
      <c r="N202" s="105"/>
      <c r="O202" s="108"/>
      <c r="P202" s="109"/>
      <c r="Q202" s="109"/>
      <c r="R202" s="110"/>
      <c r="S202" s="111"/>
      <c r="T202" s="109"/>
      <c r="U202" s="112"/>
      <c r="V202" s="25"/>
      <c r="W202" s="113"/>
      <c r="X202" s="25"/>
      <c r="Y202" s="25"/>
      <c r="Z202" s="25"/>
    </row>
    <row r="203" customFormat="false" ht="15.75" hidden="false" customHeight="false" outlineLevel="0" collapsed="false">
      <c r="A203" s="25"/>
      <c r="B203" s="25"/>
      <c r="C203" s="25"/>
      <c r="D203" s="25"/>
      <c r="E203" s="25"/>
      <c r="F203" s="25"/>
      <c r="G203" s="104"/>
      <c r="H203" s="105"/>
      <c r="I203" s="106"/>
      <c r="J203" s="25"/>
      <c r="K203" s="107"/>
      <c r="L203" s="108"/>
      <c r="M203" s="105"/>
      <c r="N203" s="105"/>
      <c r="O203" s="108"/>
      <c r="P203" s="109"/>
      <c r="Q203" s="109"/>
      <c r="R203" s="110"/>
      <c r="S203" s="111"/>
      <c r="T203" s="109"/>
      <c r="U203" s="112"/>
      <c r="V203" s="25"/>
      <c r="W203" s="113"/>
      <c r="X203" s="25"/>
      <c r="Y203" s="25"/>
      <c r="Z203" s="25"/>
    </row>
    <row r="204" customFormat="false" ht="15.75" hidden="false" customHeight="false" outlineLevel="0" collapsed="false">
      <c r="A204" s="25"/>
      <c r="B204" s="25"/>
      <c r="C204" s="25"/>
      <c r="D204" s="25"/>
      <c r="E204" s="25"/>
      <c r="F204" s="25"/>
      <c r="G204" s="104"/>
      <c r="H204" s="105"/>
      <c r="I204" s="106"/>
      <c r="J204" s="25"/>
      <c r="K204" s="107"/>
      <c r="L204" s="108"/>
      <c r="M204" s="105"/>
      <c r="N204" s="105"/>
      <c r="O204" s="108"/>
      <c r="P204" s="109"/>
      <c r="Q204" s="109"/>
      <c r="R204" s="110"/>
      <c r="S204" s="111"/>
      <c r="T204" s="109"/>
      <c r="U204" s="112"/>
      <c r="V204" s="25"/>
      <c r="W204" s="113"/>
      <c r="X204" s="25"/>
      <c r="Y204" s="25"/>
      <c r="Z204" s="25"/>
    </row>
    <row r="205" customFormat="false" ht="15.75" hidden="false" customHeight="false" outlineLevel="0" collapsed="false">
      <c r="A205" s="25"/>
      <c r="B205" s="25"/>
      <c r="C205" s="25"/>
      <c r="D205" s="25"/>
      <c r="E205" s="25"/>
      <c r="F205" s="25"/>
      <c r="G205" s="104"/>
      <c r="H205" s="105"/>
      <c r="I205" s="106"/>
      <c r="J205" s="25"/>
      <c r="K205" s="107"/>
      <c r="L205" s="108"/>
      <c r="M205" s="105"/>
      <c r="N205" s="105"/>
      <c r="O205" s="108"/>
      <c r="P205" s="109"/>
      <c r="Q205" s="109"/>
      <c r="R205" s="110"/>
      <c r="S205" s="111"/>
      <c r="T205" s="109"/>
      <c r="U205" s="112"/>
      <c r="V205" s="25"/>
      <c r="W205" s="113"/>
      <c r="X205" s="25"/>
      <c r="Y205" s="25"/>
      <c r="Z205" s="25"/>
    </row>
    <row r="206" customFormat="false" ht="15.75" hidden="false" customHeight="false" outlineLevel="0" collapsed="false">
      <c r="A206" s="25"/>
      <c r="B206" s="25"/>
      <c r="C206" s="25"/>
      <c r="D206" s="25"/>
      <c r="E206" s="25"/>
      <c r="F206" s="25"/>
      <c r="G206" s="104"/>
      <c r="H206" s="105"/>
      <c r="I206" s="106"/>
      <c r="J206" s="25"/>
      <c r="K206" s="107"/>
      <c r="L206" s="108"/>
      <c r="M206" s="105"/>
      <c r="N206" s="105"/>
      <c r="O206" s="108"/>
      <c r="P206" s="109"/>
      <c r="Q206" s="109"/>
      <c r="R206" s="110"/>
      <c r="S206" s="111"/>
      <c r="T206" s="109"/>
      <c r="U206" s="112"/>
      <c r="V206" s="25"/>
      <c r="W206" s="113"/>
      <c r="X206" s="25"/>
      <c r="Y206" s="25"/>
      <c r="Z206" s="25"/>
    </row>
    <row r="207" customFormat="false" ht="15.75" hidden="false" customHeight="false" outlineLevel="0" collapsed="false">
      <c r="A207" s="25"/>
      <c r="B207" s="25"/>
      <c r="C207" s="25"/>
      <c r="D207" s="25"/>
      <c r="E207" s="25"/>
      <c r="F207" s="25"/>
      <c r="G207" s="104"/>
      <c r="H207" s="105"/>
      <c r="I207" s="106"/>
      <c r="J207" s="25"/>
      <c r="K207" s="107"/>
      <c r="L207" s="108"/>
      <c r="M207" s="105"/>
      <c r="N207" s="105"/>
      <c r="O207" s="108"/>
      <c r="P207" s="109"/>
      <c r="Q207" s="109"/>
      <c r="R207" s="110"/>
      <c r="S207" s="111"/>
      <c r="T207" s="109"/>
      <c r="U207" s="112"/>
      <c r="V207" s="25"/>
      <c r="W207" s="113"/>
      <c r="X207" s="25"/>
      <c r="Y207" s="25"/>
      <c r="Z207" s="25"/>
    </row>
    <row r="208" customFormat="false" ht="15.75" hidden="false" customHeight="false" outlineLevel="0" collapsed="false">
      <c r="A208" s="25"/>
      <c r="B208" s="25"/>
      <c r="C208" s="25"/>
      <c r="D208" s="25"/>
      <c r="E208" s="25"/>
      <c r="F208" s="25"/>
      <c r="G208" s="104"/>
      <c r="H208" s="105"/>
      <c r="I208" s="106"/>
      <c r="J208" s="25"/>
      <c r="K208" s="107"/>
      <c r="L208" s="108"/>
      <c r="M208" s="105"/>
      <c r="N208" s="105"/>
      <c r="O208" s="108"/>
      <c r="P208" s="109"/>
      <c r="Q208" s="109"/>
      <c r="R208" s="110"/>
      <c r="S208" s="111"/>
      <c r="T208" s="109"/>
      <c r="U208" s="112"/>
      <c r="V208" s="25"/>
      <c r="W208" s="113"/>
      <c r="X208" s="25"/>
      <c r="Y208" s="25"/>
      <c r="Z208" s="25"/>
    </row>
    <row r="209" customFormat="false" ht="15.75" hidden="false" customHeight="false" outlineLevel="0" collapsed="false">
      <c r="A209" s="25"/>
      <c r="B209" s="25"/>
      <c r="C209" s="25"/>
      <c r="D209" s="25"/>
      <c r="E209" s="25"/>
      <c r="F209" s="25"/>
      <c r="G209" s="104"/>
      <c r="H209" s="105"/>
      <c r="I209" s="106"/>
      <c r="J209" s="25"/>
      <c r="K209" s="107"/>
      <c r="L209" s="108"/>
      <c r="M209" s="105"/>
      <c r="N209" s="105"/>
      <c r="O209" s="108"/>
      <c r="P209" s="109"/>
      <c r="Q209" s="109"/>
      <c r="R209" s="110"/>
      <c r="S209" s="111"/>
      <c r="T209" s="109"/>
      <c r="U209" s="112"/>
      <c r="V209" s="25"/>
      <c r="W209" s="113"/>
      <c r="X209" s="25"/>
      <c r="Y209" s="25"/>
      <c r="Z209" s="25"/>
    </row>
    <row r="210" customFormat="false" ht="15.75" hidden="false" customHeight="false" outlineLevel="0" collapsed="false">
      <c r="A210" s="25"/>
      <c r="B210" s="25"/>
      <c r="C210" s="25"/>
      <c r="D210" s="25"/>
      <c r="E210" s="25"/>
      <c r="F210" s="25"/>
      <c r="G210" s="104"/>
      <c r="H210" s="105"/>
      <c r="I210" s="106"/>
      <c r="J210" s="25"/>
      <c r="K210" s="107"/>
      <c r="L210" s="108"/>
      <c r="M210" s="105"/>
      <c r="N210" s="105"/>
      <c r="O210" s="108"/>
      <c r="P210" s="109"/>
      <c r="Q210" s="109"/>
      <c r="R210" s="110"/>
      <c r="S210" s="111"/>
      <c r="T210" s="109"/>
      <c r="U210" s="112"/>
      <c r="V210" s="25"/>
      <c r="W210" s="113"/>
      <c r="X210" s="25"/>
      <c r="Y210" s="25"/>
      <c r="Z210" s="25"/>
    </row>
    <row r="211" customFormat="false" ht="15.75" hidden="false" customHeight="false" outlineLevel="0" collapsed="false">
      <c r="A211" s="25"/>
      <c r="B211" s="25"/>
      <c r="C211" s="25"/>
      <c r="D211" s="25"/>
      <c r="E211" s="25"/>
      <c r="F211" s="25"/>
      <c r="G211" s="104"/>
      <c r="H211" s="105"/>
      <c r="I211" s="106"/>
      <c r="J211" s="25"/>
      <c r="K211" s="107"/>
      <c r="L211" s="108"/>
      <c r="M211" s="105"/>
      <c r="N211" s="105"/>
      <c r="O211" s="108"/>
      <c r="P211" s="109"/>
      <c r="Q211" s="109"/>
      <c r="R211" s="110"/>
      <c r="S211" s="111"/>
      <c r="T211" s="109"/>
      <c r="U211" s="112"/>
      <c r="V211" s="25"/>
      <c r="W211" s="113"/>
      <c r="X211" s="25"/>
      <c r="Y211" s="25"/>
      <c r="Z211" s="25"/>
    </row>
    <row r="212" customFormat="false" ht="15.75" hidden="false" customHeight="false" outlineLevel="0" collapsed="false">
      <c r="A212" s="25"/>
      <c r="B212" s="25"/>
      <c r="C212" s="25"/>
      <c r="D212" s="25"/>
      <c r="E212" s="25"/>
      <c r="F212" s="25"/>
      <c r="G212" s="104"/>
      <c r="H212" s="105"/>
      <c r="I212" s="106"/>
      <c r="J212" s="25"/>
      <c r="K212" s="107"/>
      <c r="L212" s="108"/>
      <c r="M212" s="105"/>
      <c r="N212" s="105"/>
      <c r="O212" s="108"/>
      <c r="P212" s="109"/>
      <c r="Q212" s="109"/>
      <c r="R212" s="110"/>
      <c r="S212" s="111"/>
      <c r="T212" s="109"/>
      <c r="U212" s="112"/>
      <c r="V212" s="25"/>
      <c r="W212" s="113"/>
      <c r="X212" s="25"/>
      <c r="Y212" s="25"/>
      <c r="Z212" s="25"/>
    </row>
    <row r="213" customFormat="false" ht="15.75" hidden="false" customHeight="false" outlineLevel="0" collapsed="false">
      <c r="A213" s="25"/>
      <c r="B213" s="25"/>
      <c r="C213" s="25"/>
      <c r="D213" s="25"/>
      <c r="E213" s="25"/>
      <c r="F213" s="25"/>
      <c r="G213" s="104"/>
      <c r="H213" s="105"/>
      <c r="I213" s="106"/>
      <c r="J213" s="25"/>
      <c r="K213" s="107"/>
      <c r="L213" s="108"/>
      <c r="M213" s="105"/>
      <c r="N213" s="105"/>
      <c r="O213" s="108"/>
      <c r="P213" s="109"/>
      <c r="Q213" s="109"/>
      <c r="R213" s="110"/>
      <c r="S213" s="111"/>
      <c r="T213" s="109"/>
      <c r="U213" s="112"/>
      <c r="V213" s="25"/>
      <c r="W213" s="113"/>
      <c r="X213" s="25"/>
      <c r="Y213" s="25"/>
      <c r="Z213" s="25"/>
    </row>
    <row r="214" customFormat="false" ht="15.75" hidden="false" customHeight="false" outlineLevel="0" collapsed="false">
      <c r="A214" s="25"/>
      <c r="B214" s="25"/>
      <c r="C214" s="25"/>
      <c r="D214" s="25"/>
      <c r="E214" s="25"/>
      <c r="F214" s="25"/>
      <c r="G214" s="104"/>
      <c r="H214" s="105"/>
      <c r="I214" s="106"/>
      <c r="J214" s="25"/>
      <c r="K214" s="107"/>
      <c r="L214" s="108"/>
      <c r="M214" s="105"/>
      <c r="N214" s="105"/>
      <c r="O214" s="108"/>
      <c r="P214" s="109"/>
      <c r="Q214" s="109"/>
      <c r="R214" s="110"/>
      <c r="S214" s="111"/>
      <c r="T214" s="109"/>
      <c r="U214" s="112"/>
      <c r="V214" s="25"/>
      <c r="W214" s="113"/>
      <c r="X214" s="25"/>
      <c r="Y214" s="25"/>
      <c r="Z214" s="25"/>
    </row>
    <row r="215" customFormat="false" ht="15.75" hidden="false" customHeight="false" outlineLevel="0" collapsed="false">
      <c r="A215" s="25"/>
      <c r="B215" s="25"/>
      <c r="C215" s="25"/>
      <c r="D215" s="25"/>
      <c r="E215" s="25"/>
      <c r="F215" s="25"/>
      <c r="G215" s="104"/>
      <c r="H215" s="105"/>
      <c r="I215" s="106"/>
      <c r="J215" s="25"/>
      <c r="K215" s="107"/>
      <c r="L215" s="108"/>
      <c r="M215" s="105"/>
      <c r="N215" s="105"/>
      <c r="O215" s="108"/>
      <c r="P215" s="109"/>
      <c r="Q215" s="109"/>
      <c r="R215" s="110"/>
      <c r="S215" s="111"/>
      <c r="T215" s="109"/>
      <c r="U215" s="112"/>
      <c r="V215" s="25"/>
      <c r="W215" s="113"/>
      <c r="X215" s="25"/>
      <c r="Y215" s="25"/>
      <c r="Z215" s="25"/>
    </row>
    <row r="216" customFormat="false" ht="15.75" hidden="false" customHeight="false" outlineLevel="0" collapsed="false">
      <c r="A216" s="25"/>
      <c r="B216" s="25"/>
      <c r="C216" s="25"/>
      <c r="D216" s="25"/>
      <c r="E216" s="25"/>
      <c r="F216" s="25"/>
      <c r="G216" s="104"/>
      <c r="H216" s="105"/>
      <c r="I216" s="106"/>
      <c r="J216" s="25"/>
      <c r="K216" s="107"/>
      <c r="L216" s="108"/>
      <c r="M216" s="105"/>
      <c r="N216" s="105"/>
      <c r="O216" s="108"/>
      <c r="P216" s="109"/>
      <c r="Q216" s="109"/>
      <c r="R216" s="110"/>
      <c r="S216" s="111"/>
      <c r="T216" s="109"/>
      <c r="U216" s="112"/>
      <c r="V216" s="25"/>
      <c r="W216" s="113"/>
      <c r="X216" s="25"/>
      <c r="Y216" s="25"/>
      <c r="Z216" s="25"/>
    </row>
    <row r="217" customFormat="false" ht="15.75" hidden="false" customHeight="false" outlineLevel="0" collapsed="false">
      <c r="A217" s="25"/>
      <c r="B217" s="25"/>
      <c r="C217" s="25"/>
      <c r="D217" s="25"/>
      <c r="E217" s="25"/>
      <c r="F217" s="25"/>
      <c r="G217" s="104"/>
      <c r="H217" s="105"/>
      <c r="I217" s="106"/>
      <c r="J217" s="25"/>
      <c r="K217" s="107"/>
      <c r="L217" s="108"/>
      <c r="M217" s="105"/>
      <c r="N217" s="105"/>
      <c r="O217" s="108"/>
      <c r="P217" s="109"/>
      <c r="Q217" s="109"/>
      <c r="R217" s="110"/>
      <c r="S217" s="111"/>
      <c r="T217" s="109"/>
      <c r="U217" s="112"/>
      <c r="V217" s="25"/>
      <c r="W217" s="113"/>
      <c r="X217" s="25"/>
      <c r="Y217" s="25"/>
      <c r="Z217" s="25"/>
    </row>
    <row r="218" customFormat="false" ht="15.75" hidden="false" customHeight="false" outlineLevel="0" collapsed="false">
      <c r="A218" s="25"/>
      <c r="B218" s="25"/>
      <c r="C218" s="25"/>
      <c r="D218" s="25"/>
      <c r="E218" s="25"/>
      <c r="F218" s="25"/>
      <c r="G218" s="104"/>
      <c r="H218" s="105"/>
      <c r="I218" s="106"/>
      <c r="J218" s="25"/>
      <c r="K218" s="107"/>
      <c r="L218" s="108"/>
      <c r="M218" s="105"/>
      <c r="N218" s="105"/>
      <c r="O218" s="108"/>
      <c r="P218" s="109"/>
      <c r="Q218" s="109"/>
      <c r="R218" s="110"/>
      <c r="S218" s="111"/>
      <c r="T218" s="109"/>
      <c r="U218" s="112"/>
      <c r="V218" s="25"/>
      <c r="W218" s="113"/>
      <c r="X218" s="25"/>
      <c r="Y218" s="25"/>
      <c r="Z218" s="25"/>
    </row>
    <row r="219" customFormat="false" ht="15.75" hidden="false" customHeight="false" outlineLevel="0" collapsed="false">
      <c r="A219" s="25"/>
      <c r="B219" s="25"/>
      <c r="C219" s="25"/>
      <c r="D219" s="25"/>
      <c r="E219" s="25"/>
      <c r="F219" s="25"/>
      <c r="G219" s="104"/>
      <c r="H219" s="105"/>
      <c r="I219" s="106"/>
      <c r="J219" s="25"/>
      <c r="K219" s="107"/>
      <c r="L219" s="108"/>
      <c r="M219" s="105"/>
      <c r="N219" s="105"/>
      <c r="O219" s="108"/>
      <c r="P219" s="109"/>
      <c r="Q219" s="109"/>
      <c r="R219" s="110"/>
      <c r="S219" s="111"/>
      <c r="T219" s="109"/>
      <c r="U219" s="112"/>
      <c r="V219" s="25"/>
      <c r="W219" s="113"/>
      <c r="X219" s="25"/>
      <c r="Y219" s="25"/>
      <c r="Z219" s="25"/>
    </row>
    <row r="220" customFormat="false" ht="15.75" hidden="false" customHeight="false" outlineLevel="0" collapsed="false">
      <c r="A220" s="25"/>
      <c r="B220" s="25"/>
      <c r="C220" s="25"/>
      <c r="D220" s="25"/>
      <c r="E220" s="25"/>
      <c r="F220" s="25"/>
      <c r="G220" s="104"/>
      <c r="H220" s="105"/>
      <c r="I220" s="106"/>
      <c r="J220" s="25"/>
      <c r="K220" s="107"/>
      <c r="L220" s="108"/>
      <c r="M220" s="105"/>
      <c r="N220" s="105"/>
      <c r="O220" s="108"/>
      <c r="P220" s="109"/>
      <c r="Q220" s="109"/>
      <c r="R220" s="110"/>
      <c r="S220" s="111"/>
      <c r="T220" s="109"/>
      <c r="U220" s="112"/>
      <c r="V220" s="25"/>
      <c r="W220" s="113"/>
      <c r="X220" s="25"/>
      <c r="Y220" s="25"/>
      <c r="Z220" s="25"/>
    </row>
    <row r="221" customFormat="false" ht="15.75" hidden="false" customHeight="false" outlineLevel="0" collapsed="false">
      <c r="A221" s="25"/>
      <c r="B221" s="25"/>
      <c r="C221" s="25"/>
      <c r="D221" s="25"/>
      <c r="E221" s="25"/>
      <c r="F221" s="25"/>
      <c r="G221" s="104"/>
      <c r="H221" s="105"/>
      <c r="I221" s="106"/>
      <c r="J221" s="25"/>
      <c r="K221" s="107"/>
      <c r="L221" s="108"/>
      <c r="M221" s="105"/>
      <c r="N221" s="105"/>
      <c r="O221" s="108"/>
      <c r="P221" s="109"/>
      <c r="Q221" s="109"/>
      <c r="R221" s="110"/>
      <c r="S221" s="111"/>
      <c r="T221" s="109"/>
      <c r="U221" s="112"/>
      <c r="V221" s="25"/>
      <c r="W221" s="113"/>
      <c r="X221" s="25"/>
      <c r="Y221" s="25"/>
      <c r="Z221" s="25"/>
    </row>
    <row r="222" customFormat="false" ht="15.75" hidden="false" customHeight="false" outlineLevel="0" collapsed="false">
      <c r="A222" s="25"/>
      <c r="B222" s="25"/>
      <c r="C222" s="25"/>
      <c r="D222" s="25"/>
      <c r="E222" s="25"/>
      <c r="F222" s="25"/>
      <c r="G222" s="104"/>
      <c r="H222" s="105"/>
      <c r="I222" s="106"/>
      <c r="J222" s="25"/>
      <c r="K222" s="107"/>
      <c r="L222" s="108"/>
      <c r="M222" s="105"/>
      <c r="N222" s="105"/>
      <c r="O222" s="108"/>
      <c r="P222" s="109"/>
      <c r="Q222" s="109"/>
      <c r="R222" s="110"/>
      <c r="S222" s="111"/>
      <c r="T222" s="109"/>
      <c r="U222" s="112"/>
      <c r="V222" s="25"/>
      <c r="W222" s="113"/>
      <c r="X222" s="25"/>
      <c r="Y222" s="25"/>
      <c r="Z222" s="25"/>
    </row>
    <row r="223" customFormat="false" ht="15.75" hidden="false" customHeight="false" outlineLevel="0" collapsed="false">
      <c r="A223" s="25"/>
      <c r="B223" s="25"/>
      <c r="C223" s="25"/>
      <c r="D223" s="25"/>
      <c r="E223" s="25"/>
      <c r="F223" s="25"/>
      <c r="G223" s="104"/>
      <c r="H223" s="105"/>
      <c r="I223" s="106"/>
      <c r="J223" s="25"/>
      <c r="K223" s="107"/>
      <c r="L223" s="108"/>
      <c r="M223" s="105"/>
      <c r="N223" s="105"/>
      <c r="O223" s="108"/>
      <c r="P223" s="109"/>
      <c r="Q223" s="109"/>
      <c r="R223" s="110"/>
      <c r="S223" s="111"/>
      <c r="T223" s="109"/>
      <c r="U223" s="112"/>
      <c r="V223" s="25"/>
      <c r="W223" s="113"/>
      <c r="X223" s="25"/>
      <c r="Y223" s="25"/>
      <c r="Z223" s="25"/>
    </row>
    <row r="224" customFormat="false" ht="15.75" hidden="false" customHeight="false" outlineLevel="0" collapsed="false">
      <c r="A224" s="25"/>
      <c r="B224" s="25"/>
      <c r="C224" s="25"/>
      <c r="D224" s="25"/>
      <c r="E224" s="25"/>
      <c r="F224" s="25"/>
      <c r="G224" s="104"/>
      <c r="H224" s="105"/>
      <c r="I224" s="106"/>
      <c r="J224" s="25"/>
      <c r="K224" s="107"/>
      <c r="L224" s="108"/>
      <c r="M224" s="105"/>
      <c r="N224" s="105"/>
      <c r="O224" s="108"/>
      <c r="P224" s="109"/>
      <c r="Q224" s="109"/>
      <c r="R224" s="110"/>
      <c r="S224" s="111"/>
      <c r="T224" s="109"/>
      <c r="U224" s="112"/>
      <c r="V224" s="25"/>
      <c r="W224" s="113"/>
      <c r="X224" s="25"/>
      <c r="Y224" s="25"/>
      <c r="Z224" s="25"/>
    </row>
    <row r="225" customFormat="false" ht="15.75" hidden="false" customHeight="false" outlineLevel="0" collapsed="false">
      <c r="A225" s="25"/>
      <c r="B225" s="25"/>
      <c r="C225" s="25"/>
      <c r="D225" s="25"/>
      <c r="E225" s="25"/>
      <c r="F225" s="25"/>
      <c r="G225" s="104"/>
      <c r="H225" s="105"/>
      <c r="I225" s="106"/>
      <c r="J225" s="25"/>
      <c r="K225" s="107"/>
      <c r="L225" s="108"/>
      <c r="M225" s="105"/>
      <c r="N225" s="105"/>
      <c r="O225" s="108"/>
      <c r="P225" s="109"/>
      <c r="Q225" s="109"/>
      <c r="R225" s="110"/>
      <c r="S225" s="111"/>
      <c r="T225" s="109"/>
      <c r="U225" s="112"/>
      <c r="V225" s="25"/>
      <c r="W225" s="113"/>
      <c r="X225" s="25"/>
      <c r="Y225" s="25"/>
      <c r="Z225" s="25"/>
    </row>
    <row r="226" customFormat="false" ht="15.75" hidden="false" customHeight="false" outlineLevel="0" collapsed="false">
      <c r="A226" s="25"/>
      <c r="B226" s="25"/>
      <c r="C226" s="25"/>
      <c r="D226" s="25"/>
      <c r="E226" s="25"/>
      <c r="F226" s="25"/>
      <c r="G226" s="104"/>
      <c r="H226" s="105"/>
      <c r="I226" s="106"/>
      <c r="J226" s="25"/>
      <c r="K226" s="107"/>
      <c r="L226" s="108"/>
      <c r="M226" s="105"/>
      <c r="N226" s="105"/>
      <c r="O226" s="108"/>
      <c r="P226" s="109"/>
      <c r="Q226" s="109"/>
      <c r="R226" s="110"/>
      <c r="S226" s="111"/>
      <c r="T226" s="109"/>
      <c r="U226" s="112"/>
      <c r="V226" s="25"/>
      <c r="W226" s="113"/>
      <c r="X226" s="25"/>
      <c r="Y226" s="25"/>
      <c r="Z226" s="25"/>
    </row>
    <row r="227" customFormat="false" ht="15.75" hidden="false" customHeight="false" outlineLevel="0" collapsed="false">
      <c r="A227" s="25"/>
      <c r="B227" s="25"/>
      <c r="C227" s="25"/>
      <c r="D227" s="25"/>
      <c r="E227" s="25"/>
      <c r="F227" s="25"/>
      <c r="G227" s="104"/>
      <c r="H227" s="105"/>
      <c r="I227" s="106"/>
      <c r="J227" s="25"/>
      <c r="K227" s="107"/>
      <c r="L227" s="108"/>
      <c r="M227" s="105"/>
      <c r="N227" s="105"/>
      <c r="O227" s="108"/>
      <c r="P227" s="109"/>
      <c r="Q227" s="109"/>
      <c r="R227" s="110"/>
      <c r="S227" s="111"/>
      <c r="T227" s="109"/>
      <c r="U227" s="112"/>
      <c r="V227" s="25"/>
      <c r="W227" s="113"/>
      <c r="X227" s="25"/>
      <c r="Y227" s="25"/>
      <c r="Z227" s="25"/>
    </row>
    <row r="228" customFormat="false" ht="15.75" hidden="false" customHeight="false" outlineLevel="0" collapsed="false">
      <c r="A228" s="25"/>
      <c r="B228" s="25"/>
      <c r="C228" s="25"/>
      <c r="D228" s="25"/>
      <c r="E228" s="25"/>
      <c r="F228" s="25"/>
      <c r="G228" s="104"/>
      <c r="H228" s="105"/>
      <c r="I228" s="106"/>
      <c r="J228" s="25"/>
      <c r="K228" s="107"/>
      <c r="L228" s="108"/>
      <c r="M228" s="105"/>
      <c r="N228" s="105"/>
      <c r="O228" s="108"/>
      <c r="P228" s="109"/>
      <c r="Q228" s="109"/>
      <c r="R228" s="110"/>
      <c r="S228" s="111"/>
      <c r="T228" s="109"/>
      <c r="U228" s="112"/>
      <c r="V228" s="25"/>
      <c r="W228" s="113"/>
      <c r="X228" s="25"/>
      <c r="Y228" s="25"/>
      <c r="Z228" s="25"/>
    </row>
    <row r="229" customFormat="false" ht="15.75" hidden="false" customHeight="false" outlineLevel="0" collapsed="false">
      <c r="A229" s="25"/>
      <c r="B229" s="25"/>
      <c r="C229" s="25"/>
      <c r="D229" s="25"/>
      <c r="E229" s="25"/>
      <c r="F229" s="25"/>
      <c r="G229" s="104"/>
      <c r="H229" s="105"/>
      <c r="I229" s="106"/>
      <c r="J229" s="25"/>
      <c r="K229" s="107"/>
      <c r="L229" s="108"/>
      <c r="M229" s="105"/>
      <c r="N229" s="105"/>
      <c r="O229" s="108"/>
      <c r="P229" s="109"/>
      <c r="Q229" s="109"/>
      <c r="R229" s="110"/>
      <c r="S229" s="111"/>
      <c r="T229" s="109"/>
      <c r="U229" s="112"/>
      <c r="V229" s="25"/>
      <c r="W229" s="113"/>
      <c r="X229" s="25"/>
      <c r="Y229" s="25"/>
      <c r="Z229" s="25"/>
    </row>
    <row r="230" customFormat="false" ht="15.75" hidden="false" customHeight="false" outlineLevel="0" collapsed="false">
      <c r="A230" s="25"/>
      <c r="B230" s="25"/>
      <c r="C230" s="25"/>
      <c r="D230" s="25"/>
      <c r="E230" s="25"/>
      <c r="F230" s="25"/>
      <c r="G230" s="104"/>
      <c r="H230" s="105"/>
      <c r="I230" s="106"/>
      <c r="J230" s="25"/>
      <c r="K230" s="107"/>
      <c r="L230" s="108"/>
      <c r="M230" s="105"/>
      <c r="N230" s="105"/>
      <c r="O230" s="108"/>
      <c r="P230" s="109"/>
      <c r="Q230" s="109"/>
      <c r="R230" s="110"/>
      <c r="S230" s="111"/>
      <c r="T230" s="109"/>
      <c r="U230" s="112"/>
      <c r="V230" s="25"/>
      <c r="W230" s="113"/>
      <c r="X230" s="25"/>
      <c r="Y230" s="25"/>
      <c r="Z230" s="25"/>
    </row>
    <row r="231" customFormat="false" ht="15.75" hidden="false" customHeight="false" outlineLevel="0" collapsed="false">
      <c r="A231" s="25"/>
      <c r="B231" s="25"/>
      <c r="C231" s="25"/>
      <c r="D231" s="25"/>
      <c r="E231" s="25"/>
      <c r="F231" s="25"/>
      <c r="G231" s="104"/>
      <c r="H231" s="105"/>
      <c r="I231" s="106"/>
      <c r="J231" s="25"/>
      <c r="K231" s="107"/>
      <c r="L231" s="108"/>
      <c r="M231" s="105"/>
      <c r="N231" s="105"/>
      <c r="O231" s="108"/>
      <c r="P231" s="109"/>
      <c r="Q231" s="109"/>
      <c r="R231" s="110"/>
      <c r="S231" s="111"/>
      <c r="T231" s="109"/>
      <c r="U231" s="112"/>
      <c r="V231" s="25"/>
      <c r="W231" s="113"/>
      <c r="X231" s="25"/>
      <c r="Y231" s="25"/>
      <c r="Z231" s="25"/>
    </row>
    <row r="232" customFormat="false" ht="15.75" hidden="false" customHeight="false" outlineLevel="0" collapsed="false">
      <c r="A232" s="25"/>
      <c r="B232" s="25"/>
      <c r="C232" s="25"/>
      <c r="D232" s="25"/>
      <c r="E232" s="25"/>
      <c r="F232" s="25"/>
      <c r="G232" s="104"/>
      <c r="H232" s="105"/>
      <c r="I232" s="106"/>
      <c r="J232" s="25"/>
      <c r="K232" s="107"/>
      <c r="L232" s="108"/>
      <c r="M232" s="105"/>
      <c r="N232" s="105"/>
      <c r="O232" s="108"/>
      <c r="P232" s="109"/>
      <c r="Q232" s="109"/>
      <c r="R232" s="110"/>
      <c r="S232" s="111"/>
      <c r="T232" s="109"/>
      <c r="U232" s="112"/>
      <c r="V232" s="25"/>
      <c r="W232" s="113"/>
      <c r="X232" s="25"/>
      <c r="Y232" s="25"/>
      <c r="Z232" s="25"/>
    </row>
    <row r="233" customFormat="false" ht="15.75" hidden="false" customHeight="false" outlineLevel="0" collapsed="false">
      <c r="A233" s="25"/>
      <c r="B233" s="25"/>
      <c r="C233" s="25"/>
      <c r="D233" s="25"/>
      <c r="E233" s="25"/>
      <c r="F233" s="25"/>
      <c r="G233" s="104"/>
      <c r="H233" s="105"/>
      <c r="I233" s="106"/>
      <c r="J233" s="25"/>
      <c r="K233" s="107"/>
      <c r="L233" s="108"/>
      <c r="M233" s="105"/>
      <c r="N233" s="105"/>
      <c r="O233" s="108"/>
      <c r="P233" s="109"/>
      <c r="Q233" s="109"/>
      <c r="R233" s="110"/>
      <c r="S233" s="111"/>
      <c r="T233" s="109"/>
      <c r="U233" s="112"/>
      <c r="V233" s="25"/>
      <c r="W233" s="113"/>
      <c r="X233" s="25"/>
      <c r="Y233" s="25"/>
      <c r="Z233" s="25"/>
    </row>
    <row r="234" customFormat="false" ht="15.75" hidden="false" customHeight="false" outlineLevel="0" collapsed="false">
      <c r="A234" s="25"/>
      <c r="B234" s="25"/>
      <c r="C234" s="25"/>
      <c r="D234" s="25"/>
      <c r="E234" s="25"/>
      <c r="F234" s="25"/>
      <c r="G234" s="104"/>
      <c r="H234" s="105"/>
      <c r="I234" s="106"/>
      <c r="J234" s="25"/>
      <c r="K234" s="107"/>
      <c r="L234" s="108"/>
      <c r="M234" s="105"/>
      <c r="N234" s="105"/>
      <c r="O234" s="108"/>
      <c r="P234" s="109"/>
      <c r="Q234" s="109"/>
      <c r="R234" s="110"/>
      <c r="S234" s="111"/>
      <c r="T234" s="109"/>
      <c r="U234" s="112"/>
      <c r="V234" s="25"/>
      <c r="W234" s="113"/>
      <c r="X234" s="25"/>
      <c r="Y234" s="25"/>
      <c r="Z234" s="25"/>
    </row>
    <row r="235" customFormat="false" ht="15.75" hidden="false" customHeight="false" outlineLevel="0" collapsed="false">
      <c r="A235" s="25"/>
      <c r="B235" s="25"/>
      <c r="C235" s="25"/>
      <c r="D235" s="25"/>
      <c r="E235" s="25"/>
      <c r="F235" s="25"/>
      <c r="G235" s="104"/>
      <c r="H235" s="105"/>
      <c r="I235" s="106"/>
      <c r="J235" s="25"/>
      <c r="K235" s="107"/>
      <c r="L235" s="108"/>
      <c r="M235" s="105"/>
      <c r="N235" s="105"/>
      <c r="O235" s="108"/>
      <c r="P235" s="109"/>
      <c r="Q235" s="109"/>
      <c r="R235" s="110"/>
      <c r="S235" s="111"/>
      <c r="T235" s="109"/>
      <c r="U235" s="112"/>
      <c r="V235" s="25"/>
      <c r="W235" s="113"/>
      <c r="X235" s="25"/>
      <c r="Y235" s="25"/>
      <c r="Z235" s="25"/>
    </row>
    <row r="236" customFormat="false" ht="15.75" hidden="false" customHeight="false" outlineLevel="0" collapsed="false">
      <c r="A236" s="25"/>
      <c r="B236" s="25"/>
      <c r="C236" s="25"/>
      <c r="D236" s="25"/>
      <c r="E236" s="25"/>
      <c r="F236" s="25"/>
      <c r="G236" s="104"/>
      <c r="H236" s="105"/>
      <c r="I236" s="106"/>
      <c r="J236" s="25"/>
      <c r="K236" s="107"/>
      <c r="L236" s="108"/>
      <c r="M236" s="105"/>
      <c r="N236" s="105"/>
      <c r="O236" s="108"/>
      <c r="P236" s="109"/>
      <c r="Q236" s="109"/>
      <c r="R236" s="110"/>
      <c r="S236" s="111"/>
      <c r="T236" s="109"/>
      <c r="U236" s="112"/>
      <c r="V236" s="25"/>
      <c r="W236" s="113"/>
      <c r="X236" s="25"/>
      <c r="Y236" s="25"/>
      <c r="Z236" s="25"/>
    </row>
    <row r="237" customFormat="false" ht="15.75" hidden="false" customHeight="false" outlineLevel="0" collapsed="false">
      <c r="A237" s="25"/>
      <c r="B237" s="25"/>
      <c r="C237" s="25"/>
      <c r="D237" s="25"/>
      <c r="E237" s="25"/>
      <c r="F237" s="25"/>
      <c r="G237" s="104"/>
      <c r="H237" s="105"/>
      <c r="I237" s="106"/>
      <c r="J237" s="25"/>
      <c r="K237" s="107"/>
      <c r="L237" s="108"/>
      <c r="M237" s="105"/>
      <c r="N237" s="105"/>
      <c r="O237" s="108"/>
      <c r="P237" s="109"/>
      <c r="Q237" s="109"/>
      <c r="R237" s="110"/>
      <c r="S237" s="111"/>
      <c r="T237" s="109"/>
      <c r="U237" s="112"/>
      <c r="V237" s="25"/>
      <c r="W237" s="113"/>
      <c r="X237" s="25"/>
      <c r="Y237" s="25"/>
      <c r="Z237" s="25"/>
    </row>
    <row r="238" customFormat="false" ht="15.75" hidden="false" customHeight="false" outlineLevel="0" collapsed="false">
      <c r="A238" s="25"/>
      <c r="B238" s="25"/>
      <c r="C238" s="25"/>
      <c r="D238" s="25"/>
      <c r="E238" s="25"/>
      <c r="F238" s="25"/>
      <c r="G238" s="104"/>
      <c r="H238" s="105"/>
      <c r="I238" s="106"/>
      <c r="J238" s="25"/>
      <c r="K238" s="107"/>
      <c r="L238" s="108"/>
      <c r="M238" s="105"/>
      <c r="N238" s="105"/>
      <c r="O238" s="108"/>
      <c r="P238" s="109"/>
      <c r="Q238" s="109"/>
      <c r="R238" s="110"/>
      <c r="S238" s="111"/>
      <c r="T238" s="109"/>
      <c r="U238" s="112"/>
      <c r="V238" s="25"/>
      <c r="W238" s="113"/>
      <c r="X238" s="25"/>
      <c r="Y238" s="25"/>
      <c r="Z238" s="25"/>
    </row>
    <row r="239" customFormat="false" ht="15.75" hidden="false" customHeight="false" outlineLevel="0" collapsed="false">
      <c r="A239" s="25"/>
      <c r="B239" s="25"/>
      <c r="C239" s="25"/>
      <c r="D239" s="25"/>
      <c r="E239" s="25"/>
      <c r="F239" s="25"/>
      <c r="G239" s="104"/>
      <c r="H239" s="105"/>
      <c r="I239" s="106"/>
      <c r="J239" s="25"/>
      <c r="K239" s="107"/>
      <c r="L239" s="108"/>
      <c r="M239" s="105"/>
      <c r="N239" s="105"/>
      <c r="O239" s="108"/>
      <c r="P239" s="109"/>
      <c r="Q239" s="109"/>
      <c r="R239" s="110"/>
      <c r="S239" s="111"/>
      <c r="T239" s="109"/>
      <c r="U239" s="112"/>
      <c r="V239" s="25"/>
      <c r="W239" s="113"/>
      <c r="X239" s="25"/>
      <c r="Y239" s="25"/>
      <c r="Z239" s="25"/>
    </row>
    <row r="240" customFormat="false" ht="15.75" hidden="false" customHeight="false" outlineLevel="0" collapsed="false">
      <c r="A240" s="25"/>
      <c r="B240" s="25"/>
      <c r="C240" s="25"/>
      <c r="D240" s="25"/>
      <c r="E240" s="25"/>
      <c r="F240" s="25"/>
      <c r="G240" s="104"/>
      <c r="H240" s="105"/>
      <c r="I240" s="106"/>
      <c r="J240" s="25"/>
      <c r="K240" s="107"/>
      <c r="L240" s="108"/>
      <c r="M240" s="105"/>
      <c r="N240" s="105"/>
      <c r="O240" s="108"/>
      <c r="P240" s="109"/>
      <c r="Q240" s="109"/>
      <c r="R240" s="110"/>
      <c r="S240" s="111"/>
      <c r="T240" s="109"/>
      <c r="U240" s="112"/>
      <c r="V240" s="25"/>
      <c r="W240" s="113"/>
      <c r="X240" s="25"/>
      <c r="Y240" s="25"/>
      <c r="Z240" s="25"/>
    </row>
    <row r="241" customFormat="false" ht="15.75" hidden="false" customHeight="false" outlineLevel="0" collapsed="false">
      <c r="A241" s="25"/>
      <c r="B241" s="25"/>
      <c r="C241" s="25"/>
      <c r="D241" s="25"/>
      <c r="E241" s="25"/>
      <c r="F241" s="25"/>
      <c r="G241" s="104"/>
      <c r="H241" s="105"/>
      <c r="I241" s="106"/>
      <c r="J241" s="25"/>
      <c r="K241" s="107"/>
      <c r="L241" s="108"/>
      <c r="M241" s="105"/>
      <c r="N241" s="105"/>
      <c r="O241" s="108"/>
      <c r="P241" s="109"/>
      <c r="Q241" s="109"/>
      <c r="R241" s="110"/>
      <c r="S241" s="111"/>
      <c r="T241" s="109"/>
      <c r="U241" s="112"/>
      <c r="V241" s="25"/>
      <c r="W241" s="113"/>
      <c r="X241" s="25"/>
      <c r="Y241" s="25"/>
      <c r="Z241" s="25"/>
    </row>
    <row r="242" customFormat="false" ht="15.75" hidden="false" customHeight="false" outlineLevel="0" collapsed="false">
      <c r="A242" s="25"/>
      <c r="B242" s="25"/>
      <c r="C242" s="25"/>
      <c r="D242" s="25"/>
      <c r="E242" s="25"/>
      <c r="F242" s="25"/>
      <c r="G242" s="104"/>
      <c r="H242" s="105"/>
      <c r="I242" s="106"/>
      <c r="J242" s="25"/>
      <c r="K242" s="107"/>
      <c r="L242" s="108"/>
      <c r="M242" s="105"/>
      <c r="N242" s="105"/>
      <c r="O242" s="108"/>
      <c r="P242" s="109"/>
      <c r="Q242" s="109"/>
      <c r="R242" s="110"/>
      <c r="S242" s="111"/>
      <c r="T242" s="109"/>
      <c r="U242" s="112"/>
      <c r="V242" s="25"/>
      <c r="W242" s="113"/>
      <c r="X242" s="25"/>
      <c r="Y242" s="25"/>
      <c r="Z242" s="25"/>
    </row>
    <row r="243" customFormat="false" ht="15.75" hidden="false" customHeight="false" outlineLevel="0" collapsed="false">
      <c r="A243" s="25"/>
      <c r="B243" s="25"/>
      <c r="C243" s="25"/>
      <c r="D243" s="25"/>
      <c r="E243" s="25"/>
      <c r="F243" s="25"/>
      <c r="G243" s="104"/>
      <c r="H243" s="105"/>
      <c r="I243" s="106"/>
      <c r="J243" s="25"/>
      <c r="K243" s="107"/>
      <c r="L243" s="108"/>
      <c r="M243" s="105"/>
      <c r="N243" s="105"/>
      <c r="O243" s="108"/>
      <c r="P243" s="109"/>
      <c r="Q243" s="109"/>
      <c r="R243" s="110"/>
      <c r="S243" s="111"/>
      <c r="T243" s="109"/>
      <c r="U243" s="112"/>
      <c r="V243" s="25"/>
      <c r="W243" s="113"/>
      <c r="X243" s="25"/>
      <c r="Y243" s="25"/>
      <c r="Z243" s="25"/>
    </row>
    <row r="244" customFormat="false" ht="15.75" hidden="false" customHeight="false" outlineLevel="0" collapsed="false">
      <c r="A244" s="25"/>
      <c r="B244" s="25"/>
      <c r="C244" s="25"/>
      <c r="D244" s="25"/>
      <c r="E244" s="25"/>
      <c r="F244" s="25"/>
      <c r="G244" s="104"/>
      <c r="H244" s="105"/>
      <c r="I244" s="106"/>
      <c r="J244" s="25"/>
      <c r="K244" s="107"/>
      <c r="L244" s="108"/>
      <c r="M244" s="105"/>
      <c r="N244" s="105"/>
      <c r="O244" s="108"/>
      <c r="P244" s="109"/>
      <c r="Q244" s="109"/>
      <c r="R244" s="110"/>
      <c r="S244" s="111"/>
      <c r="T244" s="109"/>
      <c r="U244" s="112"/>
      <c r="V244" s="25"/>
      <c r="W244" s="113"/>
      <c r="X244" s="25"/>
      <c r="Y244" s="25"/>
      <c r="Z244" s="25"/>
    </row>
    <row r="245" customFormat="false" ht="15.75" hidden="false" customHeight="false" outlineLevel="0" collapsed="false">
      <c r="A245" s="25"/>
      <c r="B245" s="25"/>
      <c r="C245" s="25"/>
      <c r="D245" s="25"/>
      <c r="E245" s="25"/>
      <c r="F245" s="25"/>
      <c r="G245" s="104"/>
      <c r="H245" s="105"/>
      <c r="I245" s="106"/>
      <c r="J245" s="25"/>
      <c r="K245" s="107"/>
      <c r="L245" s="108"/>
      <c r="M245" s="105"/>
      <c r="N245" s="105"/>
      <c r="O245" s="108"/>
      <c r="P245" s="109"/>
      <c r="Q245" s="109"/>
      <c r="R245" s="110"/>
      <c r="S245" s="111"/>
      <c r="T245" s="109"/>
      <c r="U245" s="112"/>
      <c r="V245" s="25"/>
      <c r="W245" s="113"/>
      <c r="X245" s="25"/>
      <c r="Y245" s="25"/>
      <c r="Z245" s="25"/>
    </row>
    <row r="246" customFormat="false" ht="15.75" hidden="false" customHeight="false" outlineLevel="0" collapsed="false">
      <c r="A246" s="25"/>
      <c r="B246" s="25"/>
      <c r="C246" s="25"/>
      <c r="D246" s="25"/>
      <c r="E246" s="25"/>
      <c r="F246" s="25"/>
      <c r="G246" s="104"/>
      <c r="H246" s="105"/>
      <c r="I246" s="106"/>
      <c r="J246" s="25"/>
      <c r="K246" s="107"/>
      <c r="L246" s="108"/>
      <c r="M246" s="105"/>
      <c r="N246" s="105"/>
      <c r="O246" s="108"/>
      <c r="P246" s="109"/>
      <c r="Q246" s="109"/>
      <c r="R246" s="110"/>
      <c r="S246" s="111"/>
      <c r="T246" s="109"/>
      <c r="U246" s="112"/>
      <c r="V246" s="25"/>
      <c r="W246" s="113"/>
      <c r="X246" s="25"/>
      <c r="Y246" s="25"/>
      <c r="Z246" s="25"/>
    </row>
    <row r="247" customFormat="false" ht="15.75" hidden="false" customHeight="false" outlineLevel="0" collapsed="false">
      <c r="A247" s="25"/>
      <c r="B247" s="25"/>
      <c r="C247" s="25"/>
      <c r="D247" s="25"/>
      <c r="E247" s="25"/>
      <c r="F247" s="25"/>
      <c r="G247" s="104"/>
      <c r="H247" s="105"/>
      <c r="I247" s="106"/>
      <c r="J247" s="25"/>
      <c r="K247" s="107"/>
      <c r="L247" s="108"/>
      <c r="M247" s="105"/>
      <c r="N247" s="105"/>
      <c r="O247" s="108"/>
      <c r="P247" s="109"/>
      <c r="Q247" s="109"/>
      <c r="R247" s="110"/>
      <c r="S247" s="111"/>
      <c r="T247" s="109"/>
      <c r="U247" s="112"/>
      <c r="V247" s="25"/>
      <c r="W247" s="113"/>
      <c r="X247" s="25"/>
      <c r="Y247" s="25"/>
      <c r="Z247" s="25"/>
    </row>
    <row r="248" customFormat="false" ht="15.75" hidden="false" customHeight="false" outlineLevel="0" collapsed="false">
      <c r="A248" s="25"/>
      <c r="B248" s="25"/>
      <c r="C248" s="25"/>
      <c r="D248" s="25"/>
      <c r="E248" s="25"/>
      <c r="F248" s="25"/>
      <c r="G248" s="104"/>
      <c r="H248" s="105"/>
      <c r="I248" s="106"/>
      <c r="J248" s="25"/>
      <c r="K248" s="107"/>
      <c r="L248" s="108"/>
      <c r="M248" s="105"/>
      <c r="N248" s="105"/>
      <c r="O248" s="108"/>
      <c r="P248" s="109"/>
      <c r="Q248" s="109"/>
      <c r="R248" s="110"/>
      <c r="S248" s="111"/>
      <c r="T248" s="109"/>
      <c r="U248" s="112"/>
      <c r="V248" s="25"/>
      <c r="W248" s="113"/>
      <c r="X248" s="25"/>
      <c r="Y248" s="25"/>
      <c r="Z248" s="25"/>
    </row>
    <row r="249" customFormat="false" ht="15.75" hidden="false" customHeight="false" outlineLevel="0" collapsed="false">
      <c r="A249" s="25"/>
      <c r="B249" s="25"/>
      <c r="C249" s="25"/>
      <c r="D249" s="25"/>
      <c r="E249" s="25"/>
      <c r="F249" s="25"/>
      <c r="G249" s="104"/>
      <c r="H249" s="105"/>
      <c r="I249" s="106"/>
      <c r="J249" s="25"/>
      <c r="K249" s="107"/>
      <c r="L249" s="108"/>
      <c r="M249" s="105"/>
      <c r="N249" s="105"/>
      <c r="O249" s="108"/>
      <c r="P249" s="109"/>
      <c r="Q249" s="109"/>
      <c r="R249" s="110"/>
      <c r="S249" s="111"/>
      <c r="T249" s="109"/>
      <c r="U249" s="112"/>
      <c r="V249" s="25"/>
      <c r="W249" s="113"/>
      <c r="X249" s="25"/>
      <c r="Y249" s="25"/>
      <c r="Z249" s="25"/>
    </row>
    <row r="250" customFormat="false" ht="15.75" hidden="false" customHeight="false" outlineLevel="0" collapsed="false">
      <c r="A250" s="25"/>
      <c r="B250" s="25"/>
      <c r="C250" s="25"/>
      <c r="D250" s="25"/>
      <c r="E250" s="25"/>
      <c r="F250" s="25"/>
      <c r="G250" s="104"/>
      <c r="H250" s="105"/>
      <c r="I250" s="106"/>
      <c r="J250" s="25"/>
      <c r="K250" s="107"/>
      <c r="L250" s="108"/>
      <c r="M250" s="105"/>
      <c r="N250" s="105"/>
      <c r="O250" s="108"/>
      <c r="P250" s="109"/>
      <c r="Q250" s="109"/>
      <c r="R250" s="110"/>
      <c r="S250" s="111"/>
      <c r="T250" s="109"/>
      <c r="U250" s="112"/>
      <c r="V250" s="25"/>
      <c r="W250" s="113"/>
      <c r="X250" s="25"/>
      <c r="Y250" s="25"/>
      <c r="Z250" s="25"/>
    </row>
    <row r="251" customFormat="false" ht="15.75" hidden="false" customHeight="false" outlineLevel="0" collapsed="false">
      <c r="A251" s="25"/>
      <c r="B251" s="25"/>
      <c r="C251" s="25"/>
      <c r="D251" s="25"/>
      <c r="E251" s="25"/>
      <c r="F251" s="25"/>
      <c r="G251" s="104"/>
      <c r="H251" s="105"/>
      <c r="I251" s="106"/>
      <c r="J251" s="25"/>
      <c r="K251" s="107"/>
      <c r="L251" s="108"/>
      <c r="M251" s="105"/>
      <c r="N251" s="105"/>
      <c r="O251" s="108"/>
      <c r="P251" s="109"/>
      <c r="Q251" s="109"/>
      <c r="R251" s="110"/>
      <c r="S251" s="111"/>
      <c r="T251" s="109"/>
      <c r="U251" s="112"/>
      <c r="V251" s="25"/>
      <c r="W251" s="113"/>
      <c r="X251" s="25"/>
      <c r="Y251" s="25"/>
      <c r="Z251" s="25"/>
    </row>
    <row r="252" customFormat="false" ht="15.75" hidden="false" customHeight="false" outlineLevel="0" collapsed="false">
      <c r="A252" s="25"/>
      <c r="B252" s="25"/>
      <c r="C252" s="25"/>
      <c r="D252" s="25"/>
      <c r="E252" s="25"/>
      <c r="F252" s="25"/>
      <c r="G252" s="104"/>
      <c r="H252" s="105"/>
      <c r="I252" s="106"/>
      <c r="J252" s="25"/>
      <c r="K252" s="107"/>
      <c r="L252" s="108"/>
      <c r="M252" s="105"/>
      <c r="N252" s="105"/>
      <c r="O252" s="108"/>
      <c r="P252" s="109"/>
      <c r="Q252" s="109"/>
      <c r="R252" s="110"/>
      <c r="S252" s="111"/>
      <c r="T252" s="109"/>
      <c r="U252" s="112"/>
      <c r="V252" s="25"/>
      <c r="W252" s="113"/>
      <c r="X252" s="25"/>
      <c r="Y252" s="25"/>
      <c r="Z252" s="25"/>
    </row>
    <row r="253" customFormat="false" ht="15.75" hidden="false" customHeight="false" outlineLevel="0" collapsed="false">
      <c r="A253" s="25"/>
      <c r="B253" s="25"/>
      <c r="C253" s="25"/>
      <c r="D253" s="25"/>
      <c r="E253" s="25"/>
      <c r="F253" s="25"/>
      <c r="G253" s="104"/>
      <c r="H253" s="105"/>
      <c r="I253" s="106"/>
      <c r="J253" s="25"/>
      <c r="K253" s="107"/>
      <c r="L253" s="108"/>
      <c r="M253" s="105"/>
      <c r="N253" s="105"/>
      <c r="O253" s="108"/>
      <c r="P253" s="109"/>
      <c r="Q253" s="109"/>
      <c r="R253" s="110"/>
      <c r="S253" s="111"/>
      <c r="T253" s="109"/>
      <c r="U253" s="112"/>
      <c r="V253" s="25"/>
      <c r="W253" s="113"/>
      <c r="X253" s="25"/>
      <c r="Y253" s="25"/>
      <c r="Z253" s="25"/>
    </row>
    <row r="254" customFormat="false" ht="15.75" hidden="false" customHeight="false" outlineLevel="0" collapsed="false">
      <c r="A254" s="25"/>
      <c r="B254" s="25"/>
      <c r="C254" s="25"/>
      <c r="D254" s="25"/>
      <c r="E254" s="25"/>
      <c r="F254" s="25"/>
      <c r="G254" s="104"/>
      <c r="H254" s="105"/>
      <c r="I254" s="106"/>
      <c r="J254" s="25"/>
      <c r="K254" s="107"/>
      <c r="L254" s="108"/>
      <c r="M254" s="105"/>
      <c r="N254" s="105"/>
      <c r="O254" s="108"/>
      <c r="P254" s="109"/>
      <c r="Q254" s="109"/>
      <c r="R254" s="110"/>
      <c r="S254" s="111"/>
      <c r="T254" s="109"/>
      <c r="U254" s="112"/>
      <c r="V254" s="25"/>
      <c r="W254" s="113"/>
      <c r="X254" s="25"/>
      <c r="Y254" s="25"/>
      <c r="Z254" s="25"/>
    </row>
    <row r="255" customFormat="false" ht="15.75" hidden="false" customHeight="false" outlineLevel="0" collapsed="false">
      <c r="A255" s="25"/>
      <c r="B255" s="25"/>
      <c r="C255" s="25"/>
      <c r="D255" s="25"/>
      <c r="E255" s="25"/>
      <c r="F255" s="25"/>
      <c r="G255" s="104"/>
      <c r="H255" s="105"/>
      <c r="I255" s="106"/>
      <c r="J255" s="25"/>
      <c r="K255" s="107"/>
      <c r="L255" s="108"/>
      <c r="M255" s="105"/>
      <c r="N255" s="105"/>
      <c r="O255" s="108"/>
      <c r="P255" s="109"/>
      <c r="Q255" s="109"/>
      <c r="R255" s="110"/>
      <c r="S255" s="111"/>
      <c r="T255" s="109"/>
      <c r="U255" s="112"/>
      <c r="V255" s="25"/>
      <c r="W255" s="113"/>
      <c r="X255" s="25"/>
      <c r="Y255" s="25"/>
      <c r="Z255" s="25"/>
    </row>
    <row r="256" customFormat="false" ht="15.75" hidden="false" customHeight="false" outlineLevel="0" collapsed="false">
      <c r="A256" s="25"/>
      <c r="B256" s="25"/>
      <c r="C256" s="25"/>
      <c r="D256" s="25"/>
      <c r="E256" s="25"/>
      <c r="F256" s="25"/>
      <c r="G256" s="104"/>
      <c r="H256" s="105"/>
      <c r="I256" s="106"/>
      <c r="J256" s="25"/>
      <c r="K256" s="107"/>
      <c r="L256" s="108"/>
      <c r="M256" s="105"/>
      <c r="N256" s="105"/>
      <c r="O256" s="108"/>
      <c r="P256" s="109"/>
      <c r="Q256" s="109"/>
      <c r="R256" s="110"/>
      <c r="S256" s="111"/>
      <c r="T256" s="109"/>
      <c r="U256" s="112"/>
      <c r="V256" s="25"/>
      <c r="W256" s="113"/>
      <c r="X256" s="25"/>
      <c r="Y256" s="25"/>
      <c r="Z256" s="25"/>
    </row>
    <row r="257" customFormat="false" ht="15.75" hidden="false" customHeight="false" outlineLevel="0" collapsed="false">
      <c r="A257" s="25"/>
      <c r="B257" s="25"/>
      <c r="C257" s="25"/>
      <c r="D257" s="25"/>
      <c r="E257" s="25"/>
      <c r="F257" s="25"/>
      <c r="G257" s="104"/>
      <c r="H257" s="105"/>
      <c r="I257" s="106"/>
      <c r="J257" s="25"/>
      <c r="K257" s="107"/>
      <c r="L257" s="108"/>
      <c r="M257" s="105"/>
      <c r="N257" s="105"/>
      <c r="O257" s="108"/>
      <c r="P257" s="109"/>
      <c r="Q257" s="109"/>
      <c r="R257" s="110"/>
      <c r="S257" s="111"/>
      <c r="T257" s="109"/>
      <c r="U257" s="112"/>
      <c r="V257" s="25"/>
      <c r="W257" s="113"/>
      <c r="X257" s="25"/>
      <c r="Y257" s="25"/>
      <c r="Z257" s="25"/>
    </row>
    <row r="258" customFormat="false" ht="15.75" hidden="false" customHeight="false" outlineLevel="0" collapsed="false">
      <c r="A258" s="25"/>
      <c r="B258" s="25"/>
      <c r="C258" s="25"/>
      <c r="D258" s="25"/>
      <c r="E258" s="25"/>
      <c r="F258" s="25"/>
      <c r="G258" s="104"/>
      <c r="H258" s="105"/>
      <c r="I258" s="106"/>
      <c r="J258" s="25"/>
      <c r="K258" s="107"/>
      <c r="L258" s="108"/>
      <c r="M258" s="105"/>
      <c r="N258" s="105"/>
      <c r="O258" s="108"/>
      <c r="P258" s="109"/>
      <c r="Q258" s="109"/>
      <c r="R258" s="110"/>
      <c r="S258" s="111"/>
      <c r="T258" s="109"/>
      <c r="U258" s="112"/>
      <c r="V258" s="25"/>
      <c r="W258" s="113"/>
      <c r="X258" s="25"/>
      <c r="Y258" s="25"/>
      <c r="Z258" s="25"/>
    </row>
    <row r="259" customFormat="false" ht="15.75" hidden="false" customHeight="false" outlineLevel="0" collapsed="false">
      <c r="A259" s="25"/>
      <c r="B259" s="25"/>
      <c r="C259" s="25"/>
      <c r="D259" s="25"/>
      <c r="E259" s="25"/>
      <c r="F259" s="25"/>
      <c r="G259" s="104"/>
      <c r="H259" s="105"/>
      <c r="I259" s="106"/>
      <c r="J259" s="25"/>
      <c r="K259" s="107"/>
      <c r="L259" s="108"/>
      <c r="M259" s="105"/>
      <c r="N259" s="105"/>
      <c r="O259" s="108"/>
      <c r="P259" s="109"/>
      <c r="Q259" s="109"/>
      <c r="R259" s="110"/>
      <c r="S259" s="111"/>
      <c r="T259" s="109"/>
      <c r="U259" s="112"/>
      <c r="V259" s="25"/>
      <c r="W259" s="113"/>
      <c r="X259" s="25"/>
      <c r="Y259" s="25"/>
      <c r="Z259" s="25"/>
    </row>
    <row r="260" customFormat="false" ht="15.75" hidden="false" customHeight="false" outlineLevel="0" collapsed="false">
      <c r="A260" s="25"/>
      <c r="B260" s="25"/>
      <c r="C260" s="25"/>
      <c r="D260" s="25"/>
      <c r="E260" s="25"/>
      <c r="F260" s="25"/>
      <c r="G260" s="104"/>
      <c r="H260" s="105"/>
      <c r="I260" s="106"/>
      <c r="J260" s="25"/>
      <c r="K260" s="107"/>
      <c r="L260" s="108"/>
      <c r="M260" s="105"/>
      <c r="N260" s="105"/>
      <c r="O260" s="108"/>
      <c r="P260" s="109"/>
      <c r="Q260" s="109"/>
      <c r="R260" s="110"/>
      <c r="S260" s="111"/>
      <c r="T260" s="109"/>
      <c r="U260" s="112"/>
      <c r="V260" s="25"/>
      <c r="W260" s="113"/>
      <c r="X260" s="25"/>
      <c r="Y260" s="25"/>
      <c r="Z260" s="25"/>
    </row>
    <row r="261" customFormat="false" ht="15.75" hidden="false" customHeight="false" outlineLevel="0" collapsed="false">
      <c r="A261" s="25"/>
      <c r="B261" s="25"/>
      <c r="C261" s="25"/>
      <c r="D261" s="25"/>
      <c r="E261" s="25"/>
      <c r="F261" s="25"/>
      <c r="G261" s="104"/>
      <c r="H261" s="105"/>
      <c r="I261" s="106"/>
      <c r="J261" s="25"/>
      <c r="K261" s="107"/>
      <c r="L261" s="108"/>
      <c r="M261" s="105"/>
      <c r="N261" s="105"/>
      <c r="O261" s="108"/>
      <c r="P261" s="109"/>
      <c r="Q261" s="109"/>
      <c r="R261" s="110"/>
      <c r="S261" s="111"/>
      <c r="T261" s="109"/>
      <c r="U261" s="112"/>
      <c r="V261" s="25"/>
      <c r="W261" s="113"/>
      <c r="X261" s="25"/>
      <c r="Y261" s="25"/>
      <c r="Z261" s="25"/>
    </row>
    <row r="262" customFormat="false" ht="15.75" hidden="false" customHeight="false" outlineLevel="0" collapsed="false">
      <c r="A262" s="25"/>
      <c r="B262" s="25"/>
      <c r="C262" s="25"/>
      <c r="D262" s="25"/>
      <c r="E262" s="25"/>
      <c r="F262" s="25"/>
      <c r="G262" s="104"/>
      <c r="H262" s="105"/>
      <c r="I262" s="106"/>
      <c r="J262" s="25"/>
      <c r="K262" s="107"/>
      <c r="L262" s="108"/>
      <c r="M262" s="105"/>
      <c r="N262" s="105"/>
      <c r="O262" s="108"/>
      <c r="P262" s="109"/>
      <c r="Q262" s="109"/>
      <c r="R262" s="110"/>
      <c r="S262" s="111"/>
      <c r="T262" s="109"/>
      <c r="U262" s="112"/>
      <c r="V262" s="25"/>
      <c r="W262" s="113"/>
      <c r="X262" s="25"/>
      <c r="Y262" s="25"/>
      <c r="Z262" s="25"/>
    </row>
    <row r="263" customFormat="false" ht="15.75" hidden="false" customHeight="false" outlineLevel="0" collapsed="false">
      <c r="A263" s="25"/>
      <c r="B263" s="25"/>
      <c r="C263" s="25"/>
      <c r="D263" s="25"/>
      <c r="E263" s="25"/>
      <c r="F263" s="25"/>
      <c r="G263" s="104"/>
      <c r="H263" s="105"/>
      <c r="I263" s="106"/>
      <c r="J263" s="25"/>
      <c r="K263" s="107"/>
      <c r="L263" s="108"/>
      <c r="M263" s="105"/>
      <c r="N263" s="105"/>
      <c r="O263" s="108"/>
      <c r="P263" s="109"/>
      <c r="Q263" s="109"/>
      <c r="R263" s="110"/>
      <c r="S263" s="111"/>
      <c r="T263" s="109"/>
      <c r="U263" s="112"/>
      <c r="V263" s="25"/>
      <c r="W263" s="113"/>
      <c r="X263" s="25"/>
      <c r="Y263" s="25"/>
      <c r="Z263" s="25"/>
    </row>
    <row r="264" customFormat="false" ht="15.75" hidden="false" customHeight="false" outlineLevel="0" collapsed="false">
      <c r="A264" s="25"/>
      <c r="B264" s="25"/>
      <c r="C264" s="25"/>
      <c r="D264" s="25"/>
      <c r="E264" s="25"/>
      <c r="F264" s="25"/>
      <c r="G264" s="104"/>
      <c r="H264" s="105"/>
      <c r="I264" s="106"/>
      <c r="J264" s="25"/>
      <c r="K264" s="107"/>
      <c r="L264" s="108"/>
      <c r="M264" s="105"/>
      <c r="N264" s="105"/>
      <c r="O264" s="108"/>
      <c r="P264" s="109"/>
      <c r="Q264" s="109"/>
      <c r="R264" s="110"/>
      <c r="S264" s="111"/>
      <c r="T264" s="109"/>
      <c r="U264" s="112"/>
      <c r="V264" s="25"/>
      <c r="W264" s="113"/>
      <c r="X264" s="25"/>
      <c r="Y264" s="25"/>
      <c r="Z264" s="25"/>
    </row>
    <row r="265" customFormat="false" ht="15.75" hidden="false" customHeight="false" outlineLevel="0" collapsed="false">
      <c r="A265" s="25"/>
      <c r="B265" s="25"/>
      <c r="C265" s="25"/>
      <c r="D265" s="25"/>
      <c r="E265" s="25"/>
      <c r="F265" s="25"/>
      <c r="G265" s="104"/>
      <c r="H265" s="105"/>
      <c r="I265" s="106"/>
      <c r="J265" s="25"/>
      <c r="K265" s="107"/>
      <c r="L265" s="108"/>
      <c r="M265" s="105"/>
      <c r="N265" s="105"/>
      <c r="O265" s="108"/>
      <c r="P265" s="109"/>
      <c r="Q265" s="109"/>
      <c r="R265" s="110"/>
      <c r="S265" s="111"/>
      <c r="T265" s="109"/>
      <c r="U265" s="112"/>
      <c r="V265" s="25"/>
      <c r="W265" s="113"/>
      <c r="X265" s="25"/>
      <c r="Y265" s="25"/>
      <c r="Z265" s="25"/>
    </row>
    <row r="266" customFormat="false" ht="15.75" hidden="false" customHeight="false" outlineLevel="0" collapsed="false">
      <c r="A266" s="25"/>
      <c r="B266" s="25"/>
      <c r="C266" s="25"/>
      <c r="D266" s="25"/>
      <c r="E266" s="25"/>
      <c r="F266" s="25"/>
      <c r="G266" s="104"/>
      <c r="H266" s="105"/>
      <c r="I266" s="106"/>
      <c r="J266" s="25"/>
      <c r="K266" s="107"/>
      <c r="L266" s="108"/>
      <c r="M266" s="105"/>
      <c r="N266" s="105"/>
      <c r="O266" s="108"/>
      <c r="P266" s="109"/>
      <c r="Q266" s="109"/>
      <c r="R266" s="110"/>
      <c r="S266" s="111"/>
      <c r="T266" s="109"/>
      <c r="U266" s="112"/>
      <c r="V266" s="25"/>
      <c r="W266" s="113"/>
      <c r="X266" s="25"/>
      <c r="Y266" s="25"/>
      <c r="Z266" s="25"/>
    </row>
    <row r="267" customFormat="false" ht="15.75" hidden="false" customHeight="false" outlineLevel="0" collapsed="false">
      <c r="A267" s="25"/>
      <c r="B267" s="25"/>
      <c r="C267" s="25"/>
      <c r="D267" s="25"/>
      <c r="E267" s="25"/>
      <c r="F267" s="25"/>
      <c r="G267" s="104"/>
      <c r="H267" s="105"/>
      <c r="I267" s="106"/>
      <c r="J267" s="25"/>
      <c r="K267" s="107"/>
      <c r="L267" s="108"/>
      <c r="M267" s="105"/>
      <c r="N267" s="105"/>
      <c r="O267" s="108"/>
      <c r="P267" s="109"/>
      <c r="Q267" s="109"/>
      <c r="R267" s="110"/>
      <c r="S267" s="111"/>
      <c r="T267" s="109"/>
      <c r="U267" s="112"/>
      <c r="V267" s="25"/>
      <c r="W267" s="113"/>
      <c r="X267" s="25"/>
      <c r="Y267" s="25"/>
      <c r="Z267" s="25"/>
    </row>
    <row r="268" customFormat="false" ht="15.75" hidden="false" customHeight="false" outlineLevel="0" collapsed="false">
      <c r="A268" s="25"/>
      <c r="B268" s="25"/>
      <c r="C268" s="25"/>
      <c r="D268" s="25"/>
      <c r="E268" s="25"/>
      <c r="F268" s="25"/>
      <c r="G268" s="104"/>
      <c r="H268" s="105"/>
      <c r="I268" s="106"/>
      <c r="J268" s="25"/>
      <c r="K268" s="107"/>
      <c r="L268" s="108"/>
      <c r="M268" s="105"/>
      <c r="N268" s="105"/>
      <c r="O268" s="108"/>
      <c r="P268" s="109"/>
      <c r="Q268" s="109"/>
      <c r="R268" s="110"/>
      <c r="S268" s="111"/>
      <c r="T268" s="109"/>
      <c r="U268" s="112"/>
      <c r="V268" s="25"/>
      <c r="W268" s="113"/>
      <c r="X268" s="25"/>
      <c r="Y268" s="25"/>
      <c r="Z268" s="25"/>
    </row>
    <row r="269" customFormat="false" ht="15.75" hidden="false" customHeight="false" outlineLevel="0" collapsed="false">
      <c r="A269" s="25"/>
      <c r="B269" s="25"/>
      <c r="C269" s="25"/>
      <c r="D269" s="25"/>
      <c r="E269" s="25"/>
      <c r="F269" s="25"/>
      <c r="G269" s="104"/>
      <c r="H269" s="105"/>
      <c r="I269" s="106"/>
      <c r="J269" s="25"/>
      <c r="K269" s="107"/>
      <c r="L269" s="108"/>
      <c r="M269" s="105"/>
      <c r="N269" s="105"/>
      <c r="O269" s="108"/>
      <c r="P269" s="109"/>
      <c r="Q269" s="109"/>
      <c r="R269" s="110"/>
      <c r="S269" s="111"/>
      <c r="T269" s="109"/>
      <c r="U269" s="112"/>
      <c r="V269" s="25"/>
      <c r="W269" s="113"/>
      <c r="X269" s="25"/>
      <c r="Y269" s="25"/>
      <c r="Z269" s="25"/>
    </row>
    <row r="270" customFormat="false" ht="15.75" hidden="false" customHeight="false" outlineLevel="0" collapsed="false">
      <c r="A270" s="25"/>
      <c r="B270" s="25"/>
      <c r="C270" s="25"/>
      <c r="D270" s="25"/>
      <c r="E270" s="25"/>
      <c r="F270" s="25"/>
      <c r="G270" s="104"/>
      <c r="H270" s="105"/>
      <c r="I270" s="106"/>
      <c r="J270" s="25"/>
      <c r="K270" s="107"/>
      <c r="L270" s="108"/>
      <c r="M270" s="105"/>
      <c r="N270" s="105"/>
      <c r="O270" s="108"/>
      <c r="P270" s="109"/>
      <c r="Q270" s="109"/>
      <c r="R270" s="110"/>
      <c r="S270" s="111"/>
      <c r="T270" s="109"/>
      <c r="U270" s="112"/>
      <c r="V270" s="25"/>
      <c r="W270" s="113"/>
      <c r="X270" s="25"/>
      <c r="Y270" s="25"/>
      <c r="Z270" s="25"/>
    </row>
    <row r="271" customFormat="false" ht="15.75" hidden="false" customHeight="false" outlineLevel="0" collapsed="false">
      <c r="A271" s="25"/>
      <c r="B271" s="25"/>
      <c r="C271" s="25"/>
      <c r="D271" s="25"/>
      <c r="E271" s="25"/>
      <c r="F271" s="25"/>
      <c r="G271" s="104"/>
      <c r="H271" s="105"/>
      <c r="I271" s="106"/>
      <c r="J271" s="25"/>
      <c r="K271" s="107"/>
      <c r="L271" s="108"/>
      <c r="M271" s="105"/>
      <c r="N271" s="105"/>
      <c r="O271" s="108"/>
      <c r="P271" s="109"/>
      <c r="Q271" s="109"/>
      <c r="R271" s="110"/>
      <c r="S271" s="111"/>
      <c r="T271" s="109"/>
      <c r="U271" s="112"/>
      <c r="V271" s="25"/>
      <c r="W271" s="113"/>
      <c r="X271" s="25"/>
      <c r="Y271" s="25"/>
      <c r="Z271" s="25"/>
    </row>
    <row r="272" customFormat="false" ht="15.75" hidden="false" customHeight="false" outlineLevel="0" collapsed="false">
      <c r="A272" s="25"/>
      <c r="B272" s="25"/>
      <c r="C272" s="25"/>
      <c r="D272" s="25"/>
      <c r="E272" s="25"/>
      <c r="F272" s="25"/>
      <c r="G272" s="104"/>
      <c r="H272" s="105"/>
      <c r="I272" s="106"/>
      <c r="J272" s="25"/>
      <c r="K272" s="107"/>
      <c r="L272" s="108"/>
      <c r="M272" s="105"/>
      <c r="N272" s="105"/>
      <c r="O272" s="108"/>
      <c r="P272" s="109"/>
      <c r="Q272" s="109"/>
      <c r="R272" s="110"/>
      <c r="S272" s="111"/>
      <c r="T272" s="109"/>
      <c r="U272" s="112"/>
      <c r="V272" s="25"/>
      <c r="W272" s="113"/>
      <c r="X272" s="25"/>
      <c r="Y272" s="25"/>
      <c r="Z272" s="25"/>
    </row>
    <row r="273" customFormat="false" ht="15.75" hidden="false" customHeight="false" outlineLevel="0" collapsed="false">
      <c r="A273" s="25"/>
      <c r="B273" s="25"/>
      <c r="C273" s="25"/>
      <c r="D273" s="25"/>
      <c r="E273" s="25"/>
      <c r="F273" s="25"/>
      <c r="G273" s="104"/>
      <c r="H273" s="105"/>
      <c r="I273" s="106"/>
      <c r="J273" s="25"/>
      <c r="K273" s="107"/>
      <c r="L273" s="108"/>
      <c r="M273" s="105"/>
      <c r="N273" s="105"/>
      <c r="O273" s="108"/>
      <c r="P273" s="109"/>
      <c r="Q273" s="109"/>
      <c r="R273" s="110"/>
      <c r="S273" s="111"/>
      <c r="T273" s="109"/>
      <c r="U273" s="112"/>
      <c r="V273" s="25"/>
      <c r="W273" s="113"/>
      <c r="X273" s="25"/>
      <c r="Y273" s="25"/>
      <c r="Z273" s="25"/>
    </row>
    <row r="274" customFormat="false" ht="15.75" hidden="false" customHeight="false" outlineLevel="0" collapsed="false">
      <c r="A274" s="25"/>
      <c r="B274" s="25"/>
      <c r="C274" s="25"/>
      <c r="D274" s="25"/>
      <c r="E274" s="25"/>
      <c r="F274" s="25"/>
      <c r="G274" s="104"/>
      <c r="H274" s="105"/>
      <c r="I274" s="106"/>
      <c r="J274" s="25"/>
      <c r="K274" s="107"/>
      <c r="L274" s="108"/>
      <c r="M274" s="105"/>
      <c r="N274" s="105"/>
      <c r="O274" s="108"/>
      <c r="P274" s="109"/>
      <c r="Q274" s="109"/>
      <c r="R274" s="110"/>
      <c r="S274" s="111"/>
      <c r="T274" s="109"/>
      <c r="U274" s="112"/>
      <c r="V274" s="25"/>
      <c r="W274" s="113"/>
      <c r="X274" s="25"/>
      <c r="Y274" s="25"/>
      <c r="Z274" s="25"/>
    </row>
    <row r="275" customFormat="false" ht="15.75" hidden="false" customHeight="false" outlineLevel="0" collapsed="false">
      <c r="A275" s="25"/>
      <c r="B275" s="25"/>
      <c r="C275" s="25"/>
      <c r="D275" s="25"/>
      <c r="E275" s="25"/>
      <c r="F275" s="25"/>
      <c r="G275" s="104"/>
      <c r="H275" s="105"/>
      <c r="I275" s="106"/>
      <c r="J275" s="25"/>
      <c r="K275" s="107"/>
      <c r="L275" s="108"/>
      <c r="M275" s="105"/>
      <c r="N275" s="105"/>
      <c r="O275" s="108"/>
      <c r="P275" s="109"/>
      <c r="Q275" s="109"/>
      <c r="R275" s="110"/>
      <c r="S275" s="111"/>
      <c r="T275" s="109"/>
      <c r="U275" s="112"/>
      <c r="V275" s="25"/>
      <c r="W275" s="113"/>
      <c r="X275" s="25"/>
      <c r="Y275" s="25"/>
      <c r="Z275" s="25"/>
    </row>
    <row r="276" customFormat="false" ht="15.75" hidden="false" customHeight="false" outlineLevel="0" collapsed="false">
      <c r="A276" s="25"/>
      <c r="B276" s="25"/>
      <c r="C276" s="25"/>
      <c r="D276" s="25"/>
      <c r="E276" s="25"/>
      <c r="F276" s="25"/>
      <c r="G276" s="104"/>
      <c r="H276" s="105"/>
      <c r="I276" s="106"/>
      <c r="J276" s="25"/>
      <c r="K276" s="107"/>
      <c r="L276" s="108"/>
      <c r="M276" s="105"/>
      <c r="N276" s="105"/>
      <c r="O276" s="108"/>
      <c r="P276" s="109"/>
      <c r="Q276" s="109"/>
      <c r="R276" s="110"/>
      <c r="S276" s="111"/>
      <c r="T276" s="109"/>
      <c r="U276" s="112"/>
      <c r="V276" s="25"/>
      <c r="W276" s="113"/>
      <c r="X276" s="25"/>
      <c r="Y276" s="25"/>
      <c r="Z276" s="25"/>
    </row>
    <row r="277" customFormat="false" ht="15.75" hidden="false" customHeight="false" outlineLevel="0" collapsed="false">
      <c r="A277" s="25"/>
      <c r="B277" s="25"/>
      <c r="C277" s="25"/>
      <c r="D277" s="25"/>
      <c r="E277" s="25"/>
      <c r="F277" s="25"/>
      <c r="G277" s="104"/>
      <c r="H277" s="105"/>
      <c r="I277" s="106"/>
      <c r="J277" s="25"/>
      <c r="K277" s="107"/>
      <c r="L277" s="108"/>
      <c r="M277" s="105"/>
      <c r="N277" s="105"/>
      <c r="O277" s="108"/>
      <c r="P277" s="109"/>
      <c r="Q277" s="109"/>
      <c r="R277" s="110"/>
      <c r="S277" s="111"/>
      <c r="T277" s="109"/>
      <c r="U277" s="112"/>
      <c r="V277" s="25"/>
      <c r="W277" s="113"/>
      <c r="X277" s="25"/>
      <c r="Y277" s="25"/>
      <c r="Z277" s="25"/>
    </row>
    <row r="278" customFormat="false" ht="15.75" hidden="false" customHeight="false" outlineLevel="0" collapsed="false">
      <c r="A278" s="25"/>
      <c r="B278" s="25"/>
      <c r="C278" s="25"/>
      <c r="D278" s="25"/>
      <c r="E278" s="25"/>
      <c r="F278" s="25"/>
      <c r="G278" s="104"/>
      <c r="H278" s="105"/>
      <c r="I278" s="106"/>
      <c r="J278" s="25"/>
      <c r="K278" s="107"/>
      <c r="L278" s="108"/>
      <c r="M278" s="105"/>
      <c r="N278" s="105"/>
      <c r="O278" s="108"/>
      <c r="P278" s="109"/>
      <c r="Q278" s="109"/>
      <c r="R278" s="110"/>
      <c r="S278" s="111"/>
      <c r="T278" s="109"/>
      <c r="U278" s="112"/>
      <c r="V278" s="25"/>
      <c r="W278" s="113"/>
      <c r="X278" s="25"/>
      <c r="Y278" s="25"/>
      <c r="Z278" s="25"/>
    </row>
    <row r="279" customFormat="false" ht="15.75" hidden="false" customHeight="false" outlineLevel="0" collapsed="false">
      <c r="A279" s="25"/>
      <c r="B279" s="25"/>
      <c r="C279" s="25"/>
      <c r="D279" s="25"/>
      <c r="E279" s="25"/>
      <c r="F279" s="25"/>
      <c r="G279" s="104"/>
      <c r="H279" s="105"/>
      <c r="I279" s="106"/>
      <c r="J279" s="25"/>
      <c r="K279" s="107"/>
      <c r="L279" s="108"/>
      <c r="M279" s="105"/>
      <c r="N279" s="105"/>
      <c r="O279" s="108"/>
      <c r="P279" s="109"/>
      <c r="Q279" s="109"/>
      <c r="R279" s="110"/>
      <c r="S279" s="111"/>
      <c r="T279" s="109"/>
      <c r="U279" s="112"/>
      <c r="V279" s="25"/>
      <c r="W279" s="113"/>
      <c r="X279" s="25"/>
      <c r="Y279" s="25"/>
      <c r="Z279" s="25"/>
    </row>
    <row r="280" customFormat="false" ht="15.75" hidden="false" customHeight="false" outlineLevel="0" collapsed="false">
      <c r="A280" s="25"/>
      <c r="B280" s="25"/>
      <c r="C280" s="25"/>
      <c r="D280" s="25"/>
      <c r="E280" s="25"/>
      <c r="F280" s="25"/>
      <c r="G280" s="104"/>
      <c r="H280" s="105"/>
      <c r="I280" s="106"/>
      <c r="J280" s="25"/>
      <c r="K280" s="107"/>
      <c r="L280" s="108"/>
      <c r="M280" s="105"/>
      <c r="N280" s="105"/>
      <c r="O280" s="108"/>
      <c r="P280" s="109"/>
      <c r="Q280" s="109"/>
      <c r="R280" s="110"/>
      <c r="S280" s="111"/>
      <c r="T280" s="109"/>
      <c r="U280" s="112"/>
      <c r="V280" s="25"/>
      <c r="W280" s="113"/>
      <c r="X280" s="25"/>
      <c r="Y280" s="25"/>
      <c r="Z280" s="25"/>
    </row>
    <row r="281" customFormat="false" ht="15.75" hidden="false" customHeight="false" outlineLevel="0" collapsed="false">
      <c r="A281" s="25"/>
      <c r="B281" s="25"/>
      <c r="C281" s="25"/>
      <c r="D281" s="25"/>
      <c r="E281" s="25"/>
      <c r="F281" s="25"/>
      <c r="G281" s="104"/>
      <c r="H281" s="105"/>
      <c r="I281" s="106"/>
      <c r="J281" s="25"/>
      <c r="K281" s="107"/>
      <c r="L281" s="108"/>
      <c r="M281" s="105"/>
      <c r="N281" s="105"/>
      <c r="O281" s="108"/>
      <c r="P281" s="109"/>
      <c r="Q281" s="109"/>
      <c r="R281" s="110"/>
      <c r="S281" s="111"/>
      <c r="T281" s="109"/>
      <c r="U281" s="112"/>
      <c r="V281" s="25"/>
      <c r="W281" s="113"/>
      <c r="X281" s="25"/>
      <c r="Y281" s="25"/>
      <c r="Z281" s="25"/>
    </row>
    <row r="282" customFormat="false" ht="15.75" hidden="false" customHeight="false" outlineLevel="0" collapsed="false">
      <c r="A282" s="25"/>
      <c r="B282" s="25"/>
      <c r="C282" s="25"/>
      <c r="D282" s="25"/>
      <c r="E282" s="25"/>
      <c r="F282" s="25"/>
      <c r="G282" s="104"/>
      <c r="H282" s="105"/>
      <c r="I282" s="106"/>
      <c r="J282" s="25"/>
      <c r="K282" s="107"/>
      <c r="L282" s="108"/>
      <c r="M282" s="105"/>
      <c r="N282" s="105"/>
      <c r="O282" s="108"/>
      <c r="P282" s="109"/>
      <c r="Q282" s="109"/>
      <c r="R282" s="110"/>
      <c r="S282" s="111"/>
      <c r="T282" s="109"/>
      <c r="U282" s="112"/>
      <c r="V282" s="25"/>
      <c r="W282" s="113"/>
      <c r="X282" s="25"/>
      <c r="Y282" s="25"/>
      <c r="Z282" s="25"/>
    </row>
    <row r="283" customFormat="false" ht="15.75" hidden="false" customHeight="false" outlineLevel="0" collapsed="false">
      <c r="A283" s="25"/>
      <c r="B283" s="25"/>
      <c r="C283" s="25"/>
      <c r="D283" s="25"/>
      <c r="E283" s="25"/>
      <c r="F283" s="25"/>
      <c r="G283" s="104"/>
      <c r="H283" s="105"/>
      <c r="I283" s="106"/>
      <c r="J283" s="25"/>
      <c r="K283" s="107"/>
      <c r="L283" s="108"/>
      <c r="M283" s="105"/>
      <c r="N283" s="105"/>
      <c r="O283" s="108"/>
      <c r="P283" s="109"/>
      <c r="Q283" s="109"/>
      <c r="R283" s="110"/>
      <c r="S283" s="111"/>
      <c r="T283" s="109"/>
      <c r="U283" s="112"/>
      <c r="V283" s="25"/>
      <c r="W283" s="113"/>
      <c r="X283" s="25"/>
      <c r="Y283" s="25"/>
      <c r="Z283" s="25"/>
    </row>
    <row r="284" customFormat="false" ht="15.75" hidden="false" customHeight="false" outlineLevel="0" collapsed="false">
      <c r="A284" s="25"/>
      <c r="B284" s="25"/>
      <c r="C284" s="25"/>
      <c r="D284" s="25"/>
      <c r="E284" s="25"/>
      <c r="F284" s="25"/>
      <c r="G284" s="104"/>
      <c r="H284" s="105"/>
      <c r="I284" s="106"/>
      <c r="J284" s="25"/>
      <c r="K284" s="107"/>
      <c r="L284" s="108"/>
      <c r="M284" s="105"/>
      <c r="N284" s="105"/>
      <c r="O284" s="108"/>
      <c r="P284" s="109"/>
      <c r="Q284" s="109"/>
      <c r="R284" s="110"/>
      <c r="S284" s="111"/>
      <c r="T284" s="109"/>
      <c r="U284" s="112"/>
      <c r="V284" s="25"/>
      <c r="W284" s="113"/>
      <c r="X284" s="25"/>
      <c r="Y284" s="25"/>
      <c r="Z284" s="25"/>
    </row>
    <row r="285" customFormat="false" ht="15.75" hidden="false" customHeight="false" outlineLevel="0" collapsed="false">
      <c r="A285" s="25"/>
      <c r="B285" s="25"/>
      <c r="C285" s="25"/>
      <c r="D285" s="25"/>
      <c r="E285" s="25"/>
      <c r="F285" s="25"/>
      <c r="G285" s="104"/>
      <c r="H285" s="105"/>
      <c r="I285" s="106"/>
      <c r="J285" s="25"/>
      <c r="K285" s="107"/>
      <c r="L285" s="108"/>
      <c r="M285" s="105"/>
      <c r="N285" s="105"/>
      <c r="O285" s="108"/>
      <c r="P285" s="109"/>
      <c r="Q285" s="109"/>
      <c r="R285" s="110"/>
      <c r="S285" s="111"/>
      <c r="T285" s="109"/>
      <c r="U285" s="112"/>
      <c r="V285" s="25"/>
      <c r="W285" s="113"/>
      <c r="X285" s="25"/>
      <c r="Y285" s="25"/>
      <c r="Z285" s="25"/>
    </row>
    <row r="286" customFormat="false" ht="15.75" hidden="false" customHeight="false" outlineLevel="0" collapsed="false">
      <c r="A286" s="25"/>
      <c r="B286" s="25"/>
      <c r="C286" s="25"/>
      <c r="D286" s="25"/>
      <c r="E286" s="25"/>
      <c r="F286" s="25"/>
      <c r="G286" s="104"/>
      <c r="H286" s="105"/>
      <c r="I286" s="106"/>
      <c r="J286" s="25"/>
      <c r="K286" s="107"/>
      <c r="L286" s="108"/>
      <c r="M286" s="105"/>
      <c r="N286" s="105"/>
      <c r="O286" s="108"/>
      <c r="P286" s="109"/>
      <c r="Q286" s="109"/>
      <c r="R286" s="110"/>
      <c r="S286" s="111"/>
      <c r="T286" s="109"/>
      <c r="U286" s="112"/>
      <c r="V286" s="25"/>
      <c r="W286" s="113"/>
      <c r="X286" s="25"/>
      <c r="Y286" s="25"/>
      <c r="Z286" s="25"/>
    </row>
    <row r="287" customFormat="false" ht="15.75" hidden="false" customHeight="false" outlineLevel="0" collapsed="false">
      <c r="A287" s="25"/>
      <c r="B287" s="25"/>
      <c r="C287" s="25"/>
      <c r="D287" s="25"/>
      <c r="E287" s="25"/>
      <c r="F287" s="25"/>
      <c r="G287" s="104"/>
      <c r="H287" s="105"/>
      <c r="I287" s="106"/>
      <c r="J287" s="25"/>
      <c r="K287" s="107"/>
      <c r="L287" s="108"/>
      <c r="M287" s="105"/>
      <c r="N287" s="105"/>
      <c r="O287" s="108"/>
      <c r="P287" s="109"/>
      <c r="Q287" s="109"/>
      <c r="R287" s="110"/>
      <c r="S287" s="111"/>
      <c r="T287" s="109"/>
      <c r="U287" s="112"/>
      <c r="V287" s="25"/>
      <c r="W287" s="113"/>
      <c r="X287" s="25"/>
      <c r="Y287" s="25"/>
      <c r="Z287" s="25"/>
    </row>
    <row r="288" customFormat="false" ht="15.75" hidden="false" customHeight="false" outlineLevel="0" collapsed="false">
      <c r="A288" s="25"/>
      <c r="B288" s="25"/>
      <c r="C288" s="25"/>
      <c r="D288" s="25"/>
      <c r="E288" s="25"/>
      <c r="F288" s="25"/>
      <c r="G288" s="104"/>
      <c r="H288" s="105"/>
      <c r="I288" s="106"/>
      <c r="J288" s="25"/>
      <c r="K288" s="107"/>
      <c r="L288" s="108"/>
      <c r="M288" s="105"/>
      <c r="N288" s="105"/>
      <c r="O288" s="108"/>
      <c r="P288" s="109"/>
      <c r="Q288" s="109"/>
      <c r="R288" s="110"/>
      <c r="S288" s="111"/>
      <c r="T288" s="109"/>
      <c r="U288" s="112"/>
      <c r="V288" s="25"/>
      <c r="W288" s="113"/>
      <c r="X288" s="25"/>
      <c r="Y288" s="25"/>
      <c r="Z288" s="25"/>
    </row>
    <row r="289" customFormat="false" ht="15.75" hidden="false" customHeight="false" outlineLevel="0" collapsed="false">
      <c r="A289" s="25"/>
      <c r="B289" s="25"/>
      <c r="C289" s="25"/>
      <c r="D289" s="25"/>
      <c r="E289" s="25"/>
      <c r="F289" s="25"/>
      <c r="G289" s="104"/>
      <c r="H289" s="105"/>
      <c r="I289" s="106"/>
      <c r="J289" s="25"/>
      <c r="K289" s="107"/>
      <c r="L289" s="108"/>
      <c r="M289" s="105"/>
      <c r="N289" s="105"/>
      <c r="O289" s="108"/>
      <c r="P289" s="109"/>
      <c r="Q289" s="109"/>
      <c r="R289" s="110"/>
      <c r="S289" s="111"/>
      <c r="T289" s="109"/>
      <c r="U289" s="112"/>
      <c r="V289" s="25"/>
      <c r="W289" s="113"/>
      <c r="X289" s="25"/>
      <c r="Y289" s="25"/>
      <c r="Z289" s="25"/>
    </row>
    <row r="290" customFormat="false" ht="15.75" hidden="false" customHeight="false" outlineLevel="0" collapsed="false">
      <c r="A290" s="25"/>
      <c r="B290" s="25"/>
      <c r="C290" s="25"/>
      <c r="D290" s="25"/>
      <c r="E290" s="25"/>
      <c r="F290" s="25"/>
      <c r="G290" s="104"/>
      <c r="H290" s="105"/>
      <c r="I290" s="106"/>
      <c r="J290" s="25"/>
      <c r="K290" s="107"/>
      <c r="L290" s="108"/>
      <c r="M290" s="105"/>
      <c r="N290" s="105"/>
      <c r="O290" s="108"/>
      <c r="P290" s="109"/>
      <c r="Q290" s="109"/>
      <c r="R290" s="110"/>
      <c r="S290" s="111"/>
      <c r="T290" s="109"/>
      <c r="U290" s="112"/>
      <c r="V290" s="25"/>
      <c r="W290" s="113"/>
      <c r="X290" s="25"/>
      <c r="Y290" s="25"/>
      <c r="Z290" s="25"/>
    </row>
    <row r="291" customFormat="false" ht="15.75" hidden="false" customHeight="false" outlineLevel="0" collapsed="false">
      <c r="A291" s="25"/>
      <c r="B291" s="25"/>
      <c r="C291" s="25"/>
      <c r="D291" s="25"/>
      <c r="E291" s="25"/>
      <c r="F291" s="25"/>
      <c r="G291" s="104"/>
      <c r="H291" s="105"/>
      <c r="I291" s="106"/>
      <c r="J291" s="25"/>
      <c r="K291" s="107"/>
      <c r="L291" s="108"/>
      <c r="M291" s="105"/>
      <c r="N291" s="105"/>
      <c r="O291" s="108"/>
      <c r="P291" s="109"/>
      <c r="Q291" s="109"/>
      <c r="R291" s="110"/>
      <c r="S291" s="111"/>
      <c r="T291" s="109"/>
      <c r="U291" s="112"/>
      <c r="V291" s="25"/>
      <c r="W291" s="113"/>
      <c r="X291" s="25"/>
      <c r="Y291" s="25"/>
      <c r="Z291" s="25"/>
    </row>
    <row r="292" customFormat="false" ht="15.75" hidden="false" customHeight="false" outlineLevel="0" collapsed="false">
      <c r="A292" s="25"/>
      <c r="B292" s="25"/>
      <c r="C292" s="25"/>
      <c r="D292" s="25"/>
      <c r="E292" s="25"/>
      <c r="F292" s="25"/>
      <c r="G292" s="104"/>
      <c r="H292" s="105"/>
      <c r="I292" s="106"/>
      <c r="J292" s="25"/>
      <c r="K292" s="107"/>
      <c r="L292" s="108"/>
      <c r="M292" s="105"/>
      <c r="N292" s="105"/>
      <c r="O292" s="108"/>
      <c r="P292" s="109"/>
      <c r="Q292" s="109"/>
      <c r="R292" s="110"/>
      <c r="S292" s="111"/>
      <c r="T292" s="109"/>
      <c r="U292" s="112"/>
      <c r="V292" s="25"/>
      <c r="W292" s="113"/>
      <c r="X292" s="25"/>
      <c r="Y292" s="25"/>
      <c r="Z292" s="25"/>
    </row>
    <row r="293" customFormat="false" ht="15.75" hidden="false" customHeight="false" outlineLevel="0" collapsed="false">
      <c r="A293" s="25"/>
      <c r="B293" s="25"/>
      <c r="C293" s="25"/>
      <c r="D293" s="25"/>
      <c r="E293" s="25"/>
      <c r="F293" s="25"/>
      <c r="G293" s="104"/>
      <c r="H293" s="105"/>
      <c r="I293" s="106"/>
      <c r="J293" s="25"/>
      <c r="K293" s="107"/>
      <c r="L293" s="108"/>
      <c r="M293" s="105"/>
      <c r="N293" s="105"/>
      <c r="O293" s="108"/>
      <c r="P293" s="109"/>
      <c r="Q293" s="109"/>
      <c r="R293" s="110"/>
      <c r="S293" s="111"/>
      <c r="T293" s="109"/>
      <c r="U293" s="112"/>
      <c r="V293" s="25"/>
      <c r="W293" s="113"/>
      <c r="X293" s="25"/>
      <c r="Y293" s="25"/>
      <c r="Z293" s="25"/>
    </row>
    <row r="294" customFormat="false" ht="15.75" hidden="false" customHeight="false" outlineLevel="0" collapsed="false">
      <c r="A294" s="25"/>
      <c r="B294" s="25"/>
      <c r="C294" s="25"/>
      <c r="D294" s="25"/>
      <c r="E294" s="25"/>
      <c r="F294" s="25"/>
      <c r="G294" s="104"/>
      <c r="H294" s="105"/>
      <c r="I294" s="106"/>
      <c r="J294" s="25"/>
      <c r="K294" s="107"/>
      <c r="L294" s="108"/>
      <c r="M294" s="105"/>
      <c r="N294" s="105"/>
      <c r="O294" s="108"/>
      <c r="P294" s="109"/>
      <c r="Q294" s="109"/>
      <c r="R294" s="110"/>
      <c r="S294" s="111"/>
      <c r="T294" s="109"/>
      <c r="U294" s="112"/>
      <c r="V294" s="25"/>
      <c r="W294" s="113"/>
      <c r="X294" s="25"/>
      <c r="Y294" s="25"/>
      <c r="Z294" s="25"/>
    </row>
    <row r="295" customFormat="false" ht="15.75" hidden="false" customHeight="false" outlineLevel="0" collapsed="false">
      <c r="A295" s="25"/>
      <c r="B295" s="25"/>
      <c r="C295" s="25"/>
      <c r="D295" s="25"/>
      <c r="E295" s="25"/>
      <c r="F295" s="25"/>
      <c r="G295" s="104"/>
      <c r="H295" s="105"/>
      <c r="I295" s="106"/>
      <c r="J295" s="25"/>
      <c r="K295" s="107"/>
      <c r="L295" s="108"/>
      <c r="M295" s="105"/>
      <c r="N295" s="105"/>
      <c r="O295" s="108"/>
      <c r="P295" s="109"/>
      <c r="Q295" s="109"/>
      <c r="R295" s="110"/>
      <c r="S295" s="111"/>
      <c r="T295" s="109"/>
      <c r="U295" s="112"/>
      <c r="V295" s="25"/>
      <c r="W295" s="113"/>
      <c r="X295" s="25"/>
      <c r="Y295" s="25"/>
      <c r="Z295" s="25"/>
    </row>
    <row r="296" customFormat="false" ht="15.75" hidden="false" customHeight="false" outlineLevel="0" collapsed="false">
      <c r="A296" s="25"/>
      <c r="B296" s="25"/>
      <c r="C296" s="25"/>
      <c r="D296" s="25"/>
      <c r="E296" s="25"/>
      <c r="F296" s="25"/>
      <c r="G296" s="104"/>
      <c r="H296" s="105"/>
      <c r="I296" s="106"/>
      <c r="J296" s="25"/>
      <c r="K296" s="107"/>
      <c r="L296" s="108"/>
      <c r="M296" s="105"/>
      <c r="N296" s="105"/>
      <c r="O296" s="108"/>
      <c r="P296" s="109"/>
      <c r="Q296" s="109"/>
      <c r="R296" s="110"/>
      <c r="S296" s="111"/>
      <c r="T296" s="109"/>
      <c r="U296" s="112"/>
      <c r="V296" s="25"/>
      <c r="W296" s="113"/>
      <c r="X296" s="25"/>
      <c r="Y296" s="25"/>
      <c r="Z296" s="25"/>
    </row>
    <row r="297" customFormat="false" ht="15.75" hidden="false" customHeight="false" outlineLevel="0" collapsed="false">
      <c r="A297" s="25"/>
      <c r="B297" s="25"/>
      <c r="C297" s="25"/>
      <c r="D297" s="25"/>
      <c r="E297" s="25"/>
      <c r="F297" s="25"/>
      <c r="G297" s="104"/>
      <c r="H297" s="105"/>
      <c r="I297" s="106"/>
      <c r="J297" s="25"/>
      <c r="K297" s="107"/>
      <c r="L297" s="108"/>
      <c r="M297" s="105"/>
      <c r="N297" s="105"/>
      <c r="O297" s="108"/>
      <c r="P297" s="109"/>
      <c r="Q297" s="109"/>
      <c r="R297" s="110"/>
      <c r="S297" s="111"/>
      <c r="T297" s="109"/>
      <c r="U297" s="112"/>
      <c r="V297" s="25"/>
      <c r="W297" s="113"/>
      <c r="X297" s="25"/>
      <c r="Y297" s="25"/>
      <c r="Z297" s="25"/>
    </row>
    <row r="298" customFormat="false" ht="15.75" hidden="false" customHeight="false" outlineLevel="0" collapsed="false">
      <c r="A298" s="25"/>
      <c r="B298" s="25"/>
      <c r="C298" s="25"/>
      <c r="D298" s="25"/>
      <c r="E298" s="25"/>
      <c r="F298" s="25"/>
      <c r="G298" s="104"/>
      <c r="H298" s="105"/>
      <c r="I298" s="106"/>
      <c r="J298" s="25"/>
      <c r="K298" s="107"/>
      <c r="L298" s="108"/>
      <c r="M298" s="105"/>
      <c r="N298" s="105"/>
      <c r="O298" s="108"/>
      <c r="P298" s="109"/>
      <c r="Q298" s="109"/>
      <c r="R298" s="110"/>
      <c r="S298" s="111"/>
      <c r="T298" s="109"/>
      <c r="U298" s="112"/>
      <c r="V298" s="25"/>
      <c r="W298" s="113"/>
      <c r="X298" s="25"/>
      <c r="Y298" s="25"/>
      <c r="Z298" s="25"/>
    </row>
    <row r="299" customFormat="false" ht="15.75" hidden="false" customHeight="false" outlineLevel="0" collapsed="false">
      <c r="A299" s="25"/>
      <c r="B299" s="25"/>
      <c r="C299" s="25"/>
      <c r="D299" s="25"/>
      <c r="E299" s="25"/>
      <c r="F299" s="25"/>
      <c r="G299" s="104"/>
      <c r="H299" s="105"/>
      <c r="I299" s="106"/>
      <c r="J299" s="25"/>
      <c r="K299" s="107"/>
      <c r="L299" s="108"/>
      <c r="M299" s="105"/>
      <c r="N299" s="105"/>
      <c r="O299" s="108"/>
      <c r="P299" s="109"/>
      <c r="Q299" s="109"/>
      <c r="R299" s="110"/>
      <c r="S299" s="111"/>
      <c r="T299" s="109"/>
      <c r="U299" s="112"/>
      <c r="V299" s="25"/>
      <c r="W299" s="113"/>
      <c r="X299" s="25"/>
      <c r="Y299" s="25"/>
      <c r="Z299" s="25"/>
    </row>
    <row r="300" customFormat="false" ht="15.75" hidden="false" customHeight="false" outlineLevel="0" collapsed="false">
      <c r="A300" s="25"/>
      <c r="B300" s="25"/>
      <c r="C300" s="25"/>
      <c r="D300" s="25"/>
      <c r="E300" s="25"/>
      <c r="F300" s="25"/>
      <c r="G300" s="104"/>
      <c r="H300" s="105"/>
      <c r="I300" s="106"/>
      <c r="J300" s="25"/>
      <c r="K300" s="107"/>
      <c r="L300" s="108"/>
      <c r="M300" s="105"/>
      <c r="N300" s="105"/>
      <c r="O300" s="108"/>
      <c r="P300" s="109"/>
      <c r="Q300" s="109"/>
      <c r="R300" s="110"/>
      <c r="S300" s="111"/>
      <c r="T300" s="109"/>
      <c r="U300" s="112"/>
      <c r="V300" s="25"/>
      <c r="W300" s="113"/>
      <c r="X300" s="25"/>
      <c r="Y300" s="25"/>
      <c r="Z300" s="25"/>
    </row>
    <row r="301" customFormat="false" ht="15.75" hidden="false" customHeight="false" outlineLevel="0" collapsed="false">
      <c r="A301" s="25"/>
      <c r="B301" s="25"/>
      <c r="C301" s="25"/>
      <c r="D301" s="25"/>
      <c r="E301" s="25"/>
      <c r="F301" s="25"/>
      <c r="G301" s="104"/>
      <c r="H301" s="105"/>
      <c r="I301" s="106"/>
      <c r="J301" s="25"/>
      <c r="K301" s="107"/>
      <c r="L301" s="108"/>
      <c r="M301" s="105"/>
      <c r="N301" s="105"/>
      <c r="O301" s="108"/>
      <c r="P301" s="109"/>
      <c r="Q301" s="109"/>
      <c r="R301" s="110"/>
      <c r="S301" s="111"/>
      <c r="T301" s="109"/>
      <c r="U301" s="112"/>
      <c r="V301" s="25"/>
      <c r="W301" s="113"/>
      <c r="X301" s="25"/>
      <c r="Y301" s="25"/>
      <c r="Z301" s="25"/>
    </row>
    <row r="302" customFormat="false" ht="15.75" hidden="false" customHeight="false" outlineLevel="0" collapsed="false">
      <c r="A302" s="25"/>
      <c r="B302" s="25"/>
      <c r="C302" s="25"/>
      <c r="D302" s="25"/>
      <c r="E302" s="25"/>
      <c r="F302" s="25"/>
      <c r="G302" s="104"/>
      <c r="H302" s="105"/>
      <c r="I302" s="106"/>
      <c r="J302" s="25"/>
      <c r="K302" s="107"/>
      <c r="L302" s="108"/>
      <c r="M302" s="105"/>
      <c r="N302" s="105"/>
      <c r="O302" s="108"/>
      <c r="P302" s="109"/>
      <c r="Q302" s="109"/>
      <c r="R302" s="110"/>
      <c r="S302" s="111"/>
      <c r="T302" s="109"/>
      <c r="U302" s="112"/>
      <c r="V302" s="25"/>
      <c r="W302" s="113"/>
      <c r="X302" s="25"/>
      <c r="Y302" s="25"/>
      <c r="Z302" s="25"/>
    </row>
    <row r="303" customFormat="false" ht="15.75" hidden="false" customHeight="false" outlineLevel="0" collapsed="false">
      <c r="A303" s="25"/>
      <c r="B303" s="25"/>
      <c r="C303" s="25"/>
      <c r="D303" s="25"/>
      <c r="E303" s="25"/>
      <c r="F303" s="25"/>
      <c r="G303" s="104"/>
      <c r="H303" s="105"/>
      <c r="I303" s="106"/>
      <c r="J303" s="25"/>
      <c r="K303" s="107"/>
      <c r="L303" s="108"/>
      <c r="M303" s="105"/>
      <c r="N303" s="105"/>
      <c r="O303" s="108"/>
      <c r="P303" s="109"/>
      <c r="Q303" s="109"/>
      <c r="R303" s="110"/>
      <c r="S303" s="111"/>
      <c r="T303" s="109"/>
      <c r="U303" s="112"/>
      <c r="V303" s="25"/>
      <c r="W303" s="113"/>
      <c r="X303" s="25"/>
      <c r="Y303" s="25"/>
      <c r="Z303" s="25"/>
    </row>
    <row r="304" customFormat="false" ht="15.75" hidden="false" customHeight="false" outlineLevel="0" collapsed="false">
      <c r="A304" s="25"/>
      <c r="B304" s="25"/>
      <c r="C304" s="25"/>
      <c r="D304" s="25"/>
      <c r="E304" s="25"/>
      <c r="F304" s="25"/>
      <c r="G304" s="104"/>
      <c r="H304" s="105"/>
      <c r="I304" s="106"/>
      <c r="J304" s="25"/>
      <c r="K304" s="107"/>
      <c r="L304" s="108"/>
      <c r="M304" s="105"/>
      <c r="N304" s="105"/>
      <c r="O304" s="108"/>
      <c r="P304" s="109"/>
      <c r="Q304" s="109"/>
      <c r="R304" s="110"/>
      <c r="S304" s="111"/>
      <c r="T304" s="109"/>
      <c r="U304" s="112"/>
      <c r="V304" s="25"/>
      <c r="W304" s="113"/>
      <c r="X304" s="25"/>
      <c r="Y304" s="25"/>
      <c r="Z304" s="25"/>
    </row>
    <row r="305" customFormat="false" ht="15.75" hidden="false" customHeight="false" outlineLevel="0" collapsed="false">
      <c r="A305" s="25"/>
      <c r="B305" s="25"/>
      <c r="C305" s="25"/>
      <c r="D305" s="25"/>
      <c r="E305" s="25"/>
      <c r="F305" s="25"/>
      <c r="G305" s="104"/>
      <c r="H305" s="105"/>
      <c r="I305" s="106"/>
      <c r="J305" s="25"/>
      <c r="K305" s="107"/>
      <c r="L305" s="108"/>
      <c r="M305" s="105"/>
      <c r="N305" s="105"/>
      <c r="O305" s="108"/>
      <c r="P305" s="109"/>
      <c r="Q305" s="109"/>
      <c r="R305" s="110"/>
      <c r="S305" s="111"/>
      <c r="T305" s="109"/>
      <c r="U305" s="112"/>
      <c r="V305" s="25"/>
      <c r="W305" s="113"/>
      <c r="X305" s="25"/>
      <c r="Y305" s="25"/>
      <c r="Z305" s="25"/>
    </row>
    <row r="306" customFormat="false" ht="15.75" hidden="false" customHeight="false" outlineLevel="0" collapsed="false">
      <c r="A306" s="25"/>
      <c r="B306" s="25"/>
      <c r="C306" s="25"/>
      <c r="D306" s="25"/>
      <c r="E306" s="25"/>
      <c r="F306" s="25"/>
      <c r="G306" s="104"/>
      <c r="H306" s="105"/>
      <c r="I306" s="106"/>
      <c r="J306" s="25"/>
      <c r="K306" s="107"/>
      <c r="L306" s="108"/>
      <c r="M306" s="105"/>
      <c r="N306" s="105"/>
      <c r="O306" s="108"/>
      <c r="P306" s="109"/>
      <c r="Q306" s="109"/>
      <c r="R306" s="110"/>
      <c r="S306" s="111"/>
      <c r="T306" s="109"/>
      <c r="U306" s="112"/>
      <c r="V306" s="25"/>
      <c r="W306" s="113"/>
      <c r="X306" s="25"/>
      <c r="Y306" s="25"/>
      <c r="Z306" s="25"/>
    </row>
    <row r="307" customFormat="false" ht="15.7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5.7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5.7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5.7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5.7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5.7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5.7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5.7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5.7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5.7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5.7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5.7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5.7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5.7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5.7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5.7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5.7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5.7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5.7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5.7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5.7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5.7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5.7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5.7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5.7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5.7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5.7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5.7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5.7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5.7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5.7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5.7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5.7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5.7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5.7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5.7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5.7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5.7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5.7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5.7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5.7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5.7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5.7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5.7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5.7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5.7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5.7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5.7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5.7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5.7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5.7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5.7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5.7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5.7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5.7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5.7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5.7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5.7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5.7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5.7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5.7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5.7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5.7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5.7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5.7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5.7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5.7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5.7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5.7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5.7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5.7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5.7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5.7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5.7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5.7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5.7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5.7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5.7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5.7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5.7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5.7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5.7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5.7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5.7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5.7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5.7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5.7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5.7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5.7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5.7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5.7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5.7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5.7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5.7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5.7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5.7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5.7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5.7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5.7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5.7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5.7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5.7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5.7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5.7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5.7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5.7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5.7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5.7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5.7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5.7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5.7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5.7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5.7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5.7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5.7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5.7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5.7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5.7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5.7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5.7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5.7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5.7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5.7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5.7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5.7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5.7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5.7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5.7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5.7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5.7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5.7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5.7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5.7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5.7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5.7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5.7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5.7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5.7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5.7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5.7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5.7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5.7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5.7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5.7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5.7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5.7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5.7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5.7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5.7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5.7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5.7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5.7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5.7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5.7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5.7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5.7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5.7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5.7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5.7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5.7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5.7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5.7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5.7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5.7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5.7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5.7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5.7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5.7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5.7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5.7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5.7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5.7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5.7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5.7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5.7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5.7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5.7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5.7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5.7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5.7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5.7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5.7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5.7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5.7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5.7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5.7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5.7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5.7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5.7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5.7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5.7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5.7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5.7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5.7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5.7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5.7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5.7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5.7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5.7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5.7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5.7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.7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.7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.7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.7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.7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.7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.7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.7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.7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.7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.7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.7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.7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.7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.7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.7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.7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.7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.7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.7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.7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.7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.7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.7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.7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.7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.7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.7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.7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.7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.7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.7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.7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.7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.7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.7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.7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.7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.7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.7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.7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.7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.7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.7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.7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.7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.7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.7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.7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.7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.7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.7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.7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.7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.7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.7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.7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.7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.7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.7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.7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.7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.7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.7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.7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.7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.7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.7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.7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.7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.7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.7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.7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.7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.7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.7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.7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.7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.7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.7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.7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.7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.7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.7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.7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.7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.7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.7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.7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.7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.7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.7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.7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.7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.7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.7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.7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.7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.7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.7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.7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.7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.7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.7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.7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.7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.7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.7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.7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.7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.7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.7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.7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.7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.7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.7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.7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.7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.7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.7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.7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.7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.7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.7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.7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.7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.7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.7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.7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.7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.7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.7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.7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.7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.7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.7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.7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.7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.7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.7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.7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.7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.7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.7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.7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.7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.7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.7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.7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.7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.7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.7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.7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.7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.7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.7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.7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.7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.7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.7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.7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.7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.7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.7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.7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.7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.7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.7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.7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.7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.7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.7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.7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.7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.7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.7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.7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.7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.7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.7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.7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.7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.7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.7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.7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.7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.7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.7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.7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.7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.7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.7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.7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.7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.7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.7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.7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.7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.7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.7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.7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.7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.7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.7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.7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.7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.7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.7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.7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.7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.7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.7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.7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.7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.7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.7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.7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.7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.7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.7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.7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.7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.7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.7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.7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.7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.7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.7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.7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.7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.7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.7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.7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.7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.7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.7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.7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.7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.7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.7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.7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.7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.7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.7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.7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.7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.7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.7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.7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.7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.7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.7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.7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.7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.7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.7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.7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.7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.7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.7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.7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.7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.7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.7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.7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.7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.7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.7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.7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.7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.7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.7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.7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.7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.7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.7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.7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.7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.7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.7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.7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.7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.7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.7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.7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.7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.7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.7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.7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.7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.7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.7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.7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.7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.7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.7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.7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.7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.7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.7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.7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.7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.7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.7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.7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.7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.7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.7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.7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.7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.7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.7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.7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.7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.7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.7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.7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.7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.7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.7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.7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.7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.7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.7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.7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.7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.7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.7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.7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.7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.7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.7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.7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.7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.7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.7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.7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.7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.7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.7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.7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.7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.7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.7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.7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.7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.7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.7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.7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.7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.7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.7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.7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.7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.7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.7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.7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.7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.7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.7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.7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.7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.7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.7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.7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.7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.7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.7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.7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.7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.7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.7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.7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.7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.7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.7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.7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.7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.7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.7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.7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.7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.7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.7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.7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.7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.7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.7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.7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.7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.7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.7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.7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.7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.7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.7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.7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.7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.7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.7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.7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.7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.7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.7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.7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.7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.7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.7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.7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.7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.7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.7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.7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.7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.7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.7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.7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.7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.7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.7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.7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.7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.7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.7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.7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.7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.7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.7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.7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.7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.7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.7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.7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.7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.7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.7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.7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.7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.7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.7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.7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.7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.7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.7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.7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.7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.7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.7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.7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.7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.7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.7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.7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.7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.7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.7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.7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.7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.7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.7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.7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.7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.7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.7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.7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.7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.7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.7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.7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.7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.7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.7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.7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.7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.7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.7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.7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.7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.7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.7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.7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.7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.7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.7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.7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.7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.7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.7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.7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.7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.7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.7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.7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5">
    <mergeCell ref="B4:C4"/>
    <mergeCell ref="G5:I5"/>
    <mergeCell ref="L5:N5"/>
    <mergeCell ref="O5:Q5"/>
    <mergeCell ref="S5:U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4" t="s">
        <v>223</v>
      </c>
      <c r="B1" s="25"/>
      <c r="C1" s="25"/>
      <c r="D1" s="25"/>
      <c r="E1" s="25"/>
      <c r="F1" s="25"/>
      <c r="G1" s="25"/>
      <c r="H1" s="25"/>
      <c r="I1" s="25"/>
      <c r="J1" s="25"/>
      <c r="K1" s="26" t="s">
        <v>150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6" t="s">
        <v>151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.75" hidden="false" customHeight="false" outlineLevel="0" collapsed="false">
      <c r="A3" s="25"/>
      <c r="B3" s="27" t="s">
        <v>152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 t="s">
        <v>153</v>
      </c>
      <c r="S3" s="28" t="n">
        <v>1</v>
      </c>
      <c r="T3" s="28" t="n">
        <v>7.2</v>
      </c>
      <c r="U3" s="28" t="n">
        <v>130</v>
      </c>
      <c r="V3" s="25"/>
      <c r="W3" s="25"/>
      <c r="X3" s="25"/>
      <c r="Y3" s="25"/>
      <c r="Z3" s="25"/>
    </row>
    <row r="4" customFormat="false" ht="15.75" hidden="false" customHeight="false" outlineLevel="0" collapsed="false">
      <c r="A4" s="29"/>
      <c r="B4" s="30" t="s">
        <v>154</v>
      </c>
      <c r="C4" s="30"/>
      <c r="D4" s="30" t="s">
        <v>155</v>
      </c>
      <c r="E4" s="31" t="s">
        <v>156</v>
      </c>
      <c r="F4" s="25"/>
      <c r="G4" s="32" t="s">
        <v>157</v>
      </c>
      <c r="H4" s="33" t="s">
        <v>158</v>
      </c>
      <c r="I4" s="34" t="s">
        <v>159</v>
      </c>
      <c r="J4" s="25"/>
      <c r="K4" s="32" t="s">
        <v>160</v>
      </c>
      <c r="L4" s="33" t="s">
        <v>161</v>
      </c>
      <c r="M4" s="33" t="s">
        <v>162</v>
      </c>
      <c r="N4" s="33" t="s">
        <v>163</v>
      </c>
      <c r="O4" s="35" t="s">
        <v>164</v>
      </c>
      <c r="P4" s="35" t="s">
        <v>165</v>
      </c>
      <c r="Q4" s="35" t="s">
        <v>166</v>
      </c>
      <c r="R4" s="36" t="s">
        <v>167</v>
      </c>
      <c r="S4" s="37" t="s">
        <v>168</v>
      </c>
      <c r="T4" s="36" t="s">
        <v>169</v>
      </c>
      <c r="U4" s="38" t="s">
        <v>170</v>
      </c>
      <c r="V4" s="25"/>
      <c r="W4" s="39" t="s">
        <v>171</v>
      </c>
      <c r="X4" s="39" t="s">
        <v>172</v>
      </c>
      <c r="Y4" s="25"/>
      <c r="Z4" s="25"/>
    </row>
    <row r="5" customFormat="false" ht="39.55" hidden="false" customHeight="true" outlineLevel="0" collapsed="false">
      <c r="A5" s="114"/>
      <c r="B5" s="41" t="s">
        <v>173</v>
      </c>
      <c r="C5" s="42" t="s">
        <v>174</v>
      </c>
      <c r="D5" s="43" t="s">
        <v>175</v>
      </c>
      <c r="E5" s="44"/>
      <c r="F5" s="45"/>
      <c r="G5" s="46" t="s">
        <v>176</v>
      </c>
      <c r="H5" s="46"/>
      <c r="I5" s="46"/>
      <c r="J5" s="45"/>
      <c r="K5" s="47" t="s">
        <v>177</v>
      </c>
      <c r="L5" s="48" t="s">
        <v>178</v>
      </c>
      <c r="M5" s="48"/>
      <c r="N5" s="48"/>
      <c r="O5" s="48" t="s">
        <v>179</v>
      </c>
      <c r="P5" s="48"/>
      <c r="Q5" s="48"/>
      <c r="R5" s="49" t="s">
        <v>180</v>
      </c>
      <c r="S5" s="50" t="s">
        <v>224</v>
      </c>
      <c r="T5" s="50"/>
      <c r="U5" s="50"/>
      <c r="V5" s="45"/>
      <c r="W5" s="51" t="s">
        <v>182</v>
      </c>
      <c r="X5" s="52" t="n">
        <f aca="false">SUM(W6:W506)</f>
        <v>1.7322826361678</v>
      </c>
      <c r="Y5" s="45"/>
      <c r="Z5" s="45"/>
    </row>
    <row r="6" customFormat="false" ht="15.75" hidden="false" customHeight="false" outlineLevel="0" collapsed="false">
      <c r="A6" s="53"/>
      <c r="B6" s="54" t="s">
        <v>183</v>
      </c>
      <c r="C6" s="55" t="s">
        <v>184</v>
      </c>
      <c r="D6" s="56" t="s">
        <v>185</v>
      </c>
      <c r="E6" s="57" t="s">
        <v>186</v>
      </c>
      <c r="F6" s="28" t="s">
        <v>44</v>
      </c>
      <c r="G6" s="58" t="n">
        <v>0</v>
      </c>
      <c r="H6" s="59" t="n">
        <v>0</v>
      </c>
      <c r="I6" s="60" t="n">
        <v>0</v>
      </c>
      <c r="J6" s="25"/>
      <c r="K6" s="61" t="n">
        <v>0</v>
      </c>
      <c r="L6" s="62" t="n">
        <f aca="false">$B$17+$B$18*EXP(-K6/$B$21)+$B$19*EXP(-K6/$B$22)+$B$20*EXP(-K6/$B$23)</f>
        <v>1</v>
      </c>
      <c r="M6" s="63" t="n">
        <f aca="false">EXP(-K6/$D$9)</f>
        <v>1</v>
      </c>
      <c r="N6" s="63" t="n">
        <f aca="false">EXP(-K6/$D$8)</f>
        <v>1</v>
      </c>
      <c r="O6" s="64" t="n">
        <f aca="false">(K6*$B$17+$B$18*$B$21*(1-EXP(-K6/$B$21))+$B$19*$B$22*(1-EXP(-K6/$B$22))+$B$20*$B$23*(1-EXP(-K6/$B$23)))*$C$7</f>
        <v>0</v>
      </c>
      <c r="P6" s="64" t="n">
        <f aca="false">$D$9*(1-EXP(-K6/$D$9))*$C$9</f>
        <v>0</v>
      </c>
      <c r="Q6" s="65" t="n">
        <f aca="false">$D$8*(1-EXP(-K6/$D$8))*$C$8</f>
        <v>0</v>
      </c>
      <c r="R6" s="66" t="n">
        <f aca="false">$B$13-K6</f>
        <v>500</v>
      </c>
      <c r="S6" s="67" t="n">
        <f aca="false">VLOOKUP($R6,$K$6:$Q$506,5)/$C$26</f>
        <v>1</v>
      </c>
      <c r="T6" s="68" t="n">
        <f aca="false">VLOOKUP($R6,$K$6:$Q$506,6)/$C$26</f>
        <v>7.55598023610673</v>
      </c>
      <c r="U6" s="69" t="n">
        <f aca="false">VLOOKUP($R6,$K$6:$Q$506,7)/$C$26</f>
        <v>123.679385244188</v>
      </c>
      <c r="V6" s="28" t="s">
        <v>44</v>
      </c>
      <c r="W6" s="115" t="n">
        <f aca="false">G6*S6+H6*T6+I6*U6</f>
        <v>0</v>
      </c>
      <c r="X6" s="25"/>
      <c r="Y6" s="25"/>
      <c r="Z6" s="25"/>
    </row>
    <row r="7" customFormat="false" ht="15.75" hidden="false" customHeight="false" outlineLevel="0" collapsed="false">
      <c r="A7" s="71" t="s">
        <v>187</v>
      </c>
      <c r="B7" s="72" t="n">
        <v>1.33E-005</v>
      </c>
      <c r="C7" s="73" t="n">
        <f aca="false">B7*$B$10/E7*1000000000/$B$11</f>
        <v>1.70487053477734E-015</v>
      </c>
      <c r="D7" s="74" t="s">
        <v>188</v>
      </c>
      <c r="E7" s="75" t="n">
        <v>44.01</v>
      </c>
      <c r="F7" s="28" t="s">
        <v>45</v>
      </c>
      <c r="G7" s="103" t="n">
        <v>0</v>
      </c>
      <c r="H7" s="76" t="n">
        <v>0</v>
      </c>
      <c r="I7" s="77" t="n">
        <v>0</v>
      </c>
      <c r="J7" s="25"/>
      <c r="K7" s="61" t="n">
        <v>1</v>
      </c>
      <c r="L7" s="62" t="n">
        <f aca="false">$B$17+$B$18*EXP(-K7/$B$21)+$B$19*EXP(-K7/$B$22)+$B$20*EXP(-K7/$B$23)</f>
        <v>0.934525143351474</v>
      </c>
      <c r="M7" s="63" t="n">
        <f aca="false">EXP(-K7/$D$9)</f>
        <v>0.918745834161034</v>
      </c>
      <c r="N7" s="63" t="n">
        <f aca="false">EXP(-K7/$D$8)</f>
        <v>0.990867643670448</v>
      </c>
      <c r="O7" s="64" t="n">
        <f aca="false">(K7*$B$17+$B$18*$B$21*(1-EXP(-K7/$B$21))+$B$19*$B$22*(1-EXP(-K7/$B$22))+$B$20*$B$23*(1-EXP(-K7/$B$23)))*$C$7</f>
        <v>1.64713840243936E-015</v>
      </c>
      <c r="P7" s="64" t="n">
        <f aca="false">$D$9*(1-EXP(-K7/$D$9))*$C$9</f>
        <v>1.92215881540341E-013</v>
      </c>
      <c r="Q7" s="65" t="n">
        <f aca="false">$D$8*(1-EXP(-K7/$D$8))*$C$8</f>
        <v>3.57254360737198E-013</v>
      </c>
      <c r="R7" s="66" t="n">
        <f aca="false">$B$13-K7</f>
        <v>499</v>
      </c>
      <c r="S7" s="67" t="n">
        <f aca="false">VLOOKUP($R7,$K$6:$Q$506,5)/$C$26</f>
        <v>0.998472924243788</v>
      </c>
      <c r="T7" s="68" t="n">
        <f aca="false">VLOOKUP($R7,$K$6:$Q$506,6)/$C$26</f>
        <v>7.55598023610673</v>
      </c>
      <c r="U7" s="69" t="n">
        <f aca="false">VLOOKUP($R7,$K$6:$Q$506,7)/$C$26</f>
        <v>123.667659712333</v>
      </c>
      <c r="V7" s="28" t="s">
        <v>45</v>
      </c>
      <c r="W7" s="78" t="n">
        <f aca="false">G7*S7+H7*T7+I7*U7</f>
        <v>0</v>
      </c>
      <c r="X7" s="25"/>
      <c r="Y7" s="25"/>
      <c r="Z7" s="25"/>
    </row>
    <row r="8" customFormat="false" ht="15.75" hidden="false" customHeight="false" outlineLevel="0" collapsed="false">
      <c r="A8" s="71" t="s">
        <v>189</v>
      </c>
      <c r="B8" s="72" t="n">
        <v>0.0028</v>
      </c>
      <c r="C8" s="73" t="n">
        <f aca="false">B8*$B$10/E8*1000000000/$B$11</f>
        <v>3.58895647987022E-013</v>
      </c>
      <c r="D8" s="74" t="n">
        <v>109</v>
      </c>
      <c r="E8" s="75" t="n">
        <v>44.013</v>
      </c>
      <c r="F8" s="28" t="s">
        <v>46</v>
      </c>
      <c r="G8" s="103" t="n">
        <v>0</v>
      </c>
      <c r="H8" s="76" t="n">
        <v>0</v>
      </c>
      <c r="I8" s="77" t="n">
        <v>0</v>
      </c>
      <c r="J8" s="25"/>
      <c r="K8" s="61" t="n">
        <v>2</v>
      </c>
      <c r="L8" s="62" t="n">
        <f aca="false">$B$17+$B$18*EXP(-K8/$B$21)+$B$19*EXP(-K8/$B$22)+$B$20*EXP(-K8/$B$23)</f>
        <v>0.881133921191247</v>
      </c>
      <c r="M8" s="63" t="n">
        <f aca="false">EXP(-K8/$D$9)</f>
        <v>0.844093907788253</v>
      </c>
      <c r="N8" s="63" t="n">
        <f aca="false">EXP(-K8/$D$8)</f>
        <v>0.981818687273025</v>
      </c>
      <c r="O8" s="64" t="n">
        <f aca="false">(K8*$B$17+$B$18*$B$21*(1-EXP(-K8/$B$21))+$B$19*$B$22*(1-EXP(-K8/$B$22))+$B$20*$B$23*(1-EXP(-K8/$B$23)))*$C$7</f>
        <v>3.19334364831333E-015</v>
      </c>
      <c r="P8" s="64" t="n">
        <f aca="false">$D$9*(1-EXP(-K8/$D$9))*$C$9</f>
        <v>3.6881342196512E-013</v>
      </c>
      <c r="Q8" s="65" t="n">
        <f aca="false">$D$8*(1-EXP(-K8/$D$8))*$C$8</f>
        <v>7.11246147351858E-013</v>
      </c>
      <c r="R8" s="66" t="n">
        <f aca="false">$B$13-K8</f>
        <v>498</v>
      </c>
      <c r="S8" s="67" t="n">
        <f aca="false">VLOOKUP($R8,$K$6:$Q$506,5)/$C$26</f>
        <v>0.99694497571825</v>
      </c>
      <c r="T8" s="68" t="n">
        <f aca="false">VLOOKUP($R8,$K$6:$Q$506,6)/$C$26</f>
        <v>7.55598023610673</v>
      </c>
      <c r="U8" s="69" t="n">
        <f aca="false">VLOOKUP($R8,$K$6:$Q$506,7)/$C$26</f>
        <v>123.655826111821</v>
      </c>
      <c r="V8" s="28" t="s">
        <v>46</v>
      </c>
      <c r="W8" s="78" t="n">
        <f aca="false">G8*S8+H8*T8+I8*U8</f>
        <v>0</v>
      </c>
      <c r="X8" s="25"/>
      <c r="Y8" s="25"/>
      <c r="Z8" s="25"/>
    </row>
    <row r="9" customFormat="false" ht="15.75" hidden="false" customHeight="false" outlineLevel="0" collapsed="false">
      <c r="A9" s="79" t="s">
        <v>190</v>
      </c>
      <c r="B9" s="80" t="n">
        <v>0.00057</v>
      </c>
      <c r="C9" s="81" t="n">
        <f aca="false">B9*$B$10/E9*1000000000/$B$11</f>
        <v>2.00475647227157E-013</v>
      </c>
      <c r="D9" s="82" t="n">
        <v>11.8</v>
      </c>
      <c r="E9" s="83" t="n">
        <v>16.04</v>
      </c>
      <c r="F9" s="28" t="s">
        <v>47</v>
      </c>
      <c r="G9" s="103" t="n">
        <v>0</v>
      </c>
      <c r="H9" s="76" t="n">
        <v>0</v>
      </c>
      <c r="I9" s="77" t="n">
        <v>0</v>
      </c>
      <c r="J9" s="25"/>
      <c r="K9" s="61" t="n">
        <v>3</v>
      </c>
      <c r="L9" s="62" t="n">
        <f aca="false">$B$17+$B$18*EXP(-K9/$B$21)+$B$19*EXP(-K9/$B$22)+$B$20*EXP(-K9/$B$23)</f>
        <v>0.837358501592201</v>
      </c>
      <c r="M9" s="63" t="n">
        <f aca="false">EXP(-K9/$D$9)</f>
        <v>0.775507761421166</v>
      </c>
      <c r="N9" s="63" t="n">
        <f aca="false">EXP(-K9/$D$8)</f>
        <v>0.972852369169834</v>
      </c>
      <c r="O9" s="64" t="n">
        <f aca="false">(K9*$B$17+$B$18*$B$21*(1-EXP(-K9/$B$21))+$B$19*$B$22*(1-EXP(-K9/$B$22))+$B$20*$B$23*(1-EXP(-K9/$B$23)))*$C$7</f>
        <v>4.65703187629787E-015</v>
      </c>
      <c r="P9" s="64" t="n">
        <f aca="false">$D$9*(1-EXP(-K9/$D$9))*$C$9</f>
        <v>5.3106167655347E-013</v>
      </c>
      <c r="Q9" s="65" t="n">
        <f aca="false">$D$8*(1-EXP(-K9/$D$8))*$C$8</f>
        <v>1.06200515483342E-012</v>
      </c>
      <c r="R9" s="66" t="n">
        <f aca="false">$B$13-K9</f>
        <v>497</v>
      </c>
      <c r="S9" s="67" t="n">
        <f aca="false">VLOOKUP($R9,$K$6:$Q$506,5)/$C$26</f>
        <v>0.99541615220643</v>
      </c>
      <c r="T9" s="68" t="n">
        <f aca="false">VLOOKUP($R9,$K$6:$Q$506,6)/$C$26</f>
        <v>7.55598023610673</v>
      </c>
      <c r="U9" s="69" t="n">
        <f aca="false">VLOOKUP($R9,$K$6:$Q$506,7)/$C$26</f>
        <v>123.643883446635</v>
      </c>
      <c r="V9" s="28" t="s">
        <v>47</v>
      </c>
      <c r="W9" s="78" t="n">
        <f aca="false">G9*S9+H9*T9+I9*U9</f>
        <v>0</v>
      </c>
      <c r="X9" s="25"/>
      <c r="Y9" s="25"/>
      <c r="Z9" s="25"/>
    </row>
    <row r="10" customFormat="false" ht="15.75" hidden="false" customHeight="false" outlineLevel="0" collapsed="false">
      <c r="A10" s="71" t="s">
        <v>191</v>
      </c>
      <c r="B10" s="84" t="n">
        <v>28.97</v>
      </c>
      <c r="C10" s="54" t="s">
        <v>192</v>
      </c>
      <c r="D10" s="85"/>
      <c r="E10" s="86"/>
      <c r="F10" s="28" t="s">
        <v>48</v>
      </c>
      <c r="G10" s="103" t="n">
        <v>0</v>
      </c>
      <c r="H10" s="76" t="n">
        <v>0</v>
      </c>
      <c r="I10" s="77" t="n">
        <v>0</v>
      </c>
      <c r="J10" s="25"/>
      <c r="K10" s="61" t="n">
        <v>4</v>
      </c>
      <c r="L10" s="62" t="n">
        <f aca="false">$B$17+$B$18*EXP(-K10/$B$21)+$B$19*EXP(-K10/$B$22)+$B$20*EXP(-K10/$B$23)</f>
        <v>0.801241693266786</v>
      </c>
      <c r="M10" s="63" t="n">
        <f aca="false">EXP(-K10/$D$9)</f>
        <v>0.712494525165245</v>
      </c>
      <c r="N10" s="63" t="n">
        <f aca="false">EXP(-K10/$D$8)</f>
        <v>0.963967934678526</v>
      </c>
      <c r="O10" s="64" t="n">
        <f aca="false">(K10*$B$17+$B$18*$B$21*(1-EXP(-K10/$B$21))+$B$19*$B$22*(1-EXP(-K10/$B$22))+$B$20*$B$23*(1-EXP(-K10/$B$23)))*$C$7</f>
        <v>6.05286401566322E-015</v>
      </c>
      <c r="P10" s="64" t="n">
        <f aca="false">$D$9*(1-EXP(-K10/$D$9))*$C$9</f>
        <v>6.80126584556416E-013</v>
      </c>
      <c r="Q10" s="65" t="n">
        <f aca="false">$D$8*(1-EXP(-K10/$D$8))*$C$8</f>
        <v>1.40956090607286E-012</v>
      </c>
      <c r="R10" s="66" t="n">
        <f aca="false">$B$13-K10</f>
        <v>496</v>
      </c>
      <c r="S10" s="67" t="n">
        <f aca="false">VLOOKUP($R10,$K$6:$Q$506,5)/$C$26</f>
        <v>0.993886451485709</v>
      </c>
      <c r="T10" s="68" t="n">
        <f aca="false">VLOOKUP($R10,$K$6:$Q$506,6)/$C$26</f>
        <v>7.55598023610673</v>
      </c>
      <c r="U10" s="69" t="n">
        <f aca="false">VLOOKUP($R10,$K$6:$Q$506,7)/$C$26</f>
        <v>123.631830711578</v>
      </c>
      <c r="V10" s="28" t="s">
        <v>48</v>
      </c>
      <c r="W10" s="78" t="n">
        <f aca="false">G10*S10+H10*T10+I10*U10</f>
        <v>0</v>
      </c>
      <c r="X10" s="25"/>
      <c r="Y10" s="25"/>
      <c r="Z10" s="25"/>
    </row>
    <row r="11" customFormat="false" ht="15.75" hidden="false" customHeight="false" outlineLevel="0" collapsed="false">
      <c r="A11" s="79" t="s">
        <v>193</v>
      </c>
      <c r="B11" s="87" t="n">
        <v>5.1352E+018</v>
      </c>
      <c r="C11" s="88" t="s">
        <v>192</v>
      </c>
      <c r="D11" s="89"/>
      <c r="E11" s="90"/>
      <c r="F11" s="28" t="s">
        <v>49</v>
      </c>
      <c r="G11" s="103" t="n">
        <v>0</v>
      </c>
      <c r="H11" s="76" t="n">
        <v>0</v>
      </c>
      <c r="I11" s="77" t="n">
        <v>0</v>
      </c>
      <c r="J11" s="25"/>
      <c r="K11" s="61" t="n">
        <v>5</v>
      </c>
      <c r="L11" s="62" t="n">
        <f aca="false">$B$17+$B$18*EXP(-K11/$B$21)+$B$19*EXP(-K11/$B$22)+$B$20*EXP(-K11/$B$23)</f>
        <v>0.771231104034404</v>
      </c>
      <c r="M11" s="63" t="n">
        <f aca="false">EXP(-K11/$D$9)</f>
        <v>0.654601376858112</v>
      </c>
      <c r="N11" s="63" t="n">
        <f aca="false">EXP(-K11/$D$8)</f>
        <v>0.955164636008779</v>
      </c>
      <c r="O11" s="64" t="n">
        <f aca="false">(K11*$B$17+$B$18*$B$21*(1-EXP(-K11/$B$21))+$B$19*$B$22*(1-EXP(-K11/$B$22))+$B$20*$B$23*(1-EXP(-K11/$B$23)))*$C$7</f>
        <v>7.39252264888857E-015</v>
      </c>
      <c r="P11" s="64" t="n">
        <f aca="false">$D$9*(1-EXP(-K11/$D$9))*$C$9</f>
        <v>8.1707934780372E-013</v>
      </c>
      <c r="Q11" s="65" t="n">
        <f aca="false">$D$8*(1-EXP(-K11/$D$8))*$C$8</f>
        <v>1.75394265434759E-012</v>
      </c>
      <c r="R11" s="66" t="n">
        <f aca="false">$B$13-K11</f>
        <v>495</v>
      </c>
      <c r="S11" s="67" t="n">
        <f aca="false">VLOOKUP($R11,$K$6:$Q$506,5)/$C$26</f>
        <v>0.992355871327791</v>
      </c>
      <c r="T11" s="68" t="n">
        <f aca="false">VLOOKUP($R11,$K$6:$Q$506,6)/$C$26</f>
        <v>7.55598023610673</v>
      </c>
      <c r="U11" s="69" t="n">
        <f aca="false">VLOOKUP($R11,$K$6:$Q$506,7)/$C$26</f>
        <v>123.619666892188</v>
      </c>
      <c r="V11" s="28" t="s">
        <v>49</v>
      </c>
      <c r="W11" s="78" t="n">
        <f aca="false">G11*S11+H11*T11+I11*U11</f>
        <v>0</v>
      </c>
      <c r="X11" s="25"/>
      <c r="Y11" s="25"/>
      <c r="Z11" s="25"/>
    </row>
    <row r="12" customFormat="false" ht="15.75" hidden="false" customHeight="false" outlineLevel="0" collapsed="false">
      <c r="A12" s="25"/>
      <c r="B12" s="25"/>
      <c r="C12" s="25"/>
      <c r="D12" s="91"/>
      <c r="E12" s="25"/>
      <c r="F12" s="28" t="s">
        <v>50</v>
      </c>
      <c r="G12" s="103" t="n">
        <v>0</v>
      </c>
      <c r="H12" s="76" t="n">
        <v>0</v>
      </c>
      <c r="I12" s="77" t="n">
        <v>0</v>
      </c>
      <c r="J12" s="25"/>
      <c r="K12" s="61" t="n">
        <v>6</v>
      </c>
      <c r="L12" s="62" t="n">
        <f aca="false">$B$17+$B$18*EXP(-K12/$B$21)+$B$19*EXP(-K12/$B$22)+$B$20*EXP(-K12/$B$23)</f>
        <v>0.746095242156848</v>
      </c>
      <c r="M12" s="63" t="n">
        <f aca="false">EXP(-K12/$D$9)</f>
        <v>0.601412288024467</v>
      </c>
      <c r="N12" s="63" t="n">
        <f aca="false">EXP(-K12/$D$8)</f>
        <v>0.94644173219936</v>
      </c>
      <c r="O12" s="64" t="n">
        <f aca="false">(K12*$B$17+$B$18*$B$21*(1-EXP(-K12/$B$21))+$B$19*$B$22*(1-EXP(-K12/$B$22))+$B$20*$B$23*(1-EXP(-K12/$B$23)))*$C$7</f>
        <v>8.68532785670826E-015</v>
      </c>
      <c r="P12" s="64" t="n">
        <f aca="false">$D$9*(1-EXP(-K12/$D$9))*$C$9</f>
        <v>9.42904128514022E-013</v>
      </c>
      <c r="Q12" s="65" t="n">
        <f aca="false">$D$8*(1-EXP(-K12/$D$8))*$C$8</f>
        <v>2.09517938578369E-012</v>
      </c>
      <c r="R12" s="66" t="n">
        <f aca="false">$B$13-K12</f>
        <v>494</v>
      </c>
      <c r="S12" s="67" t="n">
        <f aca="false">VLOOKUP($R12,$K$6:$Q$506,5)/$C$26</f>
        <v>0.990824409498687</v>
      </c>
      <c r="T12" s="68" t="n">
        <f aca="false">VLOOKUP($R12,$K$6:$Q$506,6)/$C$26</f>
        <v>7.55598023610673</v>
      </c>
      <c r="U12" s="69" t="n">
        <f aca="false">VLOOKUP($R12,$K$6:$Q$506,7)/$C$26</f>
        <v>123.607390964653</v>
      </c>
      <c r="V12" s="28" t="s">
        <v>50</v>
      </c>
      <c r="W12" s="78" t="n">
        <f aca="false">G12*S12+H12*T12+I12*U12</f>
        <v>0</v>
      </c>
      <c r="X12" s="25"/>
      <c r="Y12" s="25"/>
      <c r="Z12" s="25"/>
    </row>
    <row r="13" customFormat="false" ht="15.75" hidden="false" customHeight="false" outlineLevel="0" collapsed="false">
      <c r="A13" s="92" t="s">
        <v>194</v>
      </c>
      <c r="B13" s="93" t="n">
        <v>500</v>
      </c>
      <c r="C13" s="26" t="s">
        <v>195</v>
      </c>
      <c r="D13" s="25"/>
      <c r="E13" s="25"/>
      <c r="F13" s="28" t="s">
        <v>51</v>
      </c>
      <c r="G13" s="103" t="n">
        <v>0</v>
      </c>
      <c r="H13" s="76" t="n">
        <v>0</v>
      </c>
      <c r="I13" s="77" t="n">
        <v>0</v>
      </c>
      <c r="J13" s="25"/>
      <c r="K13" s="61" t="n">
        <v>7</v>
      </c>
      <c r="L13" s="62" t="n">
        <f aca="false">$B$17+$B$18*EXP(-K13/$B$21)+$B$19*EXP(-K13/$B$22)+$B$20*EXP(-K13/$B$23)</f>
        <v>0.724857011255883</v>
      </c>
      <c r="M13" s="63" t="n">
        <f aca="false">EXP(-K13/$D$9)</f>
        <v>0.552545034235735</v>
      </c>
      <c r="N13" s="63" t="n">
        <f aca="false">EXP(-K13/$D$8)</f>
        <v>0.937798489055756</v>
      </c>
      <c r="O13" s="64" t="n">
        <f aca="false">(K13*$B$17+$B$18*$B$21*(1-EXP(-K13/$B$21))+$B$19*$B$22*(1-EXP(-K13/$B$22))+$B$20*$B$23*(1-EXP(-K13/$B$23)))*$C$7</f>
        <v>9.9387254273329E-015</v>
      </c>
      <c r="P13" s="64" t="n">
        <f aca="false">$D$9*(1-EXP(-K13/$D$9))*$C$9</f>
        <v>1.05850512162584E-012</v>
      </c>
      <c r="Q13" s="65" t="n">
        <f aca="false">$D$8*(1-EXP(-K13/$D$8))*$C$8</f>
        <v>2.43329982179558E-012</v>
      </c>
      <c r="R13" s="66" t="n">
        <f aca="false">$B$13-K13</f>
        <v>493</v>
      </c>
      <c r="S13" s="67" t="n">
        <f aca="false">VLOOKUP($R13,$K$6:$Q$506,5)/$C$26</f>
        <v>0.989292063758696</v>
      </c>
      <c r="T13" s="68" t="n">
        <f aca="false">VLOOKUP($R13,$K$6:$Q$506,6)/$C$26</f>
        <v>7.55598023610673</v>
      </c>
      <c r="U13" s="69" t="n">
        <f aca="false">VLOOKUP($R13,$K$6:$Q$506,7)/$C$26</f>
        <v>123.595001895726</v>
      </c>
      <c r="V13" s="28" t="s">
        <v>51</v>
      </c>
      <c r="W13" s="78" t="n">
        <f aca="false">G13*S13+H13*T13+I13*U13</f>
        <v>0</v>
      </c>
      <c r="X13" s="25"/>
      <c r="Y13" s="25"/>
      <c r="Z13" s="25"/>
    </row>
    <row r="14" customFormat="false" ht="15.75" hidden="false" customHeight="false" outlineLevel="0" collapsed="false">
      <c r="A14" s="25"/>
      <c r="B14" s="25"/>
      <c r="C14" s="25"/>
      <c r="D14" s="25"/>
      <c r="E14" s="25"/>
      <c r="F14" s="28" t="s">
        <v>52</v>
      </c>
      <c r="G14" s="103" t="n">
        <v>0</v>
      </c>
      <c r="H14" s="76" t="n">
        <v>0</v>
      </c>
      <c r="I14" s="77" t="n">
        <v>0</v>
      </c>
      <c r="J14" s="25"/>
      <c r="K14" s="61" t="n">
        <v>8</v>
      </c>
      <c r="L14" s="62" t="n">
        <f aca="false">$B$17+$B$18*EXP(-K14/$B$21)+$B$19*EXP(-K14/$B$22)+$B$20*EXP(-K14/$B$23)</f>
        <v>0.706740992707308</v>
      </c>
      <c r="M14" s="63" t="n">
        <f aca="false">EXP(-K14/$D$9)</f>
        <v>0.507648448390447</v>
      </c>
      <c r="N14" s="63" t="n">
        <f aca="false">EXP(-K14/$D$8)</f>
        <v>0.929234179088383</v>
      </c>
      <c r="O14" s="64" t="n">
        <f aca="false">(K14*$B$17+$B$18*$B$21*(1-EXP(-K14/$B$21))+$B$19*$B$22*(1-EXP(-K14/$B$22))+$B$20*$B$23*(1-EXP(-K14/$B$23)))*$C$7</f>
        <v>1.11586738907507E-014</v>
      </c>
      <c r="P14" s="64" t="n">
        <f aca="false">$D$9*(1-EXP(-K14/$D$9))*$C$9</f>
        <v>1.1647130524722E-012</v>
      </c>
      <c r="Q14" s="65" t="n">
        <f aca="false">$D$8*(1-EXP(-K14/$D$8))*$C$8</f>
        <v>2.7683324215035E-012</v>
      </c>
      <c r="R14" s="66" t="n">
        <f aca="false">$B$13-K14</f>
        <v>492</v>
      </c>
      <c r="S14" s="67" t="n">
        <f aca="false">VLOOKUP($R14,$K$6:$Q$506,5)/$C$26</f>
        <v>0.987758831862396</v>
      </c>
      <c r="T14" s="68" t="n">
        <f aca="false">VLOOKUP($R14,$K$6:$Q$506,6)/$C$26</f>
        <v>7.55598023610673</v>
      </c>
      <c r="U14" s="69" t="n">
        <f aca="false">VLOOKUP($R14,$K$6:$Q$506,7)/$C$26</f>
        <v>123.582498642637</v>
      </c>
      <c r="V14" s="28" t="s">
        <v>52</v>
      </c>
      <c r="W14" s="78" t="n">
        <f aca="false">G14*S14+H14*T14+I14*U14</f>
        <v>0</v>
      </c>
      <c r="X14" s="25"/>
      <c r="Y14" s="25"/>
      <c r="Z14" s="25"/>
    </row>
    <row r="15" customFormat="false" ht="15.75" hidden="false" customHeight="false" outlineLevel="0" collapsed="false">
      <c r="A15" s="26" t="s">
        <v>196</v>
      </c>
      <c r="B15" s="25"/>
      <c r="C15" s="25"/>
      <c r="D15" s="25"/>
      <c r="E15" s="25"/>
      <c r="F15" s="28" t="s">
        <v>53</v>
      </c>
      <c r="G15" s="103" t="n">
        <v>0</v>
      </c>
      <c r="H15" s="76" t="n">
        <v>0</v>
      </c>
      <c r="I15" s="77" t="n">
        <v>0</v>
      </c>
      <c r="J15" s="25"/>
      <c r="K15" s="61" t="n">
        <v>9</v>
      </c>
      <c r="L15" s="62" t="n">
        <f aca="false">$B$17+$B$18*EXP(-K15/$B$21)+$B$19*EXP(-K15/$B$22)+$B$20*EXP(-K15/$B$23)</f>
        <v>0.691131657041273</v>
      </c>
      <c r="M15" s="63" t="n">
        <f aca="false">EXP(-K15/$D$9)</f>
        <v>0.466399897177036</v>
      </c>
      <c r="N15" s="63" t="n">
        <f aca="false">EXP(-K15/$D$8)</f>
        <v>0.920748081451349</v>
      </c>
      <c r="O15" s="64" t="n">
        <f aca="false">(K15*$B$17+$B$18*$B$21*(1-EXP(-K15/$B$21))+$B$19*$B$22*(1-EXP(-K15/$B$22))+$B$20*$B$23*(1-EXP(-K15/$B$23)))*$C$7</f>
        <v>1.23499513530396E-014</v>
      </c>
      <c r="P15" s="64" t="n">
        <f aca="false">$D$9*(1-EXP(-K15/$D$9))*$C$9</f>
        <v>1.26229114649215E-012</v>
      </c>
      <c r="Q15" s="65" t="n">
        <f aca="false">$D$8*(1-EXP(-K15/$D$8))*$C$8</f>
        <v>3.10030538412888E-012</v>
      </c>
      <c r="R15" s="66" t="n">
        <f aca="false">$B$13-K15</f>
        <v>491</v>
      </c>
      <c r="S15" s="67" t="n">
        <f aca="false">VLOOKUP($R15,$K$6:$Q$506,5)/$C$26</f>
        <v>0.986224711558623</v>
      </c>
      <c r="T15" s="68" t="n">
        <f aca="false">VLOOKUP($R15,$K$6:$Q$506,6)/$C$26</f>
        <v>7.55598023610673</v>
      </c>
      <c r="U15" s="69" t="n">
        <f aca="false">VLOOKUP($R15,$K$6:$Q$506,7)/$C$26</f>
        <v>123.569880153004</v>
      </c>
      <c r="V15" s="28" t="s">
        <v>53</v>
      </c>
      <c r="W15" s="78" t="n">
        <f aca="false">G15*S15+H15*T15+I15*U15</f>
        <v>0</v>
      </c>
      <c r="X15" s="25"/>
      <c r="Y15" s="25"/>
      <c r="Z15" s="25"/>
    </row>
    <row r="16" customFormat="false" ht="15.75" hidden="false" customHeight="false" outlineLevel="0" collapsed="false">
      <c r="A16" s="94" t="s">
        <v>197</v>
      </c>
      <c r="B16" s="95" t="s">
        <v>198</v>
      </c>
      <c r="C16" s="25"/>
      <c r="D16" s="25"/>
      <c r="E16" s="25"/>
      <c r="F16" s="28" t="s">
        <v>54</v>
      </c>
      <c r="G16" s="103" t="n">
        <v>0</v>
      </c>
      <c r="H16" s="76" t="n">
        <v>0</v>
      </c>
      <c r="I16" s="77" t="n">
        <v>0</v>
      </c>
      <c r="J16" s="25"/>
      <c r="K16" s="61" t="n">
        <v>10</v>
      </c>
      <c r="L16" s="62" t="n">
        <f aca="false">$B$17+$B$18*EXP(-K16/$B$21)+$B$19*EXP(-K16/$B$22)+$B$20*EXP(-K16/$B$23)</f>
        <v>0.677540238510535</v>
      </c>
      <c r="M16" s="63" t="n">
        <f aca="false">EXP(-K16/$D$9)</f>
        <v>0.428502962584536</v>
      </c>
      <c r="N16" s="63" t="n">
        <f aca="false">EXP(-K16/$D$8)</f>
        <v>0.912339481881783</v>
      </c>
      <c r="O16" s="64" t="n">
        <f aca="false">(K16*$B$17+$B$18*$B$21*(1-EXP(-K16/$B$21))+$B$19*$B$22*(1-EXP(-K16/$B$22))+$B$20*$B$23*(1-EXP(-K16/$B$23)))*$C$7</f>
        <v>1.35163987570226E-014</v>
      </c>
      <c r="P16" s="64" t="n">
        <f aca="false">$D$9*(1-EXP(-K16/$D$9))*$C$9</f>
        <v>1.35194061387836E-012</v>
      </c>
      <c r="Q16" s="65" t="n">
        <f aca="false">$D$8*(1-EXP(-K16/$D$8))*$C$8</f>
        <v>3.42924665136778E-012</v>
      </c>
      <c r="R16" s="66" t="n">
        <f aca="false">$B$13-K16</f>
        <v>490</v>
      </c>
      <c r="S16" s="67" t="n">
        <f aca="false">VLOOKUP($R16,$K$6:$Q$506,5)/$C$26</f>
        <v>0.984689700590457</v>
      </c>
      <c r="T16" s="68" t="n">
        <f aca="false">VLOOKUP($R16,$K$6:$Q$506,6)/$C$26</f>
        <v>7.55598023610673</v>
      </c>
      <c r="U16" s="69" t="n">
        <f aca="false">VLOOKUP($R16,$K$6:$Q$506,7)/$C$26</f>
        <v>123.557145364747</v>
      </c>
      <c r="V16" s="28" t="s">
        <v>54</v>
      </c>
      <c r="W16" s="78" t="n">
        <f aca="false">G16*S16+H16*T16+I16*U16</f>
        <v>0</v>
      </c>
      <c r="X16" s="25"/>
      <c r="Y16" s="25"/>
      <c r="Z16" s="25"/>
    </row>
    <row r="17" customFormat="false" ht="15.75" hidden="false" customHeight="false" outlineLevel="0" collapsed="false">
      <c r="A17" s="96" t="s">
        <v>199</v>
      </c>
      <c r="B17" s="97" t="n">
        <v>0.2173</v>
      </c>
      <c r="C17" s="25"/>
      <c r="D17" s="25"/>
      <c r="E17" s="25"/>
      <c r="F17" s="28" t="s">
        <v>55</v>
      </c>
      <c r="G17" s="103" t="n">
        <v>0</v>
      </c>
      <c r="H17" s="76" t="n">
        <v>0</v>
      </c>
      <c r="I17" s="77" t="n">
        <v>0</v>
      </c>
      <c r="J17" s="25"/>
      <c r="K17" s="61" t="n">
        <v>11</v>
      </c>
      <c r="L17" s="62" t="n">
        <f aca="false">$B$17+$B$18*EXP(-K17/$B$21)+$B$19*EXP(-K17/$B$22)+$B$20*EXP(-K17/$B$23)</f>
        <v>0.665578476752813</v>
      </c>
      <c r="M17" s="63" t="n">
        <f aca="false">EXP(-K17/$D$9)</f>
        <v>0.393685311800204</v>
      </c>
      <c r="N17" s="63" t="n">
        <f aca="false">EXP(-K17/$D$8)</f>
        <v>0.90400767263972</v>
      </c>
      <c r="O17" s="64" t="n">
        <f aca="false">(K17*$B$17+$B$18*$B$21*(1-EXP(-K17/$B$21))+$B$19*$B$22*(1-EXP(-K17/$B$22))+$B$20*$B$23*(1-EXP(-K17/$B$23)))*$C$7</f>
        <v>1.46611127485768E-014</v>
      </c>
      <c r="P17" s="64" t="n">
        <f aca="false">$D$9*(1-EXP(-K17/$D$9))*$C$9</f>
        <v>1.4343056885742E-012</v>
      </c>
      <c r="Q17" s="65" t="n">
        <f aca="false">$D$8*(1-EXP(-K17/$D$8))*$C$8</f>
        <v>3.75518390974277E-012</v>
      </c>
      <c r="R17" s="66" t="n">
        <f aca="false">$B$13-K17</f>
        <v>489</v>
      </c>
      <c r="S17" s="67" t="n">
        <f aca="false">VLOOKUP($R17,$K$6:$Q$506,5)/$C$26</f>
        <v>0.983153796695209</v>
      </c>
      <c r="T17" s="68" t="n">
        <f aca="false">VLOOKUP($R17,$K$6:$Q$506,6)/$C$26</f>
        <v>7.55598023610673</v>
      </c>
      <c r="U17" s="69" t="n">
        <f aca="false">VLOOKUP($R17,$K$6:$Q$506,7)/$C$26</f>
        <v>123.544293205997</v>
      </c>
      <c r="V17" s="28" t="s">
        <v>55</v>
      </c>
      <c r="W17" s="78" t="n">
        <f aca="false">G17*S17+H17*T17+I17*U17</f>
        <v>0</v>
      </c>
      <c r="X17" s="25"/>
      <c r="Y17" s="25"/>
      <c r="Z17" s="25"/>
    </row>
    <row r="18" customFormat="false" ht="15.75" hidden="false" customHeight="false" outlineLevel="0" collapsed="false">
      <c r="A18" s="96" t="s">
        <v>200</v>
      </c>
      <c r="B18" s="97" t="n">
        <v>0.224</v>
      </c>
      <c r="C18" s="25"/>
      <c r="D18" s="25"/>
      <c r="E18" s="25"/>
      <c r="F18" s="28" t="s">
        <v>56</v>
      </c>
      <c r="G18" s="103" t="n">
        <v>0</v>
      </c>
      <c r="H18" s="76" t="n">
        <v>0</v>
      </c>
      <c r="I18" s="77" t="n">
        <v>0</v>
      </c>
      <c r="J18" s="25"/>
      <c r="K18" s="61" t="n">
        <v>12</v>
      </c>
      <c r="L18" s="62" t="n">
        <f aca="false">$B$17+$B$18*EXP(-K18/$B$21)+$B$19*EXP(-K18/$B$22)+$B$20*EXP(-K18/$B$23)</f>
        <v>0.654937801843996</v>
      </c>
      <c r="M18" s="63" t="n">
        <f aca="false">EXP(-K18/$D$9)</f>
        <v>0.361696740186825</v>
      </c>
      <c r="N18" s="63" t="n">
        <f aca="false">EXP(-K18/$D$8)</f>
        <v>0.895751952448524</v>
      </c>
      <c r="O18" s="64" t="n">
        <f aca="false">(K18*$B$17+$B$18*$B$21*(1-EXP(-K18/$B$21))+$B$19*$B$22*(1-EXP(-K18/$B$22))+$B$20*$B$23*(1-EXP(-K18/$B$23)))*$C$7</f>
        <v>1.57865985955337E-014</v>
      </c>
      <c r="P18" s="64" t="n">
        <f aca="false">$D$9*(1-EXP(-K18/$D$9))*$C$9</f>
        <v>1.50997825783136E-012</v>
      </c>
      <c r="Q18" s="65" t="n">
        <f aca="false">$D$8*(1-EXP(-K18/$D$8))*$C$8</f>
        <v>4.07814459293319E-012</v>
      </c>
      <c r="R18" s="66" t="n">
        <f aca="false">$B$13-K18</f>
        <v>488</v>
      </c>
      <c r="S18" s="67" t="n">
        <f aca="false">VLOOKUP($R18,$K$6:$Q$506,5)/$C$26</f>
        <v>0.981616997604399</v>
      </c>
      <c r="T18" s="68" t="n">
        <f aca="false">VLOOKUP($R18,$K$6:$Q$506,6)/$C$26</f>
        <v>7.55598023610673</v>
      </c>
      <c r="U18" s="69" t="n">
        <f aca="false">VLOOKUP($R18,$K$6:$Q$506,7)/$C$26</f>
        <v>123.531322595005</v>
      </c>
      <c r="V18" s="28" t="s">
        <v>56</v>
      </c>
      <c r="W18" s="78" t="n">
        <f aca="false">G18*S18+H18*T18+I18*U18</f>
        <v>0</v>
      </c>
      <c r="X18" s="25"/>
      <c r="Y18" s="25"/>
      <c r="Z18" s="25"/>
    </row>
    <row r="19" customFormat="false" ht="15.75" hidden="false" customHeight="false" outlineLevel="0" collapsed="false">
      <c r="A19" s="96" t="s">
        <v>201</v>
      </c>
      <c r="B19" s="97" t="n">
        <v>0.2824</v>
      </c>
      <c r="C19" s="25"/>
      <c r="D19" s="25"/>
      <c r="E19" s="25"/>
      <c r="F19" s="28" t="s">
        <v>57</v>
      </c>
      <c r="G19" s="103" t="n">
        <v>0</v>
      </c>
      <c r="H19" s="76" t="n">
        <v>0</v>
      </c>
      <c r="I19" s="77" t="n">
        <v>0</v>
      </c>
      <c r="J19" s="25"/>
      <c r="K19" s="61" t="n">
        <v>13</v>
      </c>
      <c r="L19" s="62" t="n">
        <f aca="false">$B$17+$B$18*EXP(-K19/$B$21)+$B$19*EXP(-K19/$B$22)+$B$20*EXP(-K19/$B$23)</f>
        <v>0.645372834207781</v>
      </c>
      <c r="M19" s="63" t="n">
        <f aca="false">EXP(-K19/$D$9)</f>
        <v>0.332307373276271</v>
      </c>
      <c r="N19" s="63" t="n">
        <f aca="false">EXP(-K19/$D$8)</f>
        <v>0.887571626435872</v>
      </c>
      <c r="O19" s="64" t="n">
        <f aca="false">(K19*$B$17+$B$18*$B$21*(1-EXP(-K19/$B$21))+$B$19*$B$22*(1-EXP(-K19/$B$22))+$B$20*$B$23*(1-EXP(-K19/$B$23)))*$C$7</f>
        <v>1.68948914402251E-014</v>
      </c>
      <c r="P19" s="64" t="n">
        <f aca="false">$D$9*(1-EXP(-K19/$D$9))*$C$9</f>
        <v>1.57950211559664E-012</v>
      </c>
      <c r="Q19" s="65" t="n">
        <f aca="false">$D$8*(1-EXP(-K19/$D$8))*$C$8</f>
        <v>4.39815588408429E-012</v>
      </c>
      <c r="R19" s="66" t="n">
        <f aca="false">$B$13-K19</f>
        <v>487</v>
      </c>
      <c r="S19" s="67" t="n">
        <f aca="false">VLOOKUP($R19,$K$6:$Q$506,5)/$C$26</f>
        <v>0.980079301043748</v>
      </c>
      <c r="T19" s="68" t="n">
        <f aca="false">VLOOKUP($R19,$K$6:$Q$506,6)/$C$26</f>
        <v>7.55598023610673</v>
      </c>
      <c r="U19" s="69" t="n">
        <f aca="false">VLOOKUP($R19,$K$6:$Q$506,7)/$C$26</f>
        <v>123.518232440054</v>
      </c>
      <c r="V19" s="28" t="s">
        <v>57</v>
      </c>
      <c r="W19" s="78" t="n">
        <f aca="false">G19*S19+H19*T19+I19*U19</f>
        <v>0</v>
      </c>
      <c r="X19" s="25"/>
      <c r="Y19" s="25"/>
      <c r="Z19" s="25"/>
    </row>
    <row r="20" customFormat="false" ht="15.75" hidden="false" customHeight="false" outlineLevel="0" collapsed="false">
      <c r="A20" s="96" t="s">
        <v>202</v>
      </c>
      <c r="B20" s="97" t="n">
        <v>0.2763</v>
      </c>
      <c r="C20" s="25"/>
      <c r="D20" s="25"/>
      <c r="E20" s="25"/>
      <c r="F20" s="28" t="s">
        <v>58</v>
      </c>
      <c r="G20" s="103" t="n">
        <v>0</v>
      </c>
      <c r="H20" s="76" t="n">
        <v>0</v>
      </c>
      <c r="I20" s="77" t="n">
        <v>0</v>
      </c>
      <c r="J20" s="25"/>
      <c r="K20" s="61" t="n">
        <v>14</v>
      </c>
      <c r="L20" s="62" t="n">
        <f aca="false">$B$17+$B$18*EXP(-K20/$B$21)+$B$19*EXP(-K20/$B$22)+$B$20*EXP(-K20/$B$23)</f>
        <v>0.63668830482032</v>
      </c>
      <c r="M20" s="63" t="n">
        <f aca="false">EXP(-K20/$D$9)</f>
        <v>0.30530601485857</v>
      </c>
      <c r="N20" s="63" t="n">
        <f aca="false">EXP(-K20/$D$8)</f>
        <v>0.879466006075259</v>
      </c>
      <c r="O20" s="64" t="n">
        <f aca="false">(K20*$B$17+$B$18*$B$21*(1-EXP(-K20/$B$21))+$B$19*$B$22*(1-EXP(-K20/$B$22))+$B$20*$B$23*(1-EXP(-K20/$B$23)))*$C$7</f>
        <v>1.79876524498907E-014</v>
      </c>
      <c r="P20" s="64" t="n">
        <f aca="false">$D$9*(1-EXP(-K20/$D$9))*$C$9</f>
        <v>1.64337687029329E-012</v>
      </c>
      <c r="Q20" s="65" t="n">
        <f aca="false">$D$8*(1-EXP(-K20/$D$8))*$C$8</f>
        <v>4.71524471809511E-012</v>
      </c>
      <c r="R20" s="66" t="n">
        <f aca="false">$B$13-K20</f>
        <v>486</v>
      </c>
      <c r="S20" s="67" t="n">
        <f aca="false">VLOOKUP($R20,$K$6:$Q$506,5)/$C$26</f>
        <v>0.978540704733154</v>
      </c>
      <c r="T20" s="68" t="n">
        <f aca="false">VLOOKUP($R20,$K$6:$Q$506,6)/$C$26</f>
        <v>7.55598023610673</v>
      </c>
      <c r="U20" s="69" t="n">
        <f aca="false">VLOOKUP($R20,$K$6:$Q$506,7)/$C$26</f>
        <v>123.505021639364</v>
      </c>
      <c r="V20" s="28" t="s">
        <v>58</v>
      </c>
      <c r="W20" s="78" t="n">
        <f aca="false">G20*S20+H20*T20+I20*U20</f>
        <v>0</v>
      </c>
      <c r="X20" s="25"/>
      <c r="Y20" s="25"/>
      <c r="Z20" s="25"/>
    </row>
    <row r="21" customFormat="false" ht="15.75" hidden="false" customHeight="false" outlineLevel="0" collapsed="false">
      <c r="A21" s="96" t="s">
        <v>203</v>
      </c>
      <c r="B21" s="97" t="n">
        <v>394.4</v>
      </c>
      <c r="C21" s="25"/>
      <c r="D21" s="25"/>
      <c r="E21" s="25"/>
      <c r="F21" s="28" t="s">
        <v>59</v>
      </c>
      <c r="G21" s="103" t="n">
        <v>0</v>
      </c>
      <c r="H21" s="76" t="n">
        <v>0</v>
      </c>
      <c r="I21" s="77" t="n">
        <v>0</v>
      </c>
      <c r="J21" s="25"/>
      <c r="K21" s="61" t="n">
        <v>15</v>
      </c>
      <c r="L21" s="62" t="n">
        <f aca="false">$B$17+$B$18*EXP(-K21/$B$21)+$B$19*EXP(-K21/$B$22)+$B$20*EXP(-K21/$B$23)</f>
        <v>0.628728686612953</v>
      </c>
      <c r="M21" s="63" t="n">
        <f aca="false">EXP(-K21/$D$9)</f>
        <v>0.280498629295617</v>
      </c>
      <c r="N21" s="63" t="n">
        <f aca="false">EXP(-K21/$D$8)</f>
        <v>0.871434409128052</v>
      </c>
      <c r="O21" s="64" t="n">
        <f aca="false">(K21*$B$17+$B$18*$B$21*(1-EXP(-K21/$B$21))+$B$19*$B$22*(1-EXP(-K21/$B$22))+$B$20*$B$23*(1-EXP(-K21/$B$23)))*$C$7</f>
        <v>1.90662450682595E-014</v>
      </c>
      <c r="P21" s="64" t="n">
        <f aca="false">$D$9*(1-EXP(-K21/$D$9))*$C$9</f>
        <v>1.7020615350789E-012</v>
      </c>
      <c r="Q21" s="65" t="n">
        <f aca="false">$D$8*(1-EXP(-K21/$D$8))*$C$8</f>
        <v>5.02943778388563E-012</v>
      </c>
      <c r="R21" s="66" t="n">
        <f aca="false">$B$13-K21</f>
        <v>485</v>
      </c>
      <c r="S21" s="67" t="n">
        <f aca="false">VLOOKUP($R21,$K$6:$Q$506,5)/$C$26</f>
        <v>0.977001206386682</v>
      </c>
      <c r="T21" s="68" t="n">
        <f aca="false">VLOOKUP($R21,$K$6:$Q$506,6)/$C$26</f>
        <v>7.55598023610673</v>
      </c>
      <c r="U21" s="69" t="n">
        <f aca="false">VLOOKUP($R21,$K$6:$Q$506,7)/$C$26</f>
        <v>123.491689081</v>
      </c>
      <c r="V21" s="28" t="s">
        <v>59</v>
      </c>
      <c r="W21" s="78" t="n">
        <f aca="false">G21*S21+H21*T21+I21*U21</f>
        <v>0</v>
      </c>
      <c r="X21" s="25"/>
      <c r="Y21" s="25"/>
      <c r="Z21" s="25"/>
    </row>
    <row r="22" customFormat="false" ht="15.75" hidden="false" customHeight="false" outlineLevel="0" collapsed="false">
      <c r="A22" s="96" t="s">
        <v>204</v>
      </c>
      <c r="B22" s="97" t="n">
        <v>36.54</v>
      </c>
      <c r="C22" s="25"/>
      <c r="D22" s="25"/>
      <c r="E22" s="25"/>
      <c r="F22" s="28" t="s">
        <v>60</v>
      </c>
      <c r="G22" s="103" t="n">
        <v>0</v>
      </c>
      <c r="H22" s="76" t="n">
        <v>0</v>
      </c>
      <c r="I22" s="77" t="n">
        <v>0</v>
      </c>
      <c r="J22" s="25"/>
      <c r="K22" s="61" t="n">
        <v>16</v>
      </c>
      <c r="L22" s="62" t="n">
        <f aca="false">$B$17+$B$18*EXP(-K22/$B$21)+$B$19*EXP(-K22/$B$22)+$B$20*EXP(-K22/$B$23)</f>
        <v>0.621369974989246</v>
      </c>
      <c r="M22" s="63" t="n">
        <f aca="false">EXP(-K22/$D$9)</f>
        <v>0.257706947153229</v>
      </c>
      <c r="N22" s="63" t="n">
        <f aca="false">EXP(-K22/$D$8)</f>
        <v>0.863476159586061</v>
      </c>
      <c r="O22" s="64" t="n">
        <f aca="false">(K22*$B$17+$B$18*$B$21*(1-EXP(-K22/$B$21))+$B$19*$B$22*(1-EXP(-K22/$B$22))+$B$20*$B$23*(1-EXP(-K22/$B$23)))*$C$7</f>
        <v>2.01317954928725E-014</v>
      </c>
      <c r="P22" s="64" t="n">
        <f aca="false">$D$9*(1-EXP(-K22/$D$9))*$C$9</f>
        <v>1.75597782637981E-012</v>
      </c>
      <c r="Q22" s="65" t="n">
        <f aca="false">$D$8*(1-EXP(-K22/$D$8))*$C$8</f>
        <v>5.34076152664307E-012</v>
      </c>
      <c r="R22" s="66" t="n">
        <f aca="false">$B$13-K22</f>
        <v>484</v>
      </c>
      <c r="S22" s="67" t="n">
        <f aca="false">VLOOKUP($R22,$K$6:$Q$506,5)/$C$26</f>
        <v>0.975460803712545</v>
      </c>
      <c r="T22" s="68" t="n">
        <f aca="false">VLOOKUP($R22,$K$6:$Q$506,6)/$C$26</f>
        <v>7.55598023610673</v>
      </c>
      <c r="U22" s="69" t="n">
        <f aca="false">VLOOKUP($R22,$K$6:$Q$506,7)/$C$26</f>
        <v>123.478233642779</v>
      </c>
      <c r="V22" s="28" t="s">
        <v>60</v>
      </c>
      <c r="W22" s="78" t="n">
        <f aca="false">G22*S22+H22*T22+I22*U22</f>
        <v>0</v>
      </c>
      <c r="X22" s="25"/>
      <c r="Y22" s="25"/>
      <c r="Z22" s="25"/>
    </row>
    <row r="23" customFormat="false" ht="15.75" hidden="false" customHeight="false" outlineLevel="0" collapsed="false">
      <c r="A23" s="98" t="s">
        <v>205</v>
      </c>
      <c r="B23" s="99" t="n">
        <v>4.304</v>
      </c>
      <c r="C23" s="25"/>
      <c r="D23" s="25"/>
      <c r="E23" s="25"/>
      <c r="F23" s="28" t="s">
        <v>61</v>
      </c>
      <c r="G23" s="103" t="n">
        <v>0</v>
      </c>
      <c r="H23" s="76" t="n">
        <v>0</v>
      </c>
      <c r="I23" s="77" t="n">
        <v>0</v>
      </c>
      <c r="J23" s="25"/>
      <c r="K23" s="61" t="n">
        <v>17</v>
      </c>
      <c r="L23" s="62" t="n">
        <f aca="false">$B$17+$B$18*EXP(-K23/$B$21)+$B$19*EXP(-K23/$B$22)+$B$20*EXP(-K23/$B$23)</f>
        <v>0.614513171906127</v>
      </c>
      <c r="M23" s="63" t="n">
        <f aca="false">EXP(-K23/$D$9)</f>
        <v>0.236767184131386</v>
      </c>
      <c r="N23" s="63" t="n">
        <f aca="false">EXP(-K23/$D$8)</f>
        <v>0.855590587614648</v>
      </c>
      <c r="O23" s="64" t="n">
        <f aca="false">(K23*$B$17+$B$18*$B$21*(1-EXP(-K23/$B$21))+$B$19*$B$22*(1-EXP(-K23/$B$22))+$B$20*$B$23*(1-EXP(-K23/$B$23)))*$C$7</f>
        <v>2.1185240647608E-014</v>
      </c>
      <c r="P23" s="64" t="n">
        <f aca="false">$D$9*(1-EXP(-K23/$D$9))*$C$9</f>
        <v>1.80551319440594E-012</v>
      </c>
      <c r="Q23" s="65" t="n">
        <f aca="false">$D$8*(1-EXP(-K23/$D$8))*$C$8</f>
        <v>5.6492421500478E-012</v>
      </c>
      <c r="R23" s="66" t="n">
        <f aca="false">$B$13-K23</f>
        <v>483</v>
      </c>
      <c r="S23" s="67" t="n">
        <f aca="false">VLOOKUP($R23,$K$6:$Q$506,5)/$C$26</f>
        <v>0.97391949441309</v>
      </c>
      <c r="T23" s="68" t="n">
        <f aca="false">VLOOKUP($R23,$K$6:$Q$506,6)/$C$26</f>
        <v>7.55598023610673</v>
      </c>
      <c r="U23" s="69" t="n">
        <f aca="false">VLOOKUP($R23,$K$6:$Q$506,7)/$C$26</f>
        <v>123.464654192177</v>
      </c>
      <c r="V23" s="28" t="s">
        <v>61</v>
      </c>
      <c r="W23" s="78" t="n">
        <f aca="false">G23*S23+H23*T23+I23*U23</f>
        <v>0</v>
      </c>
      <c r="X23" s="25"/>
      <c r="Y23" s="25"/>
      <c r="Z23" s="25"/>
    </row>
    <row r="24" customFormat="false" ht="15.75" hidden="false" customHeight="false" outlineLevel="0" collapsed="false">
      <c r="A24" s="25"/>
      <c r="B24" s="25"/>
      <c r="C24" s="25"/>
      <c r="D24" s="25"/>
      <c r="E24" s="25"/>
      <c r="F24" s="28" t="s">
        <v>62</v>
      </c>
      <c r="G24" s="103" t="n">
        <v>0</v>
      </c>
      <c r="H24" s="76" t="n">
        <v>0</v>
      </c>
      <c r="I24" s="77" t="n">
        <v>0</v>
      </c>
      <c r="J24" s="25"/>
      <c r="K24" s="61" t="n">
        <v>18</v>
      </c>
      <c r="L24" s="62" t="n">
        <f aca="false">$B$17+$B$18*EXP(-K24/$B$21)+$B$19*EXP(-K24/$B$22)+$B$20*EXP(-K24/$B$23)</f>
        <v>0.608079120342274</v>
      </c>
      <c r="M24" s="63" t="n">
        <f aca="false">EXP(-K24/$D$9)</f>
        <v>0.21752886408675</v>
      </c>
      <c r="N24" s="63" t="n">
        <f aca="false">EXP(-K24/$D$8)</f>
        <v>0.84777702949634</v>
      </c>
      <c r="O24" s="64" t="n">
        <f aca="false">(K24*$B$17+$B$18*$B$21*(1-EXP(-K24/$B$21))+$B$19*$B$22*(1-EXP(-K24/$B$22))+$B$20*$B$23*(1-EXP(-K24/$B$23)))*$C$7</f>
        <v>2.2227366242062E-014</v>
      </c>
      <c r="P24" s="64" t="n">
        <f aca="false">$D$9*(1-EXP(-K24/$D$9))*$C$9</f>
        <v>1.85102360742358E-012</v>
      </c>
      <c r="Q24" s="65" t="n">
        <f aca="false">$D$8*(1-EXP(-K24/$D$8))*$C$8</f>
        <v>5.95490561847883E-012</v>
      </c>
      <c r="R24" s="66" t="n">
        <f aca="false">$B$13-K24</f>
        <v>482</v>
      </c>
      <c r="S24" s="67" t="n">
        <f aca="false">VLOOKUP($R24,$K$6:$Q$506,5)/$C$26</f>
        <v>0.972377276184778</v>
      </c>
      <c r="T24" s="68" t="n">
        <f aca="false">VLOOKUP($R24,$K$6:$Q$506,6)/$C$26</f>
        <v>7.55598023610673</v>
      </c>
      <c r="U24" s="69" t="n">
        <f aca="false">VLOOKUP($R24,$K$6:$Q$506,7)/$C$26</f>
        <v>123.45094958623</v>
      </c>
      <c r="V24" s="28" t="s">
        <v>62</v>
      </c>
      <c r="W24" s="78" t="n">
        <f aca="false">G24*S24+H24*T24+I24*U24</f>
        <v>0</v>
      </c>
      <c r="X24" s="25"/>
      <c r="Y24" s="25"/>
      <c r="Z24" s="25"/>
    </row>
    <row r="25" customFormat="false" ht="15.75" hidden="false" customHeight="false" outlineLevel="0" collapsed="false">
      <c r="A25" s="94" t="s">
        <v>206</v>
      </c>
      <c r="B25" s="100"/>
      <c r="C25" s="101"/>
      <c r="D25" s="25"/>
      <c r="E25" s="25"/>
      <c r="F25" s="28" t="s">
        <v>63</v>
      </c>
      <c r="G25" s="103" t="n">
        <v>0</v>
      </c>
      <c r="H25" s="76" t="n">
        <v>0</v>
      </c>
      <c r="I25" s="77" t="n">
        <v>0</v>
      </c>
      <c r="J25" s="25"/>
      <c r="K25" s="61" t="n">
        <v>19</v>
      </c>
      <c r="L25" s="62" t="n">
        <f aca="false">$B$17+$B$18*EXP(-K25/$B$21)+$B$19*EXP(-K25/$B$22)+$B$20*EXP(-K25/$B$23)</f>
        <v>0.60200440919885</v>
      </c>
      <c r="M25" s="63" t="n">
        <f aca="false">EXP(-K25/$D$9)</f>
        <v>0.199853737689483</v>
      </c>
      <c r="N25" s="63" t="n">
        <f aca="false">EXP(-K25/$D$8)</f>
        <v>0.84003482757497</v>
      </c>
      <c r="O25" s="64" t="n">
        <f aca="false">(K25*$B$17+$B$18*$B$21*(1-EXP(-K25/$B$21))+$B$19*$B$22*(1-EXP(-K25/$B$22))+$B$20*$B$23*(1-EXP(-K25/$B$23)))*$C$7</f>
        <v>2.32588369721386E-014</v>
      </c>
      <c r="P25" s="64" t="n">
        <f aca="false">$D$9*(1-EXP(-K25/$D$9))*$C$9</f>
        <v>1.89283610979448E-012</v>
      </c>
      <c r="Q25" s="65" t="n">
        <f aca="false">$D$8*(1-EXP(-K25/$D$8))*$C$8</f>
        <v>6.25777765919923E-012</v>
      </c>
      <c r="R25" s="66" t="n">
        <f aca="false">$B$13-K25</f>
        <v>481</v>
      </c>
      <c r="S25" s="67" t="n">
        <f aca="false">VLOOKUP($R25,$K$6:$Q$506,5)/$C$26</f>
        <v>0.970834146718171</v>
      </c>
      <c r="T25" s="68" t="n">
        <f aca="false">VLOOKUP($R25,$K$6:$Q$506,6)/$C$26</f>
        <v>7.55598023610673</v>
      </c>
      <c r="U25" s="69" t="n">
        <f aca="false">VLOOKUP($R25,$K$6:$Q$506,7)/$C$26</f>
        <v>123.437118671441</v>
      </c>
      <c r="V25" s="28" t="s">
        <v>63</v>
      </c>
      <c r="W25" s="78" t="n">
        <f aca="false">G25*S25+H25*T25+I25*U25</f>
        <v>0</v>
      </c>
      <c r="X25" s="25"/>
      <c r="Y25" s="25"/>
      <c r="Z25" s="25"/>
    </row>
    <row r="26" customFormat="false" ht="15.75" hidden="false" customHeight="false" outlineLevel="0" collapsed="false">
      <c r="A26" s="98" t="s">
        <v>207</v>
      </c>
      <c r="B26" s="80" t="n">
        <f aca="false">(B17*$B$13+B18*B21*(1-EXP(-$B$13/B21))+B19*B22*(1-EXP(-$B$13/B22))+B20*B23*(1-EXP(-$B$13/B23)))*B7</f>
        <v>0.00244237898393176</v>
      </c>
      <c r="C26" s="102" t="n">
        <f aca="false">B26*$B$10/E7*1000000000/$B$11</f>
        <v>3.13078192816893E-013</v>
      </c>
      <c r="D26" s="25"/>
      <c r="E26" s="25"/>
      <c r="F26" s="28" t="s">
        <v>64</v>
      </c>
      <c r="G26" s="103" t="n">
        <v>0</v>
      </c>
      <c r="H26" s="76" t="n">
        <v>0</v>
      </c>
      <c r="I26" s="77" t="n">
        <v>0</v>
      </c>
      <c r="J26" s="25"/>
      <c r="K26" s="61" t="n">
        <v>20</v>
      </c>
      <c r="L26" s="62" t="n">
        <f aca="false">$B$17+$B$18*EXP(-K26/$B$21)+$B$19*EXP(-K26/$B$22)+$B$20*EXP(-K26/$B$23)</f>
        <v>0.596238126719002</v>
      </c>
      <c r="M26" s="63" t="n">
        <f aca="false">EXP(-K26/$D$9)</f>
        <v>0.183614788943724</v>
      </c>
      <c r="N26" s="63" t="n">
        <f aca="false">EXP(-K26/$D$8)</f>
        <v>0.832363330200321</v>
      </c>
      <c r="O26" s="64" t="n">
        <f aca="false">(K26*$B$17+$B$18*$B$21*(1-EXP(-K26/$B$21))+$B$19*$B$22*(1-EXP(-K26/$B$22))+$B$20*$B$23*(1-EXP(-K26/$B$23)))*$C$7</f>
        <v>2.42802204903166E-014</v>
      </c>
      <c r="P26" s="64" t="n">
        <f aca="false">$D$9*(1-EXP(-K26/$D$9))*$C$9</f>
        <v>1.9312511721636E-012</v>
      </c>
      <c r="Q26" s="65" t="n">
        <f aca="false">$D$8*(1-EXP(-K26/$D$8))*$C$8</f>
        <v>6.55788376452151E-012</v>
      </c>
      <c r="R26" s="66" t="n">
        <f aca="false">$B$13-K26</f>
        <v>480</v>
      </c>
      <c r="S26" s="67" t="n">
        <f aca="false">VLOOKUP($R26,$K$6:$Q$506,5)/$C$26</f>
        <v>0.969290103697914</v>
      </c>
      <c r="T26" s="68" t="n">
        <f aca="false">VLOOKUP($R26,$K$6:$Q$506,6)/$C$26</f>
        <v>7.55598023610673</v>
      </c>
      <c r="U26" s="69" t="n">
        <f aca="false">VLOOKUP($R26,$K$6:$Q$506,7)/$C$26</f>
        <v>123.42316028368</v>
      </c>
      <c r="V26" s="28" t="s">
        <v>64</v>
      </c>
      <c r="W26" s="78" t="n">
        <f aca="false">G26*S26+H26*T26+I26*U26</f>
        <v>0</v>
      </c>
      <c r="X26" s="25"/>
      <c r="Y26" s="25"/>
      <c r="Z26" s="25"/>
    </row>
    <row r="27" customFormat="false" ht="15.75" hidden="false" customHeight="false" outlineLevel="0" collapsed="false">
      <c r="A27" s="25"/>
      <c r="B27" s="25"/>
      <c r="C27" s="25"/>
      <c r="D27" s="25"/>
      <c r="E27" s="25"/>
      <c r="F27" s="28" t="s">
        <v>65</v>
      </c>
      <c r="G27" s="103" t="n">
        <v>0</v>
      </c>
      <c r="H27" s="76" t="n">
        <v>0</v>
      </c>
      <c r="I27" s="77" t="n">
        <v>0</v>
      </c>
      <c r="J27" s="25"/>
      <c r="K27" s="61" t="n">
        <v>21</v>
      </c>
      <c r="L27" s="62" t="n">
        <f aca="false">$B$17+$B$18*EXP(-K27/$B$21)+$B$19*EXP(-K27/$B$22)+$B$20*EXP(-K27/$B$23)</f>
        <v>0.590739286520389</v>
      </c>
      <c r="M27" s="63" t="n">
        <f aca="false">EXP(-K27/$D$9)</f>
        <v>0.168695322432404</v>
      </c>
      <c r="N27" s="63" t="n">
        <f aca="false">EXP(-K27/$D$8)</f>
        <v>0.824761891673278</v>
      </c>
      <c r="O27" s="64" t="n">
        <f aca="false">(K27*$B$17+$B$18*$B$21*(1-EXP(-K27/$B$21))+$B$19*$B$22*(1-EXP(-K27/$B$22))+$B$20*$B$23*(1-EXP(-K27/$B$23)))*$C$7</f>
        <v>2.52920064364559E-014</v>
      </c>
      <c r="P27" s="64" t="n">
        <f aca="false">$D$9*(1-EXP(-K27/$D$9))*$C$9</f>
        <v>1.96654485068426E-012</v>
      </c>
      <c r="Q27" s="65" t="n">
        <f aca="false">$D$8*(1-EXP(-K27/$D$8))*$C$8</f>
        <v>6.85524919395331E-012</v>
      </c>
      <c r="R27" s="66" t="n">
        <f aca="false">$B$13-K27</f>
        <v>479</v>
      </c>
      <c r="S27" s="67" t="n">
        <f aca="false">VLOOKUP($R27,$K$6:$Q$506,5)/$C$26</f>
        <v>0.967745144802721</v>
      </c>
      <c r="T27" s="68" t="n">
        <f aca="false">VLOOKUP($R27,$K$6:$Q$506,6)/$C$26</f>
        <v>7.55598023610673</v>
      </c>
      <c r="U27" s="69" t="n">
        <f aca="false">VLOOKUP($R27,$K$6:$Q$506,7)/$C$26</f>
        <v>123.409073248092</v>
      </c>
      <c r="V27" s="28" t="s">
        <v>65</v>
      </c>
      <c r="W27" s="78" t="n">
        <f aca="false">G27*S27+H27*T27+I27*U27</f>
        <v>0</v>
      </c>
      <c r="X27" s="25"/>
      <c r="Y27" s="25"/>
      <c r="Z27" s="25"/>
    </row>
    <row r="28" customFormat="false" ht="15.75" hidden="false" customHeight="false" outlineLevel="0" collapsed="false">
      <c r="A28" s="25"/>
      <c r="B28" s="25"/>
      <c r="C28" s="25"/>
      <c r="D28" s="25"/>
      <c r="E28" s="25"/>
      <c r="F28" s="28" t="s">
        <v>66</v>
      </c>
      <c r="G28" s="103" t="n">
        <v>0</v>
      </c>
      <c r="H28" s="76" t="n">
        <v>0</v>
      </c>
      <c r="I28" s="77" t="n">
        <v>0</v>
      </c>
      <c r="J28" s="25"/>
      <c r="K28" s="61" t="n">
        <v>22</v>
      </c>
      <c r="L28" s="62" t="n">
        <f aca="false">$B$17+$B$18*EXP(-K28/$B$21)+$B$19*EXP(-K28/$B$22)+$B$20*EXP(-K28/$B$23)</f>
        <v>0.585474786804287</v>
      </c>
      <c r="M28" s="63" t="n">
        <f aca="false">EXP(-K28/$D$9)</f>
        <v>0.154988124727224</v>
      </c>
      <c r="N28" s="63" t="n">
        <f aca="false">EXP(-K28/$D$8)</f>
        <v>0.817229872191482</v>
      </c>
      <c r="O28" s="64" t="n">
        <f aca="false">(K28*$B$17+$B$18*$B$21*(1-EXP(-K28/$B$21))+$B$19*$B$22*(1-EXP(-K28/$B$22))+$B$20*$B$23*(1-EXP(-K28/$B$23)))*$C$7</f>
        <v>2.62946215524032E-014</v>
      </c>
      <c r="P28" s="64" t="n">
        <f aca="false">$D$9*(1-EXP(-K28/$D$9))*$C$9</f>
        <v>1.99897077079734E-012</v>
      </c>
      <c r="Q28" s="65" t="n">
        <f aca="false">$D$8*(1-EXP(-K28/$D$8))*$C$8</f>
        <v>7.14989897632345E-012</v>
      </c>
      <c r="R28" s="66" t="n">
        <f aca="false">$B$13-K28</f>
        <v>478</v>
      </c>
      <c r="S28" s="67" t="n">
        <f aca="false">VLOOKUP($R28,$K$6:$Q$506,5)/$C$26</f>
        <v>0.966199267705354</v>
      </c>
      <c r="T28" s="68" t="n">
        <f aca="false">VLOOKUP($R28,$K$6:$Q$506,6)/$C$26</f>
        <v>7.55598023610673</v>
      </c>
      <c r="U28" s="69" t="n">
        <f aca="false">VLOOKUP($R28,$K$6:$Q$506,7)/$C$26</f>
        <v>123.394856378988</v>
      </c>
      <c r="V28" s="28" t="s">
        <v>66</v>
      </c>
      <c r="W28" s="78" t="n">
        <f aca="false">G28*S28+H28*T28+I28*U28</f>
        <v>0</v>
      </c>
      <c r="X28" s="25"/>
      <c r="Y28" s="25"/>
      <c r="Z28" s="25"/>
    </row>
    <row r="29" customFormat="false" ht="15.75" hidden="false" customHeight="false" outlineLevel="0" collapsed="false">
      <c r="A29" s="25"/>
      <c r="B29" s="25"/>
      <c r="C29" s="25"/>
      <c r="D29" s="25"/>
      <c r="E29" s="25"/>
      <c r="F29" s="28" t="s">
        <v>67</v>
      </c>
      <c r="G29" s="103" t="n">
        <v>0</v>
      </c>
      <c r="H29" s="76" t="n">
        <v>0</v>
      </c>
      <c r="I29" s="77" t="n">
        <v>0</v>
      </c>
      <c r="J29" s="25"/>
      <c r="K29" s="61" t="n">
        <v>23</v>
      </c>
      <c r="L29" s="62" t="n">
        <f aca="false">$B$17+$B$18*EXP(-K29/$B$21)+$B$19*EXP(-K29/$B$22)+$B$20*EXP(-K29/$B$23)</f>
        <v>0.58041779221317</v>
      </c>
      <c r="M29" s="63" t="n">
        <f aca="false">EXP(-K29/$D$9)</f>
        <v>0.142394693937567</v>
      </c>
      <c r="N29" s="63" t="n">
        <f aca="false">EXP(-K29/$D$8)</f>
        <v>0.809766637795475</v>
      </c>
      <c r="O29" s="64" t="n">
        <f aca="false">(K29*$B$17+$B$18*$B$21*(1-EXP(-K29/$B$21))+$B$19*$B$22*(1-EXP(-K29/$B$22))+$B$20*$B$23*(1-EXP(-K29/$B$23)))*$C$7</f>
        <v>2.72884416915304E-014</v>
      </c>
      <c r="P29" s="64" t="n">
        <f aca="false">$D$9*(1-EXP(-K29/$D$9))*$C$9</f>
        <v>2.02876194982006E-012</v>
      </c>
      <c r="Q29" s="65" t="n">
        <f aca="false">$D$8*(1-EXP(-K29/$D$8))*$C$8</f>
        <v>7.44185791188856E-012</v>
      </c>
      <c r="R29" s="66" t="n">
        <f aca="false">$B$13-K29</f>
        <v>477</v>
      </c>
      <c r="S29" s="67" t="n">
        <f aca="false">VLOOKUP($R29,$K$6:$Q$506,5)/$C$26</f>
        <v>0.964652470072611</v>
      </c>
      <c r="T29" s="68" t="n">
        <f aca="false">VLOOKUP($R29,$K$6:$Q$506,6)/$C$26</f>
        <v>7.55598023610673</v>
      </c>
      <c r="U29" s="69" t="n">
        <f aca="false">VLOOKUP($R29,$K$6:$Q$506,7)/$C$26</f>
        <v>123.380508479757</v>
      </c>
      <c r="V29" s="28" t="s">
        <v>67</v>
      </c>
      <c r="W29" s="78" t="n">
        <f aca="false">G29*S29+H29*T29+I29*U29</f>
        <v>0</v>
      </c>
      <c r="X29" s="25"/>
      <c r="Y29" s="25"/>
      <c r="Z29" s="25"/>
    </row>
    <row r="30" customFormat="false" ht="15.75" hidden="false" customHeight="false" outlineLevel="0" collapsed="false">
      <c r="A30" s="25"/>
      <c r="B30" s="25"/>
      <c r="C30" s="25"/>
      <c r="D30" s="25"/>
      <c r="E30" s="25"/>
      <c r="F30" s="28" t="s">
        <v>68</v>
      </c>
      <c r="G30" s="103" t="n">
        <v>0</v>
      </c>
      <c r="H30" s="76" t="n">
        <v>0</v>
      </c>
      <c r="I30" s="77" t="n">
        <v>0</v>
      </c>
      <c r="J30" s="25"/>
      <c r="K30" s="61" t="n">
        <v>24</v>
      </c>
      <c r="L30" s="62" t="n">
        <f aca="false">$B$17+$B$18*EXP(-K30/$B$21)+$B$19*EXP(-K30/$B$22)+$B$20*EXP(-K30/$B$23)</f>
        <v>0.575546450723525</v>
      </c>
      <c r="M30" s="63" t="n">
        <f aca="false">EXP(-K30/$D$9)</f>
        <v>0.130824531861775</v>
      </c>
      <c r="N30" s="63" t="n">
        <f aca="false">EXP(-K30/$D$8)</f>
        <v>0.802371560315343</v>
      </c>
      <c r="O30" s="64" t="n">
        <f aca="false">(K30*$B$17+$B$18*$B$21*(1-EXP(-K30/$B$21))+$B$19*$B$22*(1-EXP(-K30/$B$22))+$B$20*$B$23*(1-EXP(-K30/$B$23)))*$C$7</f>
        <v>2.82738013661933E-014</v>
      </c>
      <c r="P30" s="64" t="n">
        <f aca="false">$D$9*(1-EXP(-K30/$D$9))*$C$9</f>
        <v>2.05613247144194E-012</v>
      </c>
      <c r="Q30" s="65" t="n">
        <f aca="false">$D$8*(1-EXP(-K30/$D$8))*$C$8</f>
        <v>7.73115057442049E-012</v>
      </c>
      <c r="R30" s="66" t="n">
        <f aca="false">$B$13-K30</f>
        <v>476</v>
      </c>
      <c r="S30" s="67" t="n">
        <f aca="false">VLOOKUP($R30,$K$6:$Q$506,5)/$C$26</f>
        <v>0.963104749565303</v>
      </c>
      <c r="T30" s="68" t="n">
        <f aca="false">VLOOKUP($R30,$K$6:$Q$506,6)/$C$26</f>
        <v>7.55598023610673</v>
      </c>
      <c r="U30" s="69" t="n">
        <f aca="false">VLOOKUP($R30,$K$6:$Q$506,7)/$C$26</f>
        <v>123.366028342754</v>
      </c>
      <c r="V30" s="28" t="s">
        <v>68</v>
      </c>
      <c r="W30" s="78" t="n">
        <f aca="false">G30*S30+H30*T30+I30*U30</f>
        <v>0</v>
      </c>
      <c r="X30" s="25"/>
      <c r="Y30" s="25"/>
      <c r="Z30" s="25"/>
    </row>
    <row r="31" customFormat="false" ht="15.75" hidden="false" customHeight="false" outlineLevel="0" collapsed="false">
      <c r="A31" s="25"/>
      <c r="B31" s="25"/>
      <c r="C31" s="25"/>
      <c r="D31" s="25"/>
      <c r="E31" s="25"/>
      <c r="F31" s="28" t="s">
        <v>69</v>
      </c>
      <c r="G31" s="103" t="n">
        <v>0</v>
      </c>
      <c r="H31" s="76" t="n">
        <v>0</v>
      </c>
      <c r="I31" s="77" t="n">
        <v>0</v>
      </c>
      <c r="J31" s="25"/>
      <c r="K31" s="61" t="n">
        <v>25</v>
      </c>
      <c r="L31" s="62" t="n">
        <f aca="false">$B$17+$B$18*EXP(-K31/$B$21)+$B$19*EXP(-K31/$B$22)+$B$20*EXP(-K31/$B$23)</f>
        <v>0.570842876124756</v>
      </c>
      <c r="M31" s="63" t="n">
        <f aca="false">EXP(-K31/$D$9)</f>
        <v>0.120194493654074</v>
      </c>
      <c r="N31" s="63" t="n">
        <f aca="false">EXP(-K31/$D$8)</f>
        <v>0.795044017317845</v>
      </c>
      <c r="O31" s="64" t="n">
        <f aca="false">(K31*$B$17+$B$18*$B$21*(1-EXP(-K31/$B$21))+$B$19*$B$22*(1-EXP(-K31/$B$22))+$B$20*$B$23*(1-EXP(-K31/$B$23)))*$C$7</f>
        <v>2.92510013428107E-014</v>
      </c>
      <c r="P31" s="64" t="n">
        <f aca="false">$D$9*(1-EXP(-K31/$D$9))*$C$9</f>
        <v>2.08127902416085E-012</v>
      </c>
      <c r="Q31" s="65" t="n">
        <f aca="false">$D$8*(1-EXP(-K31/$D$8))*$C$8</f>
        <v>8.01780131327466E-012</v>
      </c>
      <c r="R31" s="66" t="n">
        <f aca="false">$B$13-K31</f>
        <v>475</v>
      </c>
      <c r="S31" s="67" t="n">
        <f aca="false">VLOOKUP($R31,$K$6:$Q$506,5)/$C$26</f>
        <v>0.961556103838247</v>
      </c>
      <c r="T31" s="68" t="n">
        <f aca="false">VLOOKUP($R31,$K$6:$Q$506,6)/$C$26</f>
        <v>7.55598023610673</v>
      </c>
      <c r="U31" s="69" t="n">
        <f aca="false">VLOOKUP($R31,$K$6:$Q$506,7)/$C$26</f>
        <v>123.351414749208</v>
      </c>
      <c r="V31" s="28" t="s">
        <v>69</v>
      </c>
      <c r="W31" s="78" t="n">
        <f aca="false">G31*S31+H31*T31+I31*U31</f>
        <v>0</v>
      </c>
      <c r="X31" s="25"/>
      <c r="Y31" s="25"/>
      <c r="Z31" s="25"/>
    </row>
    <row r="32" customFormat="false" ht="15.75" hidden="false" customHeight="false" outlineLevel="0" collapsed="false">
      <c r="A32" s="25"/>
      <c r="B32" s="25"/>
      <c r="C32" s="25"/>
      <c r="D32" s="25"/>
      <c r="E32" s="25"/>
      <c r="F32" s="28" t="s">
        <v>70</v>
      </c>
      <c r="G32" s="103" t="n">
        <v>0</v>
      </c>
      <c r="H32" s="76" t="n">
        <v>0</v>
      </c>
      <c r="I32" s="77" t="n">
        <v>0</v>
      </c>
      <c r="J32" s="25"/>
      <c r="K32" s="61" t="n">
        <v>26</v>
      </c>
      <c r="L32" s="62" t="n">
        <f aca="false">$B$17+$B$18*EXP(-K32/$B$21)+$B$19*EXP(-K32/$B$22)+$B$20*EXP(-K32/$B$23)</f>
        <v>0.566292341033272</v>
      </c>
      <c r="M32" s="63" t="n">
        <f aca="false">EXP(-K32/$D$9)</f>
        <v>0.110428190333775</v>
      </c>
      <c r="N32" s="63" t="n">
        <f aca="false">EXP(-K32/$D$8)</f>
        <v>0.787783392054019</v>
      </c>
      <c r="O32" s="64" t="n">
        <f aca="false">(K32*$B$17+$B$18*$B$21*(1-EXP(-K32/$B$21))+$B$19*$B$22*(1-EXP(-K32/$B$22))+$B$20*$B$23*(1-EXP(-K32/$B$23)))*$C$7</f>
        <v>3.02203146886109E-014</v>
      </c>
      <c r="P32" s="64" t="n">
        <f aca="false">$D$9*(1-EXP(-K32/$D$9))*$C$9</f>
        <v>2.10438231471487E-012</v>
      </c>
      <c r="Q32" s="65" t="n">
        <f aca="false">$D$8*(1-EXP(-K32/$D$8))*$C$8</f>
        <v>8.30183425543948E-012</v>
      </c>
      <c r="R32" s="66" t="n">
        <f aca="false">$B$13-K32</f>
        <v>474</v>
      </c>
      <c r="S32" s="67" t="n">
        <f aca="false">VLOOKUP($R32,$K$6:$Q$506,5)/$C$26</f>
        <v>0.960006530540238</v>
      </c>
      <c r="T32" s="68" t="n">
        <f aca="false">VLOOKUP($R32,$K$6:$Q$506,6)/$C$26</f>
        <v>7.55598023610673</v>
      </c>
      <c r="U32" s="69" t="n">
        <f aca="false">VLOOKUP($R32,$K$6:$Q$506,7)/$C$26</f>
        <v>123.336666469113</v>
      </c>
      <c r="V32" s="28" t="s">
        <v>70</v>
      </c>
      <c r="W32" s="78" t="n">
        <f aca="false">G32*S32+H32*T32+I32*U32</f>
        <v>0</v>
      </c>
      <c r="X32" s="25"/>
      <c r="Y32" s="25"/>
      <c r="Z32" s="25"/>
    </row>
    <row r="33" customFormat="false" ht="15.75" hidden="false" customHeight="false" outlineLevel="0" collapsed="false">
      <c r="A33" s="25"/>
      <c r="B33" s="25"/>
      <c r="C33" s="25"/>
      <c r="D33" s="25"/>
      <c r="E33" s="25"/>
      <c r="F33" s="28" t="s">
        <v>71</v>
      </c>
      <c r="G33" s="103" t="n">
        <v>0</v>
      </c>
      <c r="H33" s="76" t="n">
        <v>0</v>
      </c>
      <c r="I33" s="77" t="n">
        <v>0</v>
      </c>
      <c r="J33" s="25"/>
      <c r="K33" s="61" t="n">
        <v>27</v>
      </c>
      <c r="L33" s="62" t="n">
        <f aca="false">$B$17+$B$18*EXP(-K33/$B$21)+$B$19*EXP(-K33/$B$22)+$B$20*EXP(-K33/$B$23)</f>
        <v>0.561882636803931</v>
      </c>
      <c r="M33" s="63" t="n">
        <f aca="false">EXP(-K33/$D$9)</f>
        <v>0.101455439843097</v>
      </c>
      <c r="N33" s="63" t="n">
        <f aca="false">EXP(-K33/$D$8)</f>
        <v>0.780589073407278</v>
      </c>
      <c r="O33" s="64" t="n">
        <f aca="false">(K33*$B$17+$B$18*$B$21*(1-EXP(-K33/$B$21))+$B$19*$B$22*(1-EXP(-K33/$B$22))+$B$20*$B$23*(1-EXP(-K33/$B$23)))*$C$7</f>
        <v>3.1181991590343E-014</v>
      </c>
      <c r="P33" s="64" t="n">
        <f aca="false">$D$9*(1-EXP(-K33/$D$9))*$C$9</f>
        <v>2.12560836666678E-012</v>
      </c>
      <c r="Q33" s="65" t="n">
        <f aca="false">$D$8*(1-EXP(-K33/$D$8))*$C$8</f>
        <v>8.58327330756713E-012</v>
      </c>
      <c r="R33" s="66" t="n">
        <f aca="false">$B$13-K33</f>
        <v>473</v>
      </c>
      <c r="S33" s="67" t="n">
        <f aca="false">VLOOKUP($R33,$K$6:$Q$506,5)/$C$26</f>
        <v>0.95845602731404</v>
      </c>
      <c r="T33" s="68" t="n">
        <f aca="false">VLOOKUP($R33,$K$6:$Q$506,6)/$C$26</f>
        <v>7.55598023610673</v>
      </c>
      <c r="U33" s="69" t="n">
        <f aca="false">VLOOKUP($R33,$K$6:$Q$506,7)/$C$26</f>
        <v>123.321782261127</v>
      </c>
      <c r="V33" s="28" t="s">
        <v>71</v>
      </c>
      <c r="W33" s="78" t="n">
        <f aca="false">G33*S33+H33*T33+I33*U33</f>
        <v>0</v>
      </c>
      <c r="X33" s="25"/>
      <c r="Y33" s="25"/>
      <c r="Z33" s="25"/>
    </row>
    <row r="34" customFormat="false" ht="15.75" hidden="false" customHeight="false" outlineLevel="0" collapsed="false">
      <c r="A34" s="25"/>
      <c r="B34" s="25"/>
      <c r="C34" s="25"/>
      <c r="D34" s="25"/>
      <c r="E34" s="25"/>
      <c r="F34" s="28" t="s">
        <v>72</v>
      </c>
      <c r="G34" s="103" t="n">
        <v>0</v>
      </c>
      <c r="H34" s="76" t="n">
        <v>0</v>
      </c>
      <c r="I34" s="77" t="n">
        <v>0</v>
      </c>
      <c r="J34" s="25"/>
      <c r="K34" s="61" t="n">
        <v>28</v>
      </c>
      <c r="L34" s="62" t="n">
        <f aca="false">$B$17+$B$18*EXP(-K34/$B$21)+$B$19*EXP(-K34/$B$22)+$B$20*EXP(-K34/$B$23)</f>
        <v>0.557603565747949</v>
      </c>
      <c r="M34" s="63" t="n">
        <f aca="false">EXP(-K34/$D$9)</f>
        <v>0.0932117627088211</v>
      </c>
      <c r="N34" s="63" t="n">
        <f aca="false">EXP(-K34/$D$8)</f>
        <v>0.773460455841968</v>
      </c>
      <c r="O34" s="64" t="n">
        <f aca="false">(K34*$B$17+$B$18*$B$21*(1-EXP(-K34/$B$21))+$B$19*$B$22*(1-EXP(-K34/$B$22))+$B$20*$B$23*(1-EXP(-K34/$B$23)))*$C$7</f>
        <v>3.21362631988648E-014</v>
      </c>
      <c r="P34" s="64" t="n">
        <f aca="false">$D$9*(1-EXP(-K34/$D$9))*$C$9</f>
        <v>2.14510971347328E-012</v>
      </c>
      <c r="Q34" s="65" t="n">
        <f aca="false">$D$8*(1-EXP(-K34/$D$8))*$C$8</f>
        <v>8.86214215798568E-012</v>
      </c>
      <c r="R34" s="66" t="n">
        <f aca="false">$B$13-K34</f>
        <v>472</v>
      </c>
      <c r="S34" s="67" t="n">
        <f aca="false">VLOOKUP($R34,$K$6:$Q$506,5)/$C$26</f>
        <v>0.956904591796366</v>
      </c>
      <c r="T34" s="68" t="n">
        <f aca="false">VLOOKUP($R34,$K$6:$Q$506,6)/$C$26</f>
        <v>7.55598023610673</v>
      </c>
      <c r="U34" s="69" t="n">
        <f aca="false">VLOOKUP($R34,$K$6:$Q$506,7)/$C$26</f>
        <v>123.306760872467</v>
      </c>
      <c r="V34" s="28" t="s">
        <v>72</v>
      </c>
      <c r="W34" s="78" t="n">
        <f aca="false">G34*S34+H34*T34+I34*U34</f>
        <v>0</v>
      </c>
      <c r="X34" s="25"/>
      <c r="Y34" s="25"/>
      <c r="Z34" s="25"/>
    </row>
    <row r="35" customFormat="false" ht="15.75" hidden="false" customHeight="false" outlineLevel="0" collapsed="false">
      <c r="A35" s="25"/>
      <c r="B35" s="25"/>
      <c r="C35" s="25"/>
      <c r="D35" s="25"/>
      <c r="E35" s="25"/>
      <c r="F35" s="28" t="s">
        <v>73</v>
      </c>
      <c r="G35" s="103" t="n">
        <v>0</v>
      </c>
      <c r="H35" s="76" t="n">
        <v>0</v>
      </c>
      <c r="I35" s="77" t="n">
        <v>0</v>
      </c>
      <c r="J35" s="25"/>
      <c r="K35" s="61" t="n">
        <v>29</v>
      </c>
      <c r="L35" s="62" t="n">
        <f aca="false">$B$17+$B$18*EXP(-K35/$B$21)+$B$19*EXP(-K35/$B$22)+$B$20*EXP(-K35/$B$23)</f>
        <v>0.553446538237621</v>
      </c>
      <c r="M35" s="63" t="n">
        <f aca="false">EXP(-K35/$D$9)</f>
        <v>0.0856379186835362</v>
      </c>
      <c r="N35" s="63" t="n">
        <f aca="false">EXP(-K35/$D$8)</f>
        <v>0.766396939352401</v>
      </c>
      <c r="O35" s="64" t="n">
        <f aca="false">(K35*$B$17+$B$18*$B$21*(1-EXP(-K35/$B$21))+$B$19*$B$22*(1-EXP(-K35/$B$22))+$B$20*$B$23*(1-EXP(-K35/$B$23)))*$C$7</f>
        <v>3.3083344700895E-014</v>
      </c>
      <c r="P35" s="64" t="n">
        <f aca="false">$D$9*(1-EXP(-K35/$D$9))*$C$9</f>
        <v>2.16302649461229E-012</v>
      </c>
      <c r="Q35" s="65" t="n">
        <f aca="false">$D$8*(1-EXP(-K35/$D$8))*$C$8</f>
        <v>9.138464278693E-012</v>
      </c>
      <c r="R35" s="66" t="n">
        <f aca="false">$B$13-K35</f>
        <v>471</v>
      </c>
      <c r="S35" s="67" t="n">
        <f aca="false">VLOOKUP($R35,$K$6:$Q$506,5)/$C$26</f>
        <v>0.955352221617859</v>
      </c>
      <c r="T35" s="68" t="n">
        <f aca="false">VLOOKUP($R35,$K$6:$Q$506,6)/$C$26</f>
        <v>7.55598023610673</v>
      </c>
      <c r="U35" s="69" t="n">
        <f aca="false">VLOOKUP($R35,$K$6:$Q$506,7)/$C$26</f>
        <v>123.291601038805</v>
      </c>
      <c r="V35" s="28" t="s">
        <v>73</v>
      </c>
      <c r="W35" s="78" t="n">
        <f aca="false">G35*S35+H35*T35+I35*U35</f>
        <v>0</v>
      </c>
      <c r="X35" s="25"/>
      <c r="Y35" s="25"/>
      <c r="Z35" s="25"/>
    </row>
    <row r="36" customFormat="false" ht="15.75" hidden="false" customHeight="false" outlineLevel="0" collapsed="false">
      <c r="A36" s="25"/>
      <c r="B36" s="25"/>
      <c r="C36" s="25"/>
      <c r="D36" s="25"/>
      <c r="E36" s="25"/>
      <c r="F36" s="28" t="s">
        <v>74</v>
      </c>
      <c r="G36" s="103" t="n">
        <v>0</v>
      </c>
      <c r="H36" s="76" t="n">
        <v>0</v>
      </c>
      <c r="I36" s="77" t="n">
        <v>0</v>
      </c>
      <c r="J36" s="25"/>
      <c r="K36" s="61" t="n">
        <v>30</v>
      </c>
      <c r="L36" s="62" t="n">
        <f aca="false">$B$17+$B$18*EXP(-K36/$B$21)+$B$19*EXP(-K36/$B$22)+$B$20*EXP(-K36/$B$23)</f>
        <v>0.54940425296271</v>
      </c>
      <c r="M36" s="63" t="n">
        <f aca="false">EXP(-K36/$D$9)</f>
        <v>0.0786794810367202</v>
      </c>
      <c r="N36" s="63" t="n">
        <f aca="false">EXP(-K36/$D$8)</f>
        <v>0.759397929412356</v>
      </c>
      <c r="O36" s="64" t="n">
        <f aca="false">(K36*$B$17+$B$18*$B$21*(1-EXP(-K36/$B$21))+$B$19*$B$22*(1-EXP(-K36/$B$22))+$B$20*$B$23*(1-EXP(-K36/$B$23)))*$C$7</f>
        <v>3.40234377775023E-014</v>
      </c>
      <c r="P36" s="64" t="n">
        <f aca="false">$D$9*(1-EXP(-K36/$D$9))*$C$9</f>
        <v>2.17948746264532E-012</v>
      </c>
      <c r="Q36" s="65" t="n">
        <f aca="false">$D$8*(1-EXP(-K36/$D$8))*$C$8</f>
        <v>9.41226292733229E-012</v>
      </c>
      <c r="R36" s="66" t="n">
        <f aca="false">$B$13-K36</f>
        <v>470</v>
      </c>
      <c r="S36" s="67" t="n">
        <f aca="false">VLOOKUP($R36,$K$6:$Q$506,5)/$C$26</f>
        <v>0.953798914403079</v>
      </c>
      <c r="T36" s="68" t="n">
        <f aca="false">VLOOKUP($R36,$K$6:$Q$506,6)/$C$26</f>
        <v>7.55598023610673</v>
      </c>
      <c r="U36" s="69" t="n">
        <f aca="false">VLOOKUP($R36,$K$6:$Q$506,7)/$C$26</f>
        <v>123.276301484157</v>
      </c>
      <c r="V36" s="28" t="s">
        <v>74</v>
      </c>
      <c r="W36" s="78" t="n">
        <f aca="false">G36*S36+H36*T36+I36*U36</f>
        <v>0</v>
      </c>
      <c r="X36" s="25"/>
      <c r="Y36" s="25"/>
      <c r="Z36" s="25"/>
    </row>
    <row r="37" customFormat="false" ht="15.75" hidden="false" customHeight="false" outlineLevel="0" collapsed="false">
      <c r="A37" s="25"/>
      <c r="B37" s="25"/>
      <c r="C37" s="25"/>
      <c r="D37" s="25"/>
      <c r="E37" s="25"/>
      <c r="F37" s="28" t="s">
        <v>75</v>
      </c>
      <c r="G37" s="103" t="n">
        <v>0</v>
      </c>
      <c r="H37" s="76" t="n">
        <v>0</v>
      </c>
      <c r="I37" s="77" t="n">
        <v>0</v>
      </c>
      <c r="J37" s="25"/>
      <c r="K37" s="61" t="n">
        <v>31</v>
      </c>
      <c r="L37" s="62" t="n">
        <f aca="false">$B$17+$B$18*EXP(-K37/$B$21)+$B$19*EXP(-K37/$B$22)+$B$20*EXP(-K37/$B$23)</f>
        <v>0.545470443109289</v>
      </c>
      <c r="M37" s="63" t="n">
        <f aca="false">EXP(-K37/$D$9)</f>
        <v>0.0722864454364387</v>
      </c>
      <c r="N37" s="63" t="n">
        <f aca="false">EXP(-K37/$D$8)</f>
        <v>0.752462836925038</v>
      </c>
      <c r="O37" s="64" t="n">
        <f aca="false">(K37*$B$17+$B$18*$B$21*(1-EXP(-K37/$B$21))+$B$19*$B$22*(1-EXP(-K37/$B$22))+$B$20*$B$23*(1-EXP(-K37/$B$23)))*$C$7</f>
        <v>3.49567325758409E-014</v>
      </c>
      <c r="P37" s="64" t="n">
        <f aca="false">$D$9*(1-EXP(-K37/$D$9))*$C$9</f>
        <v>2.19461090845193E-012</v>
      </c>
      <c r="Q37" s="65" t="n">
        <f aca="false">$D$8*(1-EXP(-K37/$D$8))*$C$8</f>
        <v>9.68356114914966E-012</v>
      </c>
      <c r="R37" s="66" t="n">
        <f aca="false">$B$13-K37</f>
        <v>469</v>
      </c>
      <c r="S37" s="67" t="n">
        <f aca="false">VLOOKUP($R37,$K$6:$Q$506,5)/$C$26</f>
        <v>0.952244667770481</v>
      </c>
      <c r="T37" s="68" t="n">
        <f aca="false">VLOOKUP($R37,$K$6:$Q$506,6)/$C$26</f>
        <v>7.55598023610673</v>
      </c>
      <c r="U37" s="69" t="n">
        <f aca="false">VLOOKUP($R37,$K$6:$Q$506,7)/$C$26</f>
        <v>123.260860920783</v>
      </c>
      <c r="V37" s="28" t="s">
        <v>75</v>
      </c>
      <c r="W37" s="78" t="n">
        <f aca="false">G37*S37+H37*T37+I37*U37</f>
        <v>0</v>
      </c>
      <c r="X37" s="25"/>
      <c r="Y37" s="25"/>
      <c r="Z37" s="25"/>
    </row>
    <row r="38" customFormat="false" ht="15.75" hidden="false" customHeight="false" outlineLevel="0" collapsed="false">
      <c r="A38" s="25"/>
      <c r="B38" s="25"/>
      <c r="C38" s="25"/>
      <c r="D38" s="25"/>
      <c r="E38" s="25"/>
      <c r="F38" s="28" t="s">
        <v>76</v>
      </c>
      <c r="G38" s="103" t="n">
        <v>0</v>
      </c>
      <c r="H38" s="76" t="n">
        <v>0</v>
      </c>
      <c r="I38" s="77" t="n">
        <v>0</v>
      </c>
      <c r="J38" s="25"/>
      <c r="K38" s="61" t="n">
        <v>32</v>
      </c>
      <c r="L38" s="62" t="n">
        <f aca="false">$B$17+$B$18*EXP(-K38/$B$21)+$B$19*EXP(-K38/$B$22)+$B$20*EXP(-K38/$B$23)</f>
        <v>0.541639674803617</v>
      </c>
      <c r="M38" s="63" t="n">
        <f aca="false">EXP(-K38/$D$9)</f>
        <v>0.0664128706110369</v>
      </c>
      <c r="N38" s="63" t="n">
        <f aca="false">EXP(-K38/$D$8)</f>
        <v>0.745591078173493</v>
      </c>
      <c r="O38" s="64" t="n">
        <f aca="false">(K38*$B$17+$B$18*$B$21*(1-EXP(-K38/$B$21))+$B$19*$B$22*(1-EXP(-K38/$B$22))+$B$20*$B$23*(1-EXP(-K38/$B$23)))*$C$7</f>
        <v>3.5883409294428E-014</v>
      </c>
      <c r="P38" s="64" t="n">
        <f aca="false">$D$9*(1-EXP(-K38/$D$9))*$C$9</f>
        <v>2.20850551128491E-012</v>
      </c>
      <c r="Q38" s="65" t="n">
        <f aca="false">$D$8*(1-EXP(-K38/$D$8))*$C$8</f>
        <v>9.95238177893381E-012</v>
      </c>
      <c r="R38" s="66" t="n">
        <f aca="false">$B$13-K38</f>
        <v>468</v>
      </c>
      <c r="S38" s="67" t="n">
        <f aca="false">VLOOKUP($R38,$K$6:$Q$506,5)/$C$26</f>
        <v>0.950689479332401</v>
      </c>
      <c r="T38" s="68" t="n">
        <f aca="false">VLOOKUP($R38,$K$6:$Q$506,6)/$C$26</f>
        <v>7.55598023610673</v>
      </c>
      <c r="U38" s="69" t="n">
        <f aca="false">VLOOKUP($R38,$K$6:$Q$506,7)/$C$26</f>
        <v>123.245278049072</v>
      </c>
      <c r="V38" s="28" t="s">
        <v>76</v>
      </c>
      <c r="W38" s="78" t="n">
        <f aca="false">G38*S38+H38*T38+I38*U38</f>
        <v>0</v>
      </c>
      <c r="X38" s="25"/>
      <c r="Y38" s="25"/>
      <c r="Z38" s="25"/>
    </row>
    <row r="39" customFormat="false" ht="15.75" hidden="false" customHeight="false" outlineLevel="0" collapsed="false">
      <c r="A39" s="25"/>
      <c r="B39" s="25"/>
      <c r="C39" s="25"/>
      <c r="D39" s="25"/>
      <c r="E39" s="25"/>
      <c r="F39" s="28" t="s">
        <v>77</v>
      </c>
      <c r="G39" s="103" t="n">
        <v>0</v>
      </c>
      <c r="H39" s="76" t="n">
        <v>0</v>
      </c>
      <c r="I39" s="77" t="n">
        <v>0</v>
      </c>
      <c r="J39" s="25"/>
      <c r="K39" s="61" t="n">
        <v>33</v>
      </c>
      <c r="L39" s="62" t="n">
        <f aca="false">$B$17+$B$18*EXP(-K39/$B$21)+$B$19*EXP(-K39/$B$22)+$B$20*EXP(-K39/$B$23)</f>
        <v>0.53790718699487</v>
      </c>
      <c r="M39" s="63" t="n">
        <f aca="false">EXP(-K39/$D$9)</f>
        <v>0.0610165482085659</v>
      </c>
      <c r="N39" s="63" t="n">
        <f aca="false">EXP(-K39/$D$8)</f>
        <v>0.738782074771477</v>
      </c>
      <c r="O39" s="64" t="n">
        <f aca="false">(K39*$B$17+$B$18*$B$21*(1-EXP(-K39/$B$21))+$B$19*$B$22*(1-EXP(-K39/$B$22))+$B$20*$B$23*(1-EXP(-K39/$B$23)))*$C$7</f>
        <v>3.68036394614838E-014</v>
      </c>
      <c r="P39" s="64" t="n">
        <f aca="false">$D$9*(1-EXP(-K39/$D$9))*$C$9</f>
        <v>2.22127111975504E-012</v>
      </c>
      <c r="Q39" s="65" t="n">
        <f aca="false">$D$8*(1-EXP(-K39/$D$8))*$C$8</f>
        <v>1.0218747442938E-011</v>
      </c>
      <c r="R39" s="66" t="n">
        <f aca="false">$B$13-K39</f>
        <v>467</v>
      </c>
      <c r="S39" s="67" t="n">
        <f aca="false">VLOOKUP($R39,$K$6:$Q$506,5)/$C$26</f>
        <v>0.949133346695037</v>
      </c>
      <c r="T39" s="68" t="n">
        <f aca="false">VLOOKUP($R39,$K$6:$Q$506,6)/$C$26</f>
        <v>7.55598023610673</v>
      </c>
      <c r="U39" s="69" t="n">
        <f aca="false">VLOOKUP($R39,$K$6:$Q$506,7)/$C$26</f>
        <v>123.229551557435</v>
      </c>
      <c r="V39" s="28" t="s">
        <v>77</v>
      </c>
      <c r="W39" s="78" t="n">
        <f aca="false">G39*S39+H39*T39+I39*U39</f>
        <v>0</v>
      </c>
      <c r="X39" s="25"/>
      <c r="Y39" s="25"/>
      <c r="Z39" s="25"/>
    </row>
    <row r="40" customFormat="false" ht="15.75" hidden="false" customHeight="false" outlineLevel="0" collapsed="false">
      <c r="A40" s="25"/>
      <c r="B40" s="25"/>
      <c r="C40" s="25"/>
      <c r="D40" s="25"/>
      <c r="E40" s="25"/>
      <c r="F40" s="28" t="s">
        <v>78</v>
      </c>
      <c r="G40" s="103" t="n">
        <v>0</v>
      </c>
      <c r="H40" s="76" t="n">
        <v>0</v>
      </c>
      <c r="I40" s="77" t="n">
        <v>0</v>
      </c>
      <c r="J40" s="25"/>
      <c r="K40" s="61" t="n">
        <v>34</v>
      </c>
      <c r="L40" s="62" t="n">
        <f aca="false">$B$17+$B$18*EXP(-K40/$B$21)+$B$19*EXP(-K40/$B$22)+$B$20*EXP(-K40/$B$23)</f>
        <v>0.534268764194839</v>
      </c>
      <c r="M40" s="63" t="n">
        <f aca="false">EXP(-K40/$D$9)</f>
        <v>0.0560586994815058</v>
      </c>
      <c r="N40" s="63" t="n">
        <f aca="false">EXP(-K40/$D$8)</f>
        <v>0.732035253614778</v>
      </c>
      <c r="O40" s="64" t="n">
        <f aca="false">(K40*$B$17+$B$18*$B$21*(1-EXP(-K40/$B$21))+$B$19*$B$22*(1-EXP(-K40/$B$22))+$B$20*$B$23*(1-EXP(-K40/$B$23)))*$C$7</f>
        <v>3.77175869693824E-014</v>
      </c>
      <c r="P40" s="64" t="n">
        <f aca="false">$D$9*(1-EXP(-K40/$D$9))*$C$9</f>
        <v>2.2329994693575E-012</v>
      </c>
      <c r="Q40" s="65" t="n">
        <f aca="false">$D$8*(1-EXP(-K40/$D$8))*$C$8</f>
        <v>1.04826805607846E-011</v>
      </c>
      <c r="R40" s="66" t="n">
        <f aca="false">$B$13-K40</f>
        <v>466</v>
      </c>
      <c r="S40" s="67" t="n">
        <f aca="false">VLOOKUP($R40,$K$6:$Q$506,5)/$C$26</f>
        <v>0.947576267458431</v>
      </c>
      <c r="T40" s="68" t="n">
        <f aca="false">VLOOKUP($R40,$K$6:$Q$506,6)/$C$26</f>
        <v>7.55598023610673</v>
      </c>
      <c r="U40" s="69" t="n">
        <f aca="false">VLOOKUP($R40,$K$6:$Q$506,7)/$C$26</f>
        <v>123.213680122196</v>
      </c>
      <c r="V40" s="28" t="s">
        <v>78</v>
      </c>
      <c r="W40" s="78" t="n">
        <f aca="false">G40*S40+H40*T40+I40*U40</f>
        <v>0</v>
      </c>
      <c r="X40" s="25"/>
      <c r="Y40" s="25"/>
      <c r="Z40" s="25"/>
    </row>
    <row r="41" customFormat="false" ht="15.75" hidden="false" customHeight="false" outlineLevel="0" collapsed="false">
      <c r="A41" s="25"/>
      <c r="B41" s="25"/>
      <c r="C41" s="25"/>
      <c r="D41" s="25"/>
      <c r="E41" s="25"/>
      <c r="F41" s="28" t="s">
        <v>80</v>
      </c>
      <c r="G41" s="103" t="n">
        <f aca="false">-time_differentiated_CO2!D2</f>
        <v>1.83113027250148</v>
      </c>
      <c r="H41" s="76" t="n">
        <v>0</v>
      </c>
      <c r="I41" s="77" t="n">
        <v>0</v>
      </c>
      <c r="J41" s="25"/>
      <c r="K41" s="61" t="n">
        <v>35</v>
      </c>
      <c r="L41" s="62" t="n">
        <f aca="false">$B$17+$B$18*EXP(-K41/$B$21)+$B$19*EXP(-K41/$B$22)+$B$20*EXP(-K41/$B$23)</f>
        <v>0.53072063527167</v>
      </c>
      <c r="M41" s="63" t="n">
        <f aca="false">EXP(-K41/$D$9)</f>
        <v>0.0515036966171188</v>
      </c>
      <c r="N41" s="63" t="n">
        <f aca="false">EXP(-K41/$D$8)</f>
        <v>0.725350046832974</v>
      </c>
      <c r="O41" s="64" t="n">
        <f aca="false">(K41*$B$17+$B$18*$B$21*(1-EXP(-K41/$B$21))+$B$19*$B$22*(1-EXP(-K41/$B$22))+$B$20*$B$23*(1-EXP(-K41/$B$23)))*$C$7</f>
        <v>3.86254089152075E-014</v>
      </c>
      <c r="P41" s="64" t="n">
        <f aca="false">$D$9*(1-EXP(-K41/$D$9))*$C$9</f>
        <v>2.24377484169634E-012</v>
      </c>
      <c r="Q41" s="65" t="n">
        <f aca="false">$D$8*(1-EXP(-K41/$D$8))*$C$8</f>
        <v>1.07442033473519E-011</v>
      </c>
      <c r="R41" s="66" t="n">
        <f aca="false">$B$13-K41</f>
        <v>465</v>
      </c>
      <c r="S41" s="67" t="n">
        <f aca="false">VLOOKUP($R41,$K$6:$Q$506,5)/$C$26</f>
        <v>0.946018239216452</v>
      </c>
      <c r="T41" s="68" t="n">
        <f aca="false">VLOOKUP($R41,$K$6:$Q$506,6)/$C$26</f>
        <v>7.55598023610673</v>
      </c>
      <c r="U41" s="69" t="n">
        <f aca="false">VLOOKUP($R41,$K$6:$Q$506,7)/$C$26</f>
        <v>123.197662407479</v>
      </c>
      <c r="V41" s="28" t="s">
        <v>80</v>
      </c>
      <c r="W41" s="78" t="n">
        <f aca="false">G41*S41+H41*T41+I41*U41</f>
        <v>1.7322826361678</v>
      </c>
      <c r="X41" s="25"/>
      <c r="Y41" s="25"/>
      <c r="Z41" s="25"/>
    </row>
    <row r="42" customFormat="false" ht="15.75" hidden="false" customHeight="false" outlineLevel="0" collapsed="false">
      <c r="A42" s="25"/>
      <c r="B42" s="25"/>
      <c r="C42" s="25"/>
      <c r="D42" s="25"/>
      <c r="E42" s="25"/>
      <c r="F42" s="28" t="s">
        <v>83</v>
      </c>
      <c r="G42" s="103" t="n">
        <v>0</v>
      </c>
      <c r="H42" s="76" t="n">
        <v>0</v>
      </c>
      <c r="I42" s="77" t="n">
        <v>0</v>
      </c>
      <c r="J42" s="25"/>
      <c r="K42" s="61" t="n">
        <v>36</v>
      </c>
      <c r="L42" s="62" t="n">
        <f aca="false">$B$17+$B$18*EXP(-K42/$B$21)+$B$19*EXP(-K42/$B$22)+$B$20*EXP(-K42/$B$23)</f>
        <v>0.527259392904925</v>
      </c>
      <c r="M42" s="63" t="n">
        <f aca="false">EXP(-K42/$D$9)</f>
        <v>0.0473188067108716</v>
      </c>
      <c r="N42" s="63" t="n">
        <f aca="false">EXP(-K42/$D$8)</f>
        <v>0.718725891741637</v>
      </c>
      <c r="O42" s="64" t="n">
        <f aca="false">(K42*$B$17+$B$18*$B$21*(1-EXP(-K42/$B$21))+$B$19*$B$22*(1-EXP(-K42/$B$22))+$B$20*$B$23*(1-EXP(-K42/$B$23)))*$C$7</f>
        <v>3.95272562870577E-014</v>
      </c>
      <c r="P42" s="64" t="n">
        <f aca="false">$D$9*(1-EXP(-K42/$D$9))*$C$9</f>
        <v>2.25367467014419E-012</v>
      </c>
      <c r="Q42" s="65" t="n">
        <f aca="false">$D$8*(1-EXP(-K42/$D$8))*$C$8</f>
        <v>1.10033378146439E-011</v>
      </c>
      <c r="R42" s="66" t="n">
        <f aca="false">$B$13-K42</f>
        <v>464</v>
      </c>
      <c r="S42" s="67" t="n">
        <f aca="false">VLOOKUP($R42,$K$6:$Q$506,5)/$C$26</f>
        <v>0.944459259556777</v>
      </c>
      <c r="T42" s="68" t="n">
        <f aca="false">VLOOKUP($R42,$K$6:$Q$506,6)/$C$26</f>
        <v>7.55598023610673</v>
      </c>
      <c r="U42" s="69" t="n">
        <f aca="false">VLOOKUP($R42,$K$6:$Q$506,7)/$C$26</f>
        <v>123.181497065095</v>
      </c>
      <c r="V42" s="28" t="s">
        <v>83</v>
      </c>
      <c r="W42" s="78" t="n">
        <f aca="false">G42*S42+H42*T42+I42*U42</f>
        <v>0</v>
      </c>
      <c r="X42" s="25"/>
      <c r="Y42" s="25"/>
      <c r="Z42" s="25"/>
    </row>
    <row r="43" customFormat="false" ht="15.75" hidden="false" customHeight="false" outlineLevel="0" collapsed="false">
      <c r="A43" s="25"/>
      <c r="B43" s="25"/>
      <c r="C43" s="25"/>
      <c r="D43" s="25"/>
      <c r="E43" s="25"/>
      <c r="F43" s="28" t="s">
        <v>85</v>
      </c>
      <c r="G43" s="103" t="n">
        <v>0</v>
      </c>
      <c r="H43" s="76" t="n">
        <v>0</v>
      </c>
      <c r="I43" s="77" t="n">
        <v>0</v>
      </c>
      <c r="J43" s="25"/>
      <c r="K43" s="61" t="n">
        <v>37</v>
      </c>
      <c r="L43" s="62" t="n">
        <f aca="false">$B$17+$B$18*EXP(-K43/$B$21)+$B$19*EXP(-K43/$B$22)+$B$20*EXP(-K43/$B$23)</f>
        <v>0.523881929427012</v>
      </c>
      <c r="M43" s="63" t="n">
        <f aca="false">EXP(-K43/$D$9)</f>
        <v>0.0434739565430844</v>
      </c>
      <c r="N43" s="63" t="n">
        <f aca="false">EXP(-K43/$D$8)</f>
        <v>0.712162230794977</v>
      </c>
      <c r="O43" s="64" t="n">
        <f aca="false">(K43*$B$17+$B$18*$B$21*(1-EXP(-K43/$B$21))+$B$19*$B$22*(1-EXP(-K43/$B$22))+$B$20*$B$23*(1-EXP(-K43/$B$23)))*$C$7</f>
        <v>4.04232745275394E-014</v>
      </c>
      <c r="P43" s="64" t="n">
        <f aca="false">$D$9*(1-EXP(-K43/$D$9))*$C$9</f>
        <v>2.26277009628955E-012</v>
      </c>
      <c r="Q43" s="65" t="n">
        <f aca="false">$D$8*(1-EXP(-K43/$D$8))*$C$8</f>
        <v>1.12601057736433E-011</v>
      </c>
      <c r="R43" s="66" t="n">
        <f aca="false">$B$13-K43</f>
        <v>463</v>
      </c>
      <c r="S43" s="67" t="n">
        <f aca="false">VLOOKUP($R43,$K$6:$Q$506,5)/$C$26</f>
        <v>0.942899326060873</v>
      </c>
      <c r="T43" s="68" t="n">
        <f aca="false">VLOOKUP($R43,$K$6:$Q$506,6)/$C$26</f>
        <v>7.55598023610673</v>
      </c>
      <c r="U43" s="69" t="n">
        <f aca="false">VLOOKUP($R43,$K$6:$Q$506,7)/$C$26</f>
        <v>123.16518273443</v>
      </c>
      <c r="V43" s="28" t="s">
        <v>85</v>
      </c>
      <c r="W43" s="78" t="n">
        <f aca="false">G43*S43+H43*T43+I43*U43</f>
        <v>0</v>
      </c>
      <c r="X43" s="25"/>
      <c r="Y43" s="25"/>
      <c r="Z43" s="25"/>
    </row>
    <row r="44" customFormat="false" ht="15.75" hidden="false" customHeight="false" outlineLevel="0" collapsed="false">
      <c r="A44" s="25"/>
      <c r="B44" s="25"/>
      <c r="C44" s="25"/>
      <c r="D44" s="25"/>
      <c r="E44" s="25"/>
      <c r="F44" s="28" t="s">
        <v>86</v>
      </c>
      <c r="G44" s="103" t="n">
        <v>0</v>
      </c>
      <c r="H44" s="76" t="n">
        <v>0</v>
      </c>
      <c r="I44" s="77" t="n">
        <v>0</v>
      </c>
      <c r="J44" s="25"/>
      <c r="K44" s="61" t="n">
        <v>38</v>
      </c>
      <c r="L44" s="62" t="n">
        <f aca="false">$B$17+$B$18*EXP(-K44/$B$21)+$B$19*EXP(-K44/$B$22)+$B$20*EXP(-K44/$B$23)</f>
        <v>0.520585385662121</v>
      </c>
      <c r="M44" s="63" t="n">
        <f aca="false">EXP(-K44/$D$9)</f>
        <v>0.0399415164684566</v>
      </c>
      <c r="N44" s="63" t="n">
        <f aca="false">EXP(-K44/$D$8)</f>
        <v>0.705658511538909</v>
      </c>
      <c r="O44" s="64" t="n">
        <f aca="false">(K44*$B$17+$B$18*$B$21*(1-EXP(-K44/$B$21))+$B$19*$B$22*(1-EXP(-K44/$B$22))+$B$20*$B$23*(1-EXP(-K44/$B$23)))*$C$7</f>
        <v>4.13136039993856E-014</v>
      </c>
      <c r="P44" s="64" t="n">
        <f aca="false">$D$9*(1-EXP(-K44/$D$9))*$C$9</f>
        <v>2.27112648117053E-012</v>
      </c>
      <c r="Q44" s="65" t="n">
        <f aca="false">$D$8*(1-EXP(-K44/$D$8))*$C$8</f>
        <v>1.15145288361472E-011</v>
      </c>
      <c r="R44" s="66" t="n">
        <f aca="false">$B$13-K44</f>
        <v>462</v>
      </c>
      <c r="S44" s="67" t="n">
        <f aca="false">VLOOKUP($R44,$K$6:$Q$506,5)/$C$26</f>
        <v>0.941338436303983</v>
      </c>
      <c r="T44" s="68" t="n">
        <f aca="false">VLOOKUP($R44,$K$6:$Q$506,6)/$C$26</f>
        <v>7.55598023610673</v>
      </c>
      <c r="U44" s="69" t="n">
        <f aca="false">VLOOKUP($R44,$K$6:$Q$506,7)/$C$26</f>
        <v>123.14871804233</v>
      </c>
      <c r="V44" s="28" t="s">
        <v>86</v>
      </c>
      <c r="W44" s="78" t="n">
        <f aca="false">G44*S44+H44*T44+I44*U44</f>
        <v>0</v>
      </c>
      <c r="X44" s="25"/>
      <c r="Y44" s="25"/>
      <c r="Z44" s="25"/>
    </row>
    <row r="45" customFormat="false" ht="15.75" hidden="false" customHeight="false" outlineLevel="0" collapsed="false">
      <c r="A45" s="25"/>
      <c r="B45" s="25"/>
      <c r="C45" s="25"/>
      <c r="D45" s="25"/>
      <c r="E45" s="25"/>
      <c r="F45" s="28" t="s">
        <v>87</v>
      </c>
      <c r="G45" s="103" t="n">
        <v>0</v>
      </c>
      <c r="H45" s="76" t="n">
        <v>0</v>
      </c>
      <c r="I45" s="77" t="n">
        <v>0</v>
      </c>
      <c r="J45" s="25"/>
      <c r="K45" s="61" t="n">
        <v>39</v>
      </c>
      <c r="L45" s="62" t="n">
        <f aca="false">$B$17+$B$18*EXP(-K45/$B$21)+$B$19*EXP(-K45/$B$22)+$B$20*EXP(-K45/$B$23)</f>
        <v>0.517367110076181</v>
      </c>
      <c r="M45" s="63" t="n">
        <f aca="false">EXP(-K45/$D$9)</f>
        <v>0.0366961018654688</v>
      </c>
      <c r="N45" s="63" t="n">
        <f aca="false">EXP(-K45/$D$8)</f>
        <v>0.699214186564554</v>
      </c>
      <c r="O45" s="64" t="n">
        <f aca="false">(K45*$B$17+$B$18*$B$21*(1-EXP(-K45/$B$21))+$B$19*$B$22*(1-EXP(-K45/$B$22))+$B$20*$B$23*(1-EXP(-K45/$B$23)))*$C$7</f>
        <v>4.21983803729789E-014</v>
      </c>
      <c r="P45" s="64" t="n">
        <f aca="false">$D$9*(1-EXP(-K45/$D$9))*$C$9</f>
        <v>2.27880387496857E-012</v>
      </c>
      <c r="Q45" s="65" t="n">
        <f aca="false">$D$8*(1-EXP(-K45/$D$8))*$C$8</f>
        <v>1.17666284165857E-011</v>
      </c>
      <c r="R45" s="66" t="n">
        <f aca="false">$B$13-K45</f>
        <v>461</v>
      </c>
      <c r="S45" s="67" t="n">
        <f aca="false">VLOOKUP($R45,$K$6:$Q$506,5)/$C$26</f>
        <v>0.939776587855099</v>
      </c>
      <c r="T45" s="68" t="n">
        <f aca="false">VLOOKUP($R45,$K$6:$Q$506,6)/$C$26</f>
        <v>7.55598023610673</v>
      </c>
      <c r="U45" s="69" t="n">
        <f aca="false">VLOOKUP($R45,$K$6:$Q$506,7)/$C$26</f>
        <v>123.132101602985</v>
      </c>
      <c r="V45" s="28" t="s">
        <v>87</v>
      </c>
      <c r="W45" s="78" t="n">
        <f aca="false">G45*S45+H45*T45+I45*U45</f>
        <v>0</v>
      </c>
      <c r="X45" s="25"/>
      <c r="Y45" s="25"/>
      <c r="Z45" s="25"/>
    </row>
    <row r="46" customFormat="false" ht="15.75" hidden="false" customHeight="false" outlineLevel="0" collapsed="false">
      <c r="A46" s="25"/>
      <c r="B46" s="25"/>
      <c r="C46" s="25"/>
      <c r="D46" s="25"/>
      <c r="E46" s="25"/>
      <c r="F46" s="28" t="s">
        <v>88</v>
      </c>
      <c r="G46" s="103" t="n">
        <v>0</v>
      </c>
      <c r="H46" s="76" t="n">
        <v>0</v>
      </c>
      <c r="I46" s="77" t="n">
        <v>0</v>
      </c>
      <c r="J46" s="25"/>
      <c r="K46" s="61" t="n">
        <v>40</v>
      </c>
      <c r="L46" s="62" t="n">
        <f aca="false">$B$17+$B$18*EXP(-K46/$B$21)+$B$19*EXP(-K46/$B$22)+$B$20*EXP(-K46/$B$23)</f>
        <v>0.514224626108078</v>
      </c>
      <c r="M46" s="63" t="n">
        <f aca="false">EXP(-K46/$D$9)</f>
        <v>0.0337143907188484</v>
      </c>
      <c r="N46" s="63" t="n">
        <f aca="false">EXP(-K46/$D$8)</f>
        <v>0.692828713462168</v>
      </c>
      <c r="O46" s="64" t="n">
        <f aca="false">(K46*$B$17+$B$18*$B$21*(1-EXP(-K46/$B$21))+$B$19*$B$22*(1-EXP(-K46/$B$22))+$B$20*$B$23*(1-EXP(-K46/$B$23)))*$C$7</f>
        <v>4.30777349514741E-014</v>
      </c>
      <c r="P46" s="64" t="n">
        <f aca="false">$D$9*(1-EXP(-K46/$D$9))*$C$9</f>
        <v>2.28585744853774E-012</v>
      </c>
      <c r="Q46" s="65" t="n">
        <f aca="false">$D$8*(1-EXP(-K46/$D$8))*$C$8</f>
        <v>1.20164257338252E-011</v>
      </c>
      <c r="R46" s="66" t="n">
        <f aca="false">$B$13-K46</f>
        <v>460</v>
      </c>
      <c r="S46" s="67" t="n">
        <f aca="false">VLOOKUP($R46,$K$6:$Q$506,5)/$C$26</f>
        <v>0.938213778276953</v>
      </c>
      <c r="T46" s="68" t="n">
        <f aca="false">VLOOKUP($R46,$K$6:$Q$506,6)/$C$26</f>
        <v>7.55598023610673</v>
      </c>
      <c r="U46" s="69" t="n">
        <f aca="false">VLOOKUP($R46,$K$6:$Q$506,7)/$C$26</f>
        <v>123.115332017813</v>
      </c>
      <c r="V46" s="28" t="s">
        <v>88</v>
      </c>
      <c r="W46" s="78" t="n">
        <f aca="false">G46*S46+H46*T46+I46*U46</f>
        <v>0</v>
      </c>
      <c r="X46" s="25"/>
      <c r="Y46" s="25"/>
      <c r="Z46" s="25"/>
    </row>
    <row r="47" customFormat="false" ht="15.75" hidden="false" customHeight="false" outlineLevel="0" collapsed="false">
      <c r="A47" s="25"/>
      <c r="B47" s="25"/>
      <c r="C47" s="25"/>
      <c r="D47" s="25"/>
      <c r="E47" s="25"/>
      <c r="F47" s="28" t="s">
        <v>90</v>
      </c>
      <c r="G47" s="103" t="n">
        <v>0</v>
      </c>
      <c r="H47" s="76" t="n">
        <v>0</v>
      </c>
      <c r="I47" s="77" t="n">
        <v>0</v>
      </c>
      <c r="J47" s="25"/>
      <c r="K47" s="61" t="n">
        <v>41</v>
      </c>
      <c r="L47" s="62" t="n">
        <f aca="false">$B$17+$B$18*EXP(-K47/$B$21)+$B$19*EXP(-K47/$B$22)+$B$20*EXP(-K47/$B$23)</f>
        <v>0.511155605993742</v>
      </c>
      <c r="M47" s="63" t="n">
        <f aca="false">EXP(-K47/$D$9)</f>
        <v>0.0309749560242194</v>
      </c>
      <c r="N47" s="63" t="n">
        <f aca="false">EXP(-K47/$D$8)</f>
        <v>0.686501554775486</v>
      </c>
      <c r="O47" s="64" t="n">
        <f aca="false">(K47*$B$17+$B$18*$B$21*(1-EXP(-K47/$B$21))+$B$19*$B$22*(1-EXP(-K47/$B$22))+$B$20*$B$23*(1-EXP(-K47/$B$23)))*$C$7</f>
        <v>4.39517949459713E-014</v>
      </c>
      <c r="P47" s="64" t="n">
        <f aca="false">$D$9*(1-EXP(-K47/$D$9))*$C$9</f>
        <v>2.29233788987036E-012</v>
      </c>
      <c r="Q47" s="65" t="n">
        <f aca="false">$D$8*(1-EXP(-K47/$D$8))*$C$8</f>
        <v>1.22639418129536E-011</v>
      </c>
      <c r="R47" s="66" t="n">
        <f aca="false">$B$13-K47</f>
        <v>459</v>
      </c>
      <c r="S47" s="67" t="n">
        <f aca="false">VLOOKUP($R47,$K$6:$Q$506,5)/$C$26</f>
        <v>0.936650005125993</v>
      </c>
      <c r="T47" s="68" t="n">
        <f aca="false">VLOOKUP($R47,$K$6:$Q$506,6)/$C$26</f>
        <v>7.55598023610673</v>
      </c>
      <c r="U47" s="69" t="n">
        <f aca="false">VLOOKUP($R47,$K$6:$Q$506,7)/$C$26</f>
        <v>123.098407875341</v>
      </c>
      <c r="V47" s="28" t="s">
        <v>90</v>
      </c>
      <c r="W47" s="78" t="n">
        <f aca="false">G47*S47+H47*T47+I47*U47</f>
        <v>0</v>
      </c>
      <c r="X47" s="25"/>
      <c r="Y47" s="25"/>
      <c r="Z47" s="25"/>
    </row>
    <row r="48" customFormat="false" ht="15.75" hidden="false" customHeight="false" outlineLevel="0" collapsed="false">
      <c r="A48" s="25"/>
      <c r="B48" s="25"/>
      <c r="C48" s="25"/>
      <c r="D48" s="25"/>
      <c r="E48" s="25"/>
      <c r="F48" s="28" t="s">
        <v>91</v>
      </c>
      <c r="G48" s="103" t="n">
        <v>0</v>
      </c>
      <c r="H48" s="76" t="n">
        <v>0</v>
      </c>
      <c r="I48" s="77" t="n">
        <v>0</v>
      </c>
      <c r="J48" s="25"/>
      <c r="K48" s="61" t="n">
        <v>42</v>
      </c>
      <c r="L48" s="62" t="n">
        <f aca="false">$B$17+$B$18*EXP(-K48/$B$21)+$B$19*EXP(-K48/$B$22)+$B$20*EXP(-K48/$B$23)</f>
        <v>0.508157849744524</v>
      </c>
      <c r="M48" s="63" t="n">
        <f aca="false">EXP(-K48/$D$9)</f>
        <v>0.0284581118105728</v>
      </c>
      <c r="N48" s="63" t="n">
        <f aca="false">EXP(-K48/$D$8)</f>
        <v>0.680232177956485</v>
      </c>
      <c r="O48" s="64" t="n">
        <f aca="false">(K48*$B$17+$B$18*$B$21*(1-EXP(-K48/$B$21))+$B$19*$B$22*(1-EXP(-K48/$B$22))+$B$20*$B$23*(1-EXP(-K48/$B$23)))*$C$7</f>
        <v>4.48206837106261E-014</v>
      </c>
      <c r="P48" s="64" t="n">
        <f aca="false">$D$9*(1-EXP(-K48/$D$9))*$C$9</f>
        <v>2.29829176834822E-012</v>
      </c>
      <c r="Q48" s="65" t="n">
        <f aca="false">$D$8*(1-EXP(-K48/$D$8))*$C$8</f>
        <v>1.250919748705E-011</v>
      </c>
      <c r="R48" s="66" t="n">
        <f aca="false">$B$13-K48</f>
        <v>458</v>
      </c>
      <c r="S48" s="67" t="n">
        <f aca="false">VLOOKUP($R48,$K$6:$Q$506,5)/$C$26</f>
        <v>0.935085265952366</v>
      </c>
      <c r="T48" s="68" t="n">
        <f aca="false">VLOOKUP($R48,$K$6:$Q$506,6)/$C$26</f>
        <v>7.55598023610673</v>
      </c>
      <c r="U48" s="69" t="n">
        <f aca="false">VLOOKUP($R48,$K$6:$Q$506,7)/$C$26</f>
        <v>123.081327751088</v>
      </c>
      <c r="V48" s="28" t="s">
        <v>91</v>
      </c>
      <c r="W48" s="78" t="n">
        <f aca="false">G48*S48+H48*T48+I48*U48</f>
        <v>0</v>
      </c>
      <c r="X48" s="25"/>
      <c r="Y48" s="25"/>
      <c r="Z48" s="25"/>
    </row>
    <row r="49" customFormat="false" ht="15.75" hidden="false" customHeight="false" outlineLevel="0" collapsed="false">
      <c r="A49" s="25"/>
      <c r="B49" s="25"/>
      <c r="C49" s="25"/>
      <c r="D49" s="25"/>
      <c r="E49" s="25"/>
      <c r="F49" s="28" t="s">
        <v>93</v>
      </c>
      <c r="G49" s="103" t="n">
        <v>0</v>
      </c>
      <c r="H49" s="76" t="n">
        <v>0</v>
      </c>
      <c r="I49" s="77" t="n">
        <v>0</v>
      </c>
      <c r="J49" s="25"/>
      <c r="K49" s="61" t="n">
        <v>43</v>
      </c>
      <c r="L49" s="62" t="n">
        <f aca="false">$B$17+$B$18*EXP(-K49/$B$21)+$B$19*EXP(-K49/$B$22)+$B$20*EXP(-K49/$B$23)</f>
        <v>0.505229268218611</v>
      </c>
      <c r="M49" s="63" t="n">
        <f aca="false">EXP(-K49/$D$9)</f>
        <v>0.0261457716740527</v>
      </c>
      <c r="N49" s="63" t="n">
        <f aca="false">EXP(-K49/$D$8)</f>
        <v>0.674020055320559</v>
      </c>
      <c r="O49" s="64" t="n">
        <f aca="false">(K49*$B$17+$B$18*$B$21*(1-EXP(-K49/$B$21))+$B$19*$B$22*(1-EXP(-K49/$B$22))+$B$20*$B$23*(1-EXP(-K49/$B$23)))*$C$7</f>
        <v>4.56845209455427E-014</v>
      </c>
      <c r="P49" s="64" t="n">
        <f aca="false">$D$9*(1-EXP(-K49/$D$9))*$C$9</f>
        <v>2.30376186939687E-012</v>
      </c>
      <c r="Q49" s="65" t="n">
        <f aca="false">$D$8*(1-EXP(-K49/$D$8))*$C$8</f>
        <v>1.27522133989387E-011</v>
      </c>
      <c r="R49" s="66" t="n">
        <f aca="false">$B$13-K49</f>
        <v>457</v>
      </c>
      <c r="S49" s="67" t="n">
        <f aca="false">VLOOKUP($R49,$K$6:$Q$506,5)/$C$26</f>
        <v>0.9335195582999</v>
      </c>
      <c r="T49" s="68" t="n">
        <f aca="false">VLOOKUP($R49,$K$6:$Q$506,6)/$C$26</f>
        <v>7.55598023610673</v>
      </c>
      <c r="U49" s="69" t="n">
        <f aca="false">VLOOKUP($R49,$K$6:$Q$506,7)/$C$26</f>
        <v>123.064090207445</v>
      </c>
      <c r="V49" s="28" t="s">
        <v>93</v>
      </c>
      <c r="W49" s="78" t="n">
        <f aca="false">G49*S49+H49*T49+I49*U49</f>
        <v>0</v>
      </c>
      <c r="X49" s="25"/>
      <c r="Y49" s="25"/>
      <c r="Z49" s="25"/>
    </row>
    <row r="50" customFormat="false" ht="15.75" hidden="false" customHeight="false" outlineLevel="0" collapsed="false">
      <c r="A50" s="25"/>
      <c r="B50" s="25"/>
      <c r="C50" s="25"/>
      <c r="D50" s="25"/>
      <c r="E50" s="25"/>
      <c r="F50" s="28" t="s">
        <v>94</v>
      </c>
      <c r="G50" s="103" t="n">
        <v>0</v>
      </c>
      <c r="H50" s="76" t="n">
        <v>0</v>
      </c>
      <c r="I50" s="77" t="n">
        <v>0</v>
      </c>
      <c r="J50" s="25"/>
      <c r="K50" s="61" t="n">
        <v>44</v>
      </c>
      <c r="L50" s="62" t="n">
        <f aca="false">$B$17+$B$18*EXP(-K50/$B$21)+$B$19*EXP(-K50/$B$22)+$B$20*EXP(-K50/$B$23)</f>
        <v>0.502367869444057</v>
      </c>
      <c r="M50" s="63" t="n">
        <f aca="false">EXP(-K50/$D$9)</f>
        <v>0.0240213188064614</v>
      </c>
      <c r="N50" s="63" t="n">
        <f aca="false">EXP(-K50/$D$8)</f>
        <v>0.667864664002107</v>
      </c>
      <c r="O50" s="64" t="n">
        <f aca="false">(K50*$B$17+$B$18*$B$21*(1-EXP(-K50/$B$21))+$B$19*$B$22*(1-EXP(-K50/$B$22))+$B$20*$B$23*(1-EXP(-K50/$B$23)))*$C$7</f>
        <v>4.6543422873684E-014</v>
      </c>
      <c r="P50" s="64" t="n">
        <f aca="false">$D$9*(1-EXP(-K50/$D$9))*$C$9</f>
        <v>2.30878750194775E-012</v>
      </c>
      <c r="Q50" s="65" t="n">
        <f aca="false">$D$8*(1-EXP(-K50/$D$8))*$C$8</f>
        <v>1.29930100029263E-011</v>
      </c>
      <c r="R50" s="66" t="n">
        <f aca="false">$B$13-K50</f>
        <v>456</v>
      </c>
      <c r="S50" s="67" t="n">
        <f aca="false">VLOOKUP($R50,$K$6:$Q$506,5)/$C$26</f>
        <v>0.931952879706082</v>
      </c>
      <c r="T50" s="68" t="n">
        <f aca="false">VLOOKUP($R50,$K$6:$Q$506,6)/$C$26</f>
        <v>7.55598023610673</v>
      </c>
      <c r="U50" s="69" t="n">
        <f aca="false">VLOOKUP($R50,$K$6:$Q$506,7)/$C$26</f>
        <v>123.04669379355</v>
      </c>
      <c r="V50" s="28" t="s">
        <v>94</v>
      </c>
      <c r="W50" s="78" t="n">
        <f aca="false">G50*S50+H50*T50+I50*U50</f>
        <v>0</v>
      </c>
      <c r="X50" s="25"/>
      <c r="Y50" s="25"/>
      <c r="Z50" s="25"/>
    </row>
    <row r="51" customFormat="false" ht="15.75" hidden="false" customHeight="false" outlineLevel="0" collapsed="false">
      <c r="A51" s="25"/>
      <c r="B51" s="25"/>
      <c r="C51" s="25"/>
      <c r="D51" s="25"/>
      <c r="E51" s="25"/>
      <c r="F51" s="28" t="s">
        <v>95</v>
      </c>
      <c r="G51" s="103" t="n">
        <v>0</v>
      </c>
      <c r="H51" s="76" t="n">
        <v>0</v>
      </c>
      <c r="I51" s="77" t="n">
        <v>0</v>
      </c>
      <c r="J51" s="25"/>
      <c r="K51" s="61" t="n">
        <v>45</v>
      </c>
      <c r="L51" s="62" t="n">
        <f aca="false">$B$17+$B$18*EXP(-K51/$B$21)+$B$19*EXP(-K51/$B$22)+$B$20*EXP(-K51/$B$23)</f>
        <v>0.499571747526248</v>
      </c>
      <c r="M51" s="63" t="n">
        <f aca="false">EXP(-K51/$D$9)</f>
        <v>0.0220694865844905</v>
      </c>
      <c r="N51" s="63" t="n">
        <f aca="false">EXP(-K51/$D$8)</f>
        <v>0.661765485910522</v>
      </c>
      <c r="O51" s="64" t="n">
        <f aca="false">(K51*$B$17+$B$18*$B$21*(1-EXP(-K51/$B$21))+$B$19*$B$22*(1-EXP(-K51/$B$22))+$B$20*$B$23*(1-EXP(-K51/$B$23)))*$C$7</f>
        <v>4.73975023967516E-014</v>
      </c>
      <c r="P51" s="64" t="n">
        <f aca="false">$D$9*(1-EXP(-K51/$D$9))*$C$9</f>
        <v>2.31340478091789E-012</v>
      </c>
      <c r="Q51" s="65" t="n">
        <f aca="false">$D$8*(1-EXP(-K51/$D$8))*$C$8</f>
        <v>1.32316075665233E-011</v>
      </c>
      <c r="R51" s="66" t="n">
        <f aca="false">$B$13-K51</f>
        <v>455</v>
      </c>
      <c r="S51" s="67" t="n">
        <f aca="false">VLOOKUP($R51,$K$6:$Q$506,5)/$C$26</f>
        <v>0.930385227702044</v>
      </c>
      <c r="T51" s="68" t="n">
        <f aca="false">VLOOKUP($R51,$K$6:$Q$506,6)/$C$26</f>
        <v>7.55598023610673</v>
      </c>
      <c r="U51" s="69" t="n">
        <f aca="false">VLOOKUP($R51,$K$6:$Q$506,7)/$C$26</f>
        <v>123.029137045174</v>
      </c>
      <c r="V51" s="28" t="s">
        <v>95</v>
      </c>
      <c r="W51" s="78" t="n">
        <f aca="false">G51*S51+H51*T51+I51*U51</f>
        <v>0</v>
      </c>
      <c r="X51" s="25"/>
      <c r="Y51" s="25"/>
      <c r="Z51" s="25"/>
    </row>
    <row r="52" customFormat="false" ht="15.75" hidden="false" customHeight="false" outlineLevel="0" collapsed="false">
      <c r="A52" s="25"/>
      <c r="B52" s="25"/>
      <c r="C52" s="25"/>
      <c r="D52" s="25"/>
      <c r="E52" s="25"/>
      <c r="F52" s="28" t="s">
        <v>96</v>
      </c>
      <c r="G52" s="103" t="n">
        <v>0</v>
      </c>
      <c r="H52" s="76" t="n">
        <v>0</v>
      </c>
      <c r="I52" s="77" t="n">
        <v>0</v>
      </c>
      <c r="J52" s="25"/>
      <c r="K52" s="61" t="n">
        <v>46</v>
      </c>
      <c r="L52" s="62" t="n">
        <f aca="false">$B$17+$B$18*EXP(-K52/$B$21)+$B$19*EXP(-K52/$B$22)+$B$20*EXP(-K52/$B$23)</f>
        <v>0.496839073610766</v>
      </c>
      <c r="M52" s="63" t="n">
        <f aca="false">EXP(-K52/$D$9)</f>
        <v>0.0202762488615735</v>
      </c>
      <c r="N52" s="63" t="n">
        <f aca="false">EXP(-K52/$D$8)</f>
        <v>0.655722007686588</v>
      </c>
      <c r="O52" s="64" t="n">
        <f aca="false">(K52*$B$17+$B$18*$B$21*(1-EXP(-K52/$B$21))+$B$19*$B$22*(1-EXP(-K52/$B$22))+$B$20*$B$23*(1-EXP(-K52/$B$23)))*$C$7</f>
        <v>4.82468692339737E-014</v>
      </c>
      <c r="P52" s="64" t="n">
        <f aca="false">$D$9*(1-EXP(-K52/$D$9))*$C$9</f>
        <v>2.31764688673687E-012</v>
      </c>
      <c r="Q52" s="65" t="n">
        <f aca="false">$D$8*(1-EXP(-K52/$D$8))*$C$8</f>
        <v>1.34680261721502E-011</v>
      </c>
      <c r="R52" s="66" t="n">
        <f aca="false">$B$13-K52</f>
        <v>454</v>
      </c>
      <c r="S52" s="67" t="n">
        <f aca="false">VLOOKUP($R52,$K$6:$Q$506,5)/$C$26</f>
        <v>0.928816599812539</v>
      </c>
      <c r="T52" s="68" t="n">
        <f aca="false">VLOOKUP($R52,$K$6:$Q$506,6)/$C$26</f>
        <v>7.55598023610673</v>
      </c>
      <c r="U52" s="69" t="n">
        <f aca="false">VLOOKUP($R52,$K$6:$Q$506,7)/$C$26</f>
        <v>123.011418484589</v>
      </c>
      <c r="V52" s="28" t="s">
        <v>96</v>
      </c>
      <c r="W52" s="78" t="n">
        <f aca="false">G52*S52+H52*T52+I52*U52</f>
        <v>0</v>
      </c>
      <c r="X52" s="25"/>
      <c r="Y52" s="25"/>
      <c r="Z52" s="25"/>
    </row>
    <row r="53" customFormat="false" ht="15.75" hidden="false" customHeight="false" outlineLevel="0" collapsed="false">
      <c r="A53" s="25"/>
      <c r="B53" s="25"/>
      <c r="C53" s="25"/>
      <c r="D53" s="25"/>
      <c r="E53" s="25"/>
      <c r="F53" s="28" t="s">
        <v>97</v>
      </c>
      <c r="G53" s="103" t="n">
        <v>0</v>
      </c>
      <c r="H53" s="76" t="n">
        <v>0</v>
      </c>
      <c r="I53" s="77" t="n">
        <v>0</v>
      </c>
      <c r="J53" s="25"/>
      <c r="K53" s="61" t="n">
        <v>47</v>
      </c>
      <c r="L53" s="62" t="n">
        <f aca="false">$B$17+$B$18*EXP(-K53/$B$21)+$B$19*EXP(-K53/$B$22)+$B$20*EXP(-K53/$B$23)</f>
        <v>0.494168088482119</v>
      </c>
      <c r="M53" s="63" t="n">
        <f aca="false">EXP(-K53/$D$9)</f>
        <v>0.0186287191739831</v>
      </c>
      <c r="N53" s="63" t="n">
        <f aca="false">EXP(-K53/$D$8)</f>
        <v>0.649733720659265</v>
      </c>
      <c r="O53" s="64" t="n">
        <f aca="false">(K53*$B$17+$B$18*$B$21*(1-EXP(-K53/$B$21))+$B$19*$B$22*(1-EXP(-K53/$B$22))+$B$20*$B$23*(1-EXP(-K53/$B$23)))*$C$7</f>
        <v>4.90916300469321E-014</v>
      </c>
      <c r="P53" s="64" t="n">
        <f aca="false">$D$9*(1-EXP(-K53/$D$9))*$C$9</f>
        <v>2.32154430378613E-012</v>
      </c>
      <c r="Q53" s="65" t="n">
        <f aca="false">$D$8*(1-EXP(-K53/$D$8))*$C$8</f>
        <v>1.37022857188276E-011</v>
      </c>
      <c r="R53" s="66" t="n">
        <f aca="false">$B$13-K53</f>
        <v>453</v>
      </c>
      <c r="S53" s="67" t="n">
        <f aca="false">VLOOKUP($R53,$K$6:$Q$506,5)/$C$26</f>
        <v>0.927246993555927</v>
      </c>
      <c r="T53" s="68" t="n">
        <f aca="false">VLOOKUP($R53,$K$6:$Q$506,6)/$C$26</f>
        <v>7.55598023610673</v>
      </c>
      <c r="U53" s="69" t="n">
        <f aca="false">VLOOKUP($R53,$K$6:$Q$506,7)/$C$26</f>
        <v>122.993536620449</v>
      </c>
      <c r="V53" s="28" t="s">
        <v>97</v>
      </c>
      <c r="W53" s="78" t="n">
        <f aca="false">G53*S53+H53*T53+I53*U53</f>
        <v>0</v>
      </c>
      <c r="X53" s="25"/>
      <c r="Y53" s="25"/>
      <c r="Z53" s="25"/>
    </row>
    <row r="54" customFormat="false" ht="15.75" hidden="false" customHeight="false" outlineLevel="0" collapsed="false">
      <c r="A54" s="25"/>
      <c r="B54" s="25"/>
      <c r="C54" s="25"/>
      <c r="D54" s="25"/>
      <c r="E54" s="25"/>
      <c r="F54" s="28" t="s">
        <v>98</v>
      </c>
      <c r="G54" s="103" t="n">
        <v>0</v>
      </c>
      <c r="H54" s="76" t="n">
        <v>0</v>
      </c>
      <c r="I54" s="77" t="n">
        <v>0</v>
      </c>
      <c r="J54" s="25"/>
      <c r="K54" s="61" t="n">
        <v>48</v>
      </c>
      <c r="L54" s="62" t="n">
        <f aca="false">$B$17+$B$18*EXP(-K54/$B$21)+$B$19*EXP(-K54/$B$22)+$B$20*EXP(-K54/$B$23)</f>
        <v>0.491557096465588</v>
      </c>
      <c r="M54" s="63" t="n">
        <f aca="false">EXP(-K54/$D$9)</f>
        <v>0.0171150581368527</v>
      </c>
      <c r="N54" s="63" t="n">
        <f aca="false">EXP(-K54/$D$8)</f>
        <v>0.643800120802878</v>
      </c>
      <c r="O54" s="64" t="n">
        <f aca="false">(K54*$B$17+$B$18*$B$21*(1-EXP(-K54/$B$21))+$B$19*$B$22*(1-EXP(-K54/$B$22))+$B$20*$B$23*(1-EXP(-K54/$B$23)))*$C$7</f>
        <v>4.99318885529249E-014</v>
      </c>
      <c r="P54" s="64" t="n">
        <f aca="false">$D$9*(1-EXP(-K54/$D$9))*$C$9</f>
        <v>2.32512503946413E-012</v>
      </c>
      <c r="Q54" s="65" t="n">
        <f aca="false">$D$8*(1-EXP(-K54/$D$8))*$C$8</f>
        <v>1.39344059238511E-011</v>
      </c>
      <c r="R54" s="66" t="n">
        <f aca="false">$B$13-K54</f>
        <v>452</v>
      </c>
      <c r="S54" s="67" t="n">
        <f aca="false">VLOOKUP($R54,$K$6:$Q$506,5)/$C$26</f>
        <v>0.925676406444151</v>
      </c>
      <c r="T54" s="68" t="n">
        <f aca="false">VLOOKUP($R54,$K$6:$Q$506,6)/$C$26</f>
        <v>7.55598023610673</v>
      </c>
      <c r="U54" s="69" t="n">
        <f aca="false">VLOOKUP($R54,$K$6:$Q$506,7)/$C$26</f>
        <v>122.975489947662</v>
      </c>
      <c r="V54" s="28" t="s">
        <v>98</v>
      </c>
      <c r="W54" s="78" t="n">
        <f aca="false">G54*S54+H54*T54+I54*U54</f>
        <v>0</v>
      </c>
      <c r="X54" s="25"/>
      <c r="Y54" s="25"/>
      <c r="Z54" s="25"/>
    </row>
    <row r="55" customFormat="false" ht="15.75" hidden="false" customHeight="false" outlineLevel="0" collapsed="false">
      <c r="A55" s="25"/>
      <c r="B55" s="25"/>
      <c r="C55" s="25"/>
      <c r="D55" s="25"/>
      <c r="E55" s="25"/>
      <c r="F55" s="28" t="s">
        <v>100</v>
      </c>
      <c r="G55" s="103" t="n">
        <v>0</v>
      </c>
      <c r="H55" s="76" t="n">
        <v>0</v>
      </c>
      <c r="I55" s="77" t="n">
        <v>0</v>
      </c>
      <c r="J55" s="25"/>
      <c r="K55" s="61" t="n">
        <v>49</v>
      </c>
      <c r="L55" s="62" t="n">
        <f aca="false">$B$17+$B$18*EXP(-K55/$B$21)+$B$19*EXP(-K55/$B$22)+$B$20*EXP(-K55/$B$23)</f>
        <v>0.489004460368277</v>
      </c>
      <c r="M55" s="63" t="n">
        <f aca="false">EXP(-K55/$D$9)</f>
        <v>0.0157243883646573</v>
      </c>
      <c r="N55" s="63" t="n">
        <f aca="false">EXP(-K55/$D$8)</f>
        <v>0.637920708694698</v>
      </c>
      <c r="O55" s="64" t="n">
        <f aca="false">(K55*$B$17+$B$18*$B$21*(1-EXP(-K55/$B$21))+$B$19*$B$22*(1-EXP(-K55/$B$22))+$B$20*$B$23*(1-EXP(-K55/$B$23)))*$C$7</f>
        <v>5.07677456288514E-014</v>
      </c>
      <c r="P55" s="64" t="n">
        <f aca="false">$D$9*(1-EXP(-K55/$D$9))*$C$9</f>
        <v>2.32841482545152E-012</v>
      </c>
      <c r="Q55" s="65" t="n">
        <f aca="false">$D$8*(1-EXP(-K55/$D$8))*$C$8</f>
        <v>1.41644063244511E-011</v>
      </c>
      <c r="R55" s="66" t="n">
        <f aca="false">$B$13-K55</f>
        <v>451</v>
      </c>
      <c r="S55" s="67" t="n">
        <f aca="false">VLOOKUP($R55,$K$6:$Q$506,5)/$C$26</f>
        <v>0.924104835982717</v>
      </c>
      <c r="T55" s="68" t="n">
        <f aca="false">VLOOKUP($R55,$K$6:$Q$506,6)/$C$26</f>
        <v>7.55598023610673</v>
      </c>
      <c r="U55" s="69" t="n">
        <f aca="false">VLOOKUP($R55,$K$6:$Q$506,7)/$C$26</f>
        <v>122.957276947265</v>
      </c>
      <c r="V55" s="28" t="s">
        <v>100</v>
      </c>
      <c r="W55" s="78" t="n">
        <f aca="false">G55*S55+H55*T55+I55*U55</f>
        <v>0</v>
      </c>
      <c r="X55" s="25"/>
      <c r="Y55" s="25"/>
      <c r="Z55" s="25"/>
    </row>
    <row r="56" customFormat="false" ht="15.75" hidden="false" customHeight="false" outlineLevel="0" collapsed="false">
      <c r="A56" s="25"/>
      <c r="B56" s="25"/>
      <c r="C56" s="25"/>
      <c r="D56" s="25"/>
      <c r="E56" s="25"/>
      <c r="F56" s="28" t="s">
        <v>101</v>
      </c>
      <c r="G56" s="103" t="n">
        <v>0</v>
      </c>
      <c r="H56" s="76" t="n">
        <v>0</v>
      </c>
      <c r="I56" s="77" t="n">
        <v>0</v>
      </c>
      <c r="J56" s="25"/>
      <c r="K56" s="61" t="n">
        <v>50</v>
      </c>
      <c r="L56" s="62" t="n">
        <f aca="false">$B$17+$B$18*EXP(-K56/$B$21)+$B$19*EXP(-K56/$B$22)+$B$20*EXP(-K56/$B$23)</f>
        <v>0.486508597249989</v>
      </c>
      <c r="M56" s="63" t="n">
        <f aca="false">EXP(-K56/$D$9)</f>
        <v>0.0144467163047591</v>
      </c>
      <c r="N56" s="63" t="n">
        <f aca="false">EXP(-K56/$D$8)</f>
        <v>0.632094989472897</v>
      </c>
      <c r="O56" s="64" t="n">
        <f aca="false">(K56*$B$17+$B$18*$B$21*(1-EXP(-K56/$B$21))+$B$19*$B$22*(1-EXP(-K56/$B$22))+$B$20*$B$23*(1-EXP(-K56/$B$23)))*$C$7</f>
        <v>5.15992994072055E-014</v>
      </c>
      <c r="P56" s="64" t="n">
        <f aca="false">$D$9*(1-EXP(-K56/$D$9))*$C$9</f>
        <v>2.33143730262271E-012</v>
      </c>
      <c r="Q56" s="65" t="n">
        <f aca="false">$D$8*(1-EXP(-K56/$D$8))*$C$8</f>
        <v>1.43923062794368E-011</v>
      </c>
      <c r="R56" s="66" t="n">
        <f aca="false">$B$13-K56</f>
        <v>450</v>
      </c>
      <c r="S56" s="67" t="n">
        <f aca="false">VLOOKUP($R56,$K$6:$Q$506,5)/$C$26</f>
        <v>0.922532279670682</v>
      </c>
      <c r="T56" s="68" t="n">
        <f aca="false">VLOOKUP($R56,$K$6:$Q$506,6)/$C$26</f>
        <v>7.55598023610673</v>
      </c>
      <c r="U56" s="69" t="n">
        <f aca="false">VLOOKUP($R56,$K$6:$Q$506,7)/$C$26</f>
        <v>122.938896086297</v>
      </c>
      <c r="V56" s="28" t="s">
        <v>101</v>
      </c>
      <c r="W56" s="78" t="n">
        <f aca="false">G56*S56+H56*T56+I56*U56</f>
        <v>0</v>
      </c>
      <c r="X56" s="25"/>
      <c r="Y56" s="25"/>
      <c r="Z56" s="25"/>
    </row>
    <row r="57" customFormat="false" ht="15.75" hidden="false" customHeight="false" outlineLevel="0" collapsed="false">
      <c r="A57" s="25"/>
      <c r="B57" s="25"/>
      <c r="C57" s="25"/>
      <c r="D57" s="25"/>
      <c r="E57" s="25"/>
      <c r="F57" s="28" t="s">
        <v>103</v>
      </c>
      <c r="G57" s="103" t="n">
        <v>0</v>
      </c>
      <c r="H57" s="76" t="n">
        <v>0</v>
      </c>
      <c r="I57" s="77" t="n">
        <v>0</v>
      </c>
      <c r="J57" s="25"/>
      <c r="K57" s="61" t="n">
        <v>51</v>
      </c>
      <c r="L57" s="62" t="n">
        <f aca="false">$B$17+$B$18*EXP(-K57/$B$21)+$B$19*EXP(-K57/$B$22)+$B$20*EXP(-K57/$B$23)</f>
        <v>0.484067974857788</v>
      </c>
      <c r="M57" s="63" t="n">
        <f aca="false">EXP(-K57/$D$9)</f>
        <v>0.0132728604223037</v>
      </c>
      <c r="N57" s="63" t="n">
        <f aca="false">EXP(-K57/$D$8)</f>
        <v>0.626322472794906</v>
      </c>
      <c r="O57" s="64" t="n">
        <f aca="false">(K57*$B$17+$B$18*$B$21*(1-EXP(-K57/$B$21))+$B$19*$B$22*(1-EXP(-K57/$B$22))+$B$20*$B$23*(1-EXP(-K57/$B$23)))*$C$7</f>
        <v>5.24266453654464E-014</v>
      </c>
      <c r="P57" s="64" t="n">
        <f aca="false">$D$9*(1-EXP(-K57/$D$9))*$C$9</f>
        <v>2.33421419093259E-012</v>
      </c>
      <c r="Q57" s="65" t="n">
        <f aca="false">$D$8*(1-EXP(-K57/$D$8))*$C$8</f>
        <v>1.46181249708262E-011</v>
      </c>
      <c r="R57" s="66" t="n">
        <f aca="false">$B$13-K57</f>
        <v>449</v>
      </c>
      <c r="S57" s="67" t="n">
        <f aca="false">VLOOKUP($R57,$K$6:$Q$506,5)/$C$26</f>
        <v>0.920958735000623</v>
      </c>
      <c r="T57" s="68" t="n">
        <f aca="false">VLOOKUP($R57,$K$6:$Q$506,6)/$C$26</f>
        <v>7.55598023610673</v>
      </c>
      <c r="U57" s="69" t="n">
        <f aca="false">VLOOKUP($R57,$K$6:$Q$506,7)/$C$26</f>
        <v>122.920345817666</v>
      </c>
      <c r="V57" s="28" t="s">
        <v>103</v>
      </c>
      <c r="W57" s="78" t="n">
        <f aca="false">G57*S57+H57*T57+I57*U57</f>
        <v>0</v>
      </c>
      <c r="X57" s="25"/>
      <c r="Y57" s="25"/>
      <c r="Z57" s="25"/>
    </row>
    <row r="58" customFormat="false" ht="15.75" hidden="false" customHeight="false" outlineLevel="0" collapsed="false">
      <c r="A58" s="25"/>
      <c r="B58" s="25"/>
      <c r="C58" s="25"/>
      <c r="D58" s="25"/>
      <c r="E58" s="25"/>
      <c r="F58" s="28" t="s">
        <v>104</v>
      </c>
      <c r="G58" s="103" t="n">
        <v>0</v>
      </c>
      <c r="H58" s="76" t="n">
        <v>0</v>
      </c>
      <c r="I58" s="77" t="n">
        <v>0</v>
      </c>
      <c r="J58" s="25"/>
      <c r="K58" s="61" t="n">
        <v>52</v>
      </c>
      <c r="L58" s="62" t="n">
        <f aca="false">$B$17+$B$18*EXP(-K58/$B$21)+$B$19*EXP(-K58/$B$22)+$B$20*EXP(-K58/$B$23)</f>
        <v>0.48168110859242</v>
      </c>
      <c r="M58" s="63" t="n">
        <f aca="false">EXP(-K58/$D$9)</f>
        <v>0.0121943852203924</v>
      </c>
      <c r="N58" s="63" t="n">
        <f aca="false">EXP(-K58/$D$8)</f>
        <v>0.620602672796136</v>
      </c>
      <c r="O58" s="64" t="n">
        <f aca="false">(K58*$B$17+$B$18*$B$21*(1-EXP(-K58/$B$21))+$B$19*$B$22*(1-EXP(-K58/$B$22))+$B$20*$B$23*(1-EXP(-K58/$B$23)))*$C$7</f>
        <v>5.32498764097606E-014</v>
      </c>
      <c r="P58" s="64" t="n">
        <f aca="false">$D$9*(1-EXP(-K58/$D$9))*$C$9</f>
        <v>2.33676544549923E-012</v>
      </c>
      <c r="Q58" s="65" t="n">
        <f aca="false">$D$8*(1-EXP(-K58/$D$8))*$C$8</f>
        <v>1.48418814054598E-011</v>
      </c>
      <c r="R58" s="66" t="n">
        <f aca="false">$B$13-K58</f>
        <v>448</v>
      </c>
      <c r="S58" s="67" t="n">
        <f aca="false">VLOOKUP($R58,$K$6:$Q$506,5)/$C$26</f>
        <v>0.919384199458628</v>
      </c>
      <c r="T58" s="68" t="n">
        <f aca="false">VLOOKUP($R58,$K$6:$Q$506,6)/$C$26</f>
        <v>7.55598023610673</v>
      </c>
      <c r="U58" s="69" t="n">
        <f aca="false">VLOOKUP($R58,$K$6:$Q$506,7)/$C$26</f>
        <v>122.901624580021</v>
      </c>
      <c r="V58" s="28" t="s">
        <v>104</v>
      </c>
      <c r="W58" s="78" t="n">
        <f aca="false">G58*S58+H58*T58+I58*U58</f>
        <v>0</v>
      </c>
      <c r="X58" s="25"/>
      <c r="Y58" s="25"/>
      <c r="Z58" s="25"/>
    </row>
    <row r="59" customFormat="false" ht="15.75" hidden="false" customHeight="false" outlineLevel="0" collapsed="false">
      <c r="A59" s="25"/>
      <c r="B59" s="25"/>
      <c r="C59" s="25"/>
      <c r="D59" s="25"/>
      <c r="E59" s="25"/>
      <c r="F59" s="28" t="s">
        <v>105</v>
      </c>
      <c r="G59" s="103" t="n">
        <v>0</v>
      </c>
      <c r="H59" s="76" t="n">
        <v>0</v>
      </c>
      <c r="I59" s="77" t="n">
        <v>0</v>
      </c>
      <c r="J59" s="25"/>
      <c r="K59" s="61" t="n">
        <v>53</v>
      </c>
      <c r="L59" s="62" t="n">
        <f aca="false">$B$17+$B$18*EXP(-K59/$B$21)+$B$19*EXP(-K59/$B$22)+$B$20*EXP(-K59/$B$23)</f>
        <v>0.479346558901895</v>
      </c>
      <c r="M59" s="63" t="n">
        <f aca="false">EXP(-K59/$D$9)</f>
        <v>0.0112035406213904</v>
      </c>
      <c r="N59" s="63" t="n">
        <f aca="false">EXP(-K59/$D$8)</f>
        <v>0.614935108049089</v>
      </c>
      <c r="O59" s="64" t="n">
        <f aca="false">(K59*$B$17+$B$18*$B$21*(1-EXP(-K59/$B$21))+$B$19*$B$22*(1-EXP(-K59/$B$22))+$B$20*$B$23*(1-EXP(-K59/$B$23)))*$C$7</f>
        <v>5.40690829540284E-014</v>
      </c>
      <c r="P59" s="64" t="n">
        <f aca="false">$D$9*(1-EXP(-K59/$D$9))*$C$9</f>
        <v>2.33910940000421E-012</v>
      </c>
      <c r="Q59" s="65" t="n">
        <f aca="false">$D$8*(1-EXP(-K59/$D$8))*$C$8</f>
        <v>1.50635944166014E-011</v>
      </c>
      <c r="R59" s="66" t="n">
        <f aca="false">$B$13-K59</f>
        <v>447</v>
      </c>
      <c r="S59" s="67" t="n">
        <f aca="false">VLOOKUP($R59,$K$6:$Q$506,5)/$C$26</f>
        <v>0.917808670524268</v>
      </c>
      <c r="T59" s="68" t="n">
        <f aca="false">VLOOKUP($R59,$K$6:$Q$506,6)/$C$26</f>
        <v>7.55598023610673</v>
      </c>
      <c r="U59" s="69" t="n">
        <f aca="false">VLOOKUP($R59,$K$6:$Q$506,7)/$C$26</f>
        <v>122.882730797624</v>
      </c>
      <c r="V59" s="28" t="s">
        <v>105</v>
      </c>
      <c r="W59" s="78" t="n">
        <f aca="false">G59*S59+H59*T59+I59*U59</f>
        <v>0</v>
      </c>
      <c r="X59" s="25"/>
      <c r="Y59" s="25"/>
      <c r="Z59" s="25"/>
    </row>
    <row r="60" customFormat="false" ht="15.75" hidden="false" customHeight="false" outlineLevel="0" collapsed="false">
      <c r="A60" s="25"/>
      <c r="B60" s="25"/>
      <c r="C60" s="25"/>
      <c r="D60" s="25"/>
      <c r="E60" s="25"/>
      <c r="F60" s="28" t="s">
        <v>106</v>
      </c>
      <c r="G60" s="103" t="n">
        <v>0</v>
      </c>
      <c r="H60" s="76" t="n">
        <v>0</v>
      </c>
      <c r="I60" s="77" t="n">
        <v>0</v>
      </c>
      <c r="J60" s="25"/>
      <c r="K60" s="61" t="n">
        <v>54</v>
      </c>
      <c r="L60" s="62" t="n">
        <f aca="false">$B$17+$B$18*EXP(-K60/$B$21)+$B$19*EXP(-K60/$B$22)+$B$20*EXP(-K60/$B$23)</f>
        <v>0.477062929019148</v>
      </c>
      <c r="M60" s="63" t="n">
        <f aca="false">EXP(-K60/$D$9)</f>
        <v>0.0102932062737564</v>
      </c>
      <c r="N60" s="63" t="n">
        <f aca="false">EXP(-K60/$D$8)</f>
        <v>0.609319301522833</v>
      </c>
      <c r="O60" s="64" t="n">
        <f aca="false">(K60*$B$17+$B$18*$B$21*(1-EXP(-K60/$B$21))+$B$19*$B$22*(1-EXP(-K60/$B$22))+$B$20*$B$23*(1-EXP(-K60/$B$23)))*$C$7</f>
        <v>5.48843529946523E-014</v>
      </c>
      <c r="P60" s="64" t="n">
        <f aca="false">$D$9*(1-EXP(-K60/$D$9))*$C$9</f>
        <v>2.34126289844112E-012</v>
      </c>
      <c r="Q60" s="65" t="n">
        <f aca="false">$D$8*(1-EXP(-K60/$D$8))*$C$8</f>
        <v>1.52832826655224E-011</v>
      </c>
      <c r="R60" s="66" t="n">
        <f aca="false">$B$13-K60</f>
        <v>446</v>
      </c>
      <c r="S60" s="67" t="n">
        <f aca="false">VLOOKUP($R60,$K$6:$Q$506,5)/$C$26</f>
        <v>0.91623214567058</v>
      </c>
      <c r="T60" s="68" t="n">
        <f aca="false">VLOOKUP($R60,$K$6:$Q$506,6)/$C$26</f>
        <v>7.55598023610673</v>
      </c>
      <c r="U60" s="69" t="n">
        <f aca="false">VLOOKUP($R60,$K$6:$Q$506,7)/$C$26</f>
        <v>122.863662880209</v>
      </c>
      <c r="V60" s="28" t="s">
        <v>106</v>
      </c>
      <c r="W60" s="78" t="n">
        <f aca="false">G60*S60+H60*T60+I60*U60</f>
        <v>0</v>
      </c>
      <c r="X60" s="25"/>
      <c r="Y60" s="25"/>
      <c r="Z60" s="25"/>
    </row>
    <row r="61" customFormat="false" ht="15.75" hidden="false" customHeight="false" outlineLevel="0" collapsed="false">
      <c r="A61" s="25"/>
      <c r="B61" s="25"/>
      <c r="C61" s="25"/>
      <c r="D61" s="25"/>
      <c r="E61" s="25"/>
      <c r="F61" s="28" t="s">
        <v>107</v>
      </c>
      <c r="G61" s="103" t="n">
        <v>0</v>
      </c>
      <c r="H61" s="76" t="n">
        <v>0</v>
      </c>
      <c r="I61" s="77" t="n">
        <v>0</v>
      </c>
      <c r="J61" s="25"/>
      <c r="K61" s="61" t="n">
        <v>55</v>
      </c>
      <c r="L61" s="62" t="n">
        <f aca="false">$B$17+$B$18*EXP(-K61/$B$21)+$B$19*EXP(-K61/$B$22)+$B$20*EXP(-K61/$B$23)</f>
        <v>0.474828862977715</v>
      </c>
      <c r="M61" s="63" t="n">
        <f aca="false">EXP(-K61/$D$9)</f>
        <v>0.00945684038417387</v>
      </c>
      <c r="N61" s="63" t="n">
        <f aca="false">EXP(-K61/$D$8)</f>
        <v>0.603754780542853</v>
      </c>
      <c r="O61" s="64" t="n">
        <f aca="false">(K61*$B$17+$B$18*$B$21*(1-EXP(-K61/$B$21))+$B$19*$B$22*(1-EXP(-K61/$B$22))+$B$20*$B$23*(1-EXP(-K61/$B$23)))*$C$7</f>
        <v>5.56957721817721E-014</v>
      </c>
      <c r="P61" s="64" t="n">
        <f aca="false">$D$9*(1-EXP(-K61/$D$9))*$C$9</f>
        <v>2.34324141615891E-012</v>
      </c>
      <c r="Q61" s="65" t="n">
        <f aca="false">$D$8*(1-EXP(-K61/$D$8))*$C$8</f>
        <v>1.55009646430727E-011</v>
      </c>
      <c r="R61" s="66" t="n">
        <f aca="false">$B$13-K61</f>
        <v>445</v>
      </c>
      <c r="S61" s="67" t="n">
        <f aca="false">VLOOKUP($R61,$K$6:$Q$506,5)/$C$26</f>
        <v>0.914654622364048</v>
      </c>
      <c r="T61" s="68" t="n">
        <f aca="false">VLOOKUP($R61,$K$6:$Q$506,6)/$C$26</f>
        <v>7.55598023610673</v>
      </c>
      <c r="U61" s="69" t="n">
        <f aca="false">VLOOKUP($R61,$K$6:$Q$506,7)/$C$26</f>
        <v>122.844419222859</v>
      </c>
      <c r="V61" s="28" t="s">
        <v>107</v>
      </c>
      <c r="W61" s="78" t="n">
        <f aca="false">G61*S61+H61*T61+I61*U61</f>
        <v>0</v>
      </c>
      <c r="X61" s="25"/>
      <c r="Y61" s="25"/>
      <c r="Z61" s="25"/>
    </row>
    <row r="62" customFormat="false" ht="15.75" hidden="false" customHeight="false" outlineLevel="0" collapsed="false">
      <c r="A62" s="25"/>
      <c r="B62" s="25"/>
      <c r="C62" s="25"/>
      <c r="D62" s="25"/>
      <c r="E62" s="25"/>
      <c r="F62" s="28" t="s">
        <v>109</v>
      </c>
      <c r="G62" s="103" t="n">
        <v>0</v>
      </c>
      <c r="H62" s="76" t="n">
        <v>0</v>
      </c>
      <c r="I62" s="77" t="n">
        <v>0</v>
      </c>
      <c r="J62" s="25"/>
      <c r="K62" s="61" t="n">
        <v>56</v>
      </c>
      <c r="L62" s="62" t="n">
        <f aca="false">$B$17+$B$18*EXP(-K62/$B$21)+$B$19*EXP(-K62/$B$22)+$B$20*EXP(-K62/$B$23)</f>
        <v>0.47264304385296</v>
      </c>
      <c r="M62" s="63" t="n">
        <f aca="false">EXP(-K62/$D$9)</f>
        <v>0.00868843270728557</v>
      </c>
      <c r="N62" s="63" t="n">
        <f aca="false">EXP(-K62/$D$8)</f>
        <v>0.598241076751265</v>
      </c>
      <c r="O62" s="64" t="n">
        <f aca="false">(K62*$B$17+$B$18*$B$21*(1-EXP(-K62/$B$21))+$B$19*$B$22*(1-EXP(-K62/$B$22))+$B$20*$B$23*(1-EXP(-K62/$B$23)))*$C$7</f>
        <v>5.65034238872969E-014</v>
      </c>
      <c r="P62" s="64" t="n">
        <f aca="false">$D$9*(1-EXP(-K62/$D$9))*$C$9</f>
        <v>2.34505917106994E-012</v>
      </c>
      <c r="Q62" s="65" t="n">
        <f aca="false">$D$8*(1-EXP(-K62/$D$8))*$C$8</f>
        <v>1.57166586712376E-011</v>
      </c>
      <c r="R62" s="66" t="n">
        <f aca="false">$B$13-K62</f>
        <v>444</v>
      </c>
      <c r="S62" s="67" t="n">
        <f aca="false">VLOOKUP($R62,$K$6:$Q$506,5)/$C$26</f>
        <v>0.913076098064579</v>
      </c>
      <c r="T62" s="68" t="n">
        <f aca="false">VLOOKUP($R62,$K$6:$Q$506,6)/$C$26</f>
        <v>7.55598023610673</v>
      </c>
      <c r="U62" s="69" t="n">
        <f aca="false">VLOOKUP($R62,$K$6:$Q$506,7)/$C$26</f>
        <v>122.824998205862</v>
      </c>
      <c r="V62" s="28" t="s">
        <v>109</v>
      </c>
      <c r="W62" s="78" t="n">
        <f aca="false">G62*S62+H62*T62+I62*U62</f>
        <v>0</v>
      </c>
      <c r="X62" s="25"/>
      <c r="Y62" s="25"/>
      <c r="Z62" s="25"/>
    </row>
    <row r="63" customFormat="false" ht="15.75" hidden="false" customHeight="false" outlineLevel="0" collapsed="false">
      <c r="A63" s="25"/>
      <c r="B63" s="25"/>
      <c r="C63" s="25"/>
      <c r="D63" s="25"/>
      <c r="E63" s="25"/>
      <c r="F63" s="28" t="s">
        <v>111</v>
      </c>
      <c r="G63" s="103" t="n">
        <v>0</v>
      </c>
      <c r="H63" s="76" t="n">
        <v>0</v>
      </c>
      <c r="I63" s="77" t="n">
        <v>0</v>
      </c>
      <c r="J63" s="25"/>
      <c r="K63" s="61" t="n">
        <v>57</v>
      </c>
      <c r="L63" s="62" t="n">
        <f aca="false">$B$17+$B$18*EXP(-K63/$B$21)+$B$19*EXP(-K63/$B$22)+$B$20*EXP(-K63/$B$23)</f>
        <v>0.470504192187091</v>
      </c>
      <c r="M63" s="63" t="n">
        <f aca="false">EXP(-K63/$D$9)</f>
        <v>0.00798246135520709</v>
      </c>
      <c r="N63" s="63" t="n">
        <f aca="false">EXP(-K63/$D$8)</f>
        <v>0.592777726067397</v>
      </c>
      <c r="O63" s="64" t="n">
        <f aca="false">(K63*$B$17+$B$18*$B$21*(1-EXP(-K63/$B$21))+$B$19*$B$22*(1-EXP(-K63/$B$22))+$B$20*$B$23*(1-EXP(-K63/$B$23)))*$C$7</f>
        <v>5.73073892701E-014</v>
      </c>
      <c r="P63" s="64" t="n">
        <f aca="false">$D$9*(1-EXP(-K63/$D$9))*$C$9</f>
        <v>2.34672922582197E-012</v>
      </c>
      <c r="Q63" s="65" t="n">
        <f aca="false">$D$8*(1-EXP(-K63/$D$8))*$C$8</f>
        <v>1.59303829046791E-011</v>
      </c>
      <c r="R63" s="66" t="n">
        <f aca="false">$B$13-K63</f>
        <v>443</v>
      </c>
      <c r="S63" s="67" t="n">
        <f aca="false">VLOOKUP($R63,$K$6:$Q$506,5)/$C$26</f>
        <v>0.911496570225485</v>
      </c>
      <c r="T63" s="68" t="n">
        <f aca="false">VLOOKUP($R63,$K$6:$Q$506,6)/$C$26</f>
        <v>7.55598023610673</v>
      </c>
      <c r="U63" s="69" t="n">
        <f aca="false">VLOOKUP($R63,$K$6:$Q$506,7)/$C$26</f>
        <v>122.805398194577</v>
      </c>
      <c r="V63" s="28" t="s">
        <v>111</v>
      </c>
      <c r="W63" s="78" t="n">
        <f aca="false">G63*S63+H63*T63+I63*U63</f>
        <v>0</v>
      </c>
      <c r="X63" s="25"/>
      <c r="Y63" s="25"/>
      <c r="Z63" s="25"/>
    </row>
    <row r="64" customFormat="false" ht="15.75" hidden="false" customHeight="false" outlineLevel="0" collapsed="false">
      <c r="A64" s="25"/>
      <c r="B64" s="25"/>
      <c r="C64" s="25"/>
      <c r="D64" s="25"/>
      <c r="E64" s="25"/>
      <c r="F64" s="28" t="s">
        <v>112</v>
      </c>
      <c r="G64" s="103" t="n">
        <v>0</v>
      </c>
      <c r="H64" s="76" t="n">
        <v>0</v>
      </c>
      <c r="I64" s="77" t="n">
        <v>0</v>
      </c>
      <c r="J64" s="25"/>
      <c r="K64" s="61" t="n">
        <v>58</v>
      </c>
      <c r="L64" s="62" t="n">
        <f aca="false">$B$17+$B$18*EXP(-K64/$B$21)+$B$19*EXP(-K64/$B$22)+$B$20*EXP(-K64/$B$23)</f>
        <v>0.468411064564761</v>
      </c>
      <c r="M64" s="63" t="n">
        <f aca="false">EXP(-K64/$D$9)</f>
        <v>0.00733385311644795</v>
      </c>
      <c r="N64" s="63" t="n">
        <f aca="false">EXP(-K64/$D$8)</f>
        <v>0.587364268648728</v>
      </c>
      <c r="O64" s="64" t="n">
        <f aca="false">(K64*$B$17+$B$18*$B$21*(1-EXP(-K64/$B$21))+$B$19*$B$22*(1-EXP(-K64/$B$22))+$B$20*$B$23*(1-EXP(-K64/$B$23)))*$C$7</f>
        <v>5.81077473386618E-014</v>
      </c>
      <c r="P64" s="64" t="n">
        <f aca="false">$D$9*(1-EXP(-K64/$D$9))*$C$9</f>
        <v>2.34826358166823E-012</v>
      </c>
      <c r="Q64" s="65" t="n">
        <f aca="false">$D$8*(1-EXP(-K64/$D$8))*$C$8</f>
        <v>1.61421553322646E-011</v>
      </c>
      <c r="R64" s="66" t="n">
        <f aca="false">$B$13-K64</f>
        <v>442</v>
      </c>
      <c r="S64" s="67" t="n">
        <f aca="false">VLOOKUP($R64,$K$6:$Q$506,5)/$C$26</f>
        <v>0.909916036293462</v>
      </c>
      <c r="T64" s="68" t="n">
        <f aca="false">VLOOKUP($R64,$K$6:$Q$506,6)/$C$26</f>
        <v>7.55598023610673</v>
      </c>
      <c r="U64" s="69" t="n">
        <f aca="false">VLOOKUP($R64,$K$6:$Q$506,7)/$C$26</f>
        <v>122.7856175393</v>
      </c>
      <c r="V64" s="28" t="s">
        <v>112</v>
      </c>
      <c r="W64" s="78" t="n">
        <f aca="false">G64*S64+H64*T64+I64*U64</f>
        <v>0</v>
      </c>
      <c r="X64" s="25"/>
      <c r="Y64" s="25"/>
      <c r="Z64" s="25"/>
    </row>
    <row r="65" customFormat="false" ht="15.75" hidden="false" customHeight="false" outlineLevel="0" collapsed="false">
      <c r="A65" s="25"/>
      <c r="B65" s="25"/>
      <c r="C65" s="25"/>
      <c r="D65" s="25"/>
      <c r="E65" s="25"/>
      <c r="F65" s="28" t="s">
        <v>113</v>
      </c>
      <c r="G65" s="103" t="n">
        <v>0</v>
      </c>
      <c r="H65" s="76" t="n">
        <v>0</v>
      </c>
      <c r="I65" s="77" t="n">
        <v>0</v>
      </c>
      <c r="J65" s="25"/>
      <c r="K65" s="61" t="n">
        <v>59</v>
      </c>
      <c r="L65" s="62" t="n">
        <f aca="false">$B$17+$B$18*EXP(-K65/$B$21)+$B$19*EXP(-K65/$B$22)+$B$20*EXP(-K65/$B$23)</f>
        <v>0.466362452312772</v>
      </c>
      <c r="M65" s="63" t="n">
        <f aca="false">EXP(-K65/$D$9)</f>
        <v>0.00673794699908547</v>
      </c>
      <c r="N65" s="63" t="n">
        <f aca="false">EXP(-K65/$D$8)</f>
        <v>0.58200024885218</v>
      </c>
      <c r="O65" s="64" t="n">
        <f aca="false">(K65*$B$17+$B$18*$B$21*(1-EXP(-K65/$B$21))+$B$19*$B$22*(1-EXP(-K65/$B$22))+$B$20*$B$23*(1-EXP(-K65/$B$23)))*$C$7</f>
        <v>5.89045750113928E-014</v>
      </c>
      <c r="P65" s="64" t="n">
        <f aca="false">$D$9*(1-EXP(-K65/$D$9))*$C$9</f>
        <v>2.34967326471009E-012</v>
      </c>
      <c r="Q65" s="65" t="n">
        <f aca="false">$D$8*(1-EXP(-K65/$D$8))*$C$8</f>
        <v>1.63519937785805E-011</v>
      </c>
      <c r="R65" s="66" t="n">
        <f aca="false">$B$13-K65</f>
        <v>441</v>
      </c>
      <c r="S65" s="67" t="n">
        <f aca="false">VLOOKUP($R65,$K$6:$Q$506,5)/$C$26</f>
        <v>0.908334493708568</v>
      </c>
      <c r="T65" s="68" t="n">
        <f aca="false">VLOOKUP($R65,$K$6:$Q$506,6)/$C$26</f>
        <v>7.55598023610673</v>
      </c>
      <c r="U65" s="69" t="n">
        <f aca="false">VLOOKUP($R65,$K$6:$Q$506,7)/$C$26</f>
        <v>122.765654575121</v>
      </c>
      <c r="V65" s="28" t="s">
        <v>113</v>
      </c>
      <c r="W65" s="78" t="n">
        <f aca="false">G65*S65+H65*T65+I65*U65</f>
        <v>0</v>
      </c>
      <c r="X65" s="25"/>
      <c r="Y65" s="25"/>
      <c r="Z65" s="25"/>
    </row>
    <row r="66" customFormat="false" ht="15.75" hidden="false" customHeight="false" outlineLevel="0" collapsed="false">
      <c r="A66" s="25"/>
      <c r="B66" s="25"/>
      <c r="C66" s="25"/>
      <c r="D66" s="25"/>
      <c r="E66" s="25"/>
      <c r="F66" s="28" t="s">
        <v>114</v>
      </c>
      <c r="G66" s="103" t="n">
        <v>0</v>
      </c>
      <c r="H66" s="76" t="n">
        <v>0</v>
      </c>
      <c r="I66" s="77" t="n">
        <v>0</v>
      </c>
      <c r="J66" s="25"/>
      <c r="K66" s="61" t="n">
        <v>60</v>
      </c>
      <c r="L66" s="62" t="n">
        <f aca="false">$B$17+$B$18*EXP(-K66/$B$21)+$B$19*EXP(-K66/$B$22)+$B$20*EXP(-K66/$B$23)</f>
        <v>0.464357180302773</v>
      </c>
      <c r="M66" s="63" t="n">
        <f aca="false">EXP(-K66/$D$9)</f>
        <v>0.00619046073620761</v>
      </c>
      <c r="N66" s="63" t="n">
        <f aca="false">EXP(-K66/$D$8)</f>
        <v>0.576685215195774</v>
      </c>
      <c r="O66" s="64" t="n">
        <f aca="false">(K66*$B$17+$B$18*$B$21*(1-EXP(-K66/$B$21))+$B$19*$B$22*(1-EXP(-K66/$B$22))+$B$20*$B$23*(1-EXP(-K66/$B$23)))*$C$7</f>
        <v>5.96979471748305E-014</v>
      </c>
      <c r="P66" s="64" t="n">
        <f aca="false">$D$9*(1-EXP(-K66/$D$9))*$C$9</f>
        <v>2.35096840513229E-012</v>
      </c>
      <c r="Q66" s="65" t="n">
        <f aca="false">$D$8*(1-EXP(-K66/$D$8))*$C$8</f>
        <v>1.65599159054331E-011</v>
      </c>
      <c r="R66" s="66" t="n">
        <f aca="false">$B$13-K66</f>
        <v>440</v>
      </c>
      <c r="S66" s="67" t="n">
        <f aca="false">VLOOKUP($R66,$K$6:$Q$506,5)/$C$26</f>
        <v>0.906751939904201</v>
      </c>
      <c r="T66" s="68" t="n">
        <f aca="false">VLOOKUP($R66,$K$6:$Q$506,6)/$C$26</f>
        <v>7.55598023610673</v>
      </c>
      <c r="U66" s="69" t="n">
        <f aca="false">VLOOKUP($R66,$K$6:$Q$506,7)/$C$26</f>
        <v>122.745507621784</v>
      </c>
      <c r="V66" s="28" t="s">
        <v>114</v>
      </c>
      <c r="W66" s="78" t="n">
        <f aca="false">G66*S66+H66*T66+I66*U66</f>
        <v>0</v>
      </c>
      <c r="X66" s="25"/>
      <c r="Y66" s="25"/>
      <c r="Z66" s="25"/>
    </row>
    <row r="67" customFormat="false" ht="15.75" hidden="false" customHeight="false" outlineLevel="0" collapsed="false">
      <c r="A67" s="25"/>
      <c r="B67" s="25"/>
      <c r="C67" s="25"/>
      <c r="D67" s="25"/>
      <c r="E67" s="25"/>
      <c r="F67" s="28" t="s">
        <v>115</v>
      </c>
      <c r="G67" s="103" t="n">
        <v>0</v>
      </c>
      <c r="H67" s="76" t="n">
        <v>0</v>
      </c>
      <c r="I67" s="77" t="n">
        <v>0</v>
      </c>
      <c r="J67" s="25"/>
      <c r="K67" s="61" t="n">
        <v>61</v>
      </c>
      <c r="L67" s="62" t="n">
        <f aca="false">$B$17+$B$18*EXP(-K67/$B$21)+$B$19*EXP(-K67/$B$22)+$B$20*EXP(-K67/$B$23)</f>
        <v>0.462394105840107</v>
      </c>
      <c r="M67" s="63" t="n">
        <f aca="false">EXP(-K67/$D$9)</f>
        <v>0.00568746001292819</v>
      </c>
      <c r="N67" s="63" t="n">
        <f aca="false">EXP(-K67/$D$8)</f>
        <v>0.571418720320622</v>
      </c>
      <c r="O67" s="64" t="n">
        <f aca="false">(K67*$B$17+$B$18*$B$21*(1-EXP(-K67/$B$21))+$B$19*$B$22*(1-EXP(-K67/$B$22))+$B$20*$B$23*(1-EXP(-K67/$B$23)))*$C$7</f>
        <v>6.04879367398709E-014</v>
      </c>
      <c r="P67" s="64" t="n">
        <f aca="false">$D$9*(1-EXP(-K67/$D$9))*$C$9</f>
        <v>2.35215830999985E-012</v>
      </c>
      <c r="Q67" s="65" t="n">
        <f aca="false">$D$8*(1-EXP(-K67/$D$8))*$C$8</f>
        <v>1.67659392133345E-011</v>
      </c>
      <c r="R67" s="66" t="n">
        <f aca="false">$B$13-K67</f>
        <v>439</v>
      </c>
      <c r="S67" s="67" t="n">
        <f aca="false">VLOOKUP($R67,$K$6:$Q$506,5)/$C$26</f>
        <v>0.90516837230708</v>
      </c>
      <c r="T67" s="68" t="n">
        <f aca="false">VLOOKUP($R67,$K$6:$Q$506,6)/$C$26</f>
        <v>7.55598023610673</v>
      </c>
      <c r="U67" s="69" t="n">
        <f aca="false">VLOOKUP($R67,$K$6:$Q$506,7)/$C$26</f>
        <v>122.725174983551</v>
      </c>
      <c r="V67" s="28" t="s">
        <v>115</v>
      </c>
      <c r="W67" s="78" t="n">
        <f aca="false">G67*S67+H67*T67+I67*U67</f>
        <v>0</v>
      </c>
      <c r="X67" s="25"/>
      <c r="Y67" s="25"/>
      <c r="Z67" s="25"/>
    </row>
    <row r="68" customFormat="false" ht="15.75" hidden="false" customHeight="false" outlineLevel="0" collapsed="false">
      <c r="A68" s="25"/>
      <c r="B68" s="25"/>
      <c r="C68" s="25"/>
      <c r="D68" s="25"/>
      <c r="E68" s="25"/>
      <c r="F68" s="28" t="s">
        <v>116</v>
      </c>
      <c r="G68" s="103" t="n">
        <v>0</v>
      </c>
      <c r="H68" s="76" t="n">
        <v>0</v>
      </c>
      <c r="I68" s="77" t="n">
        <v>0</v>
      </c>
      <c r="J68" s="25"/>
      <c r="K68" s="61" t="n">
        <v>62</v>
      </c>
      <c r="L68" s="62" t="n">
        <f aca="false">$B$17+$B$18*EXP(-K68/$B$21)+$B$19*EXP(-K68/$B$22)+$B$20*EXP(-K68/$B$23)</f>
        <v>0.46047211762531</v>
      </c>
      <c r="M68" s="63" t="n">
        <f aca="false">EXP(-K68/$D$9)</f>
        <v>0.00522533019383523</v>
      </c>
      <c r="N68" s="63" t="n">
        <f aca="false">EXP(-K68/$D$8)</f>
        <v>0.566200320953277</v>
      </c>
      <c r="O68" s="64" t="n">
        <f aca="false">(K68*$B$17+$B$18*$B$21*(1-EXP(-K68/$B$21))+$B$19*$B$22*(1-EXP(-K68/$B$22))+$B$20*$B$23*(1-EXP(-K68/$B$23)))*$C$7</f>
        <v>6.12746146961686E-014</v>
      </c>
      <c r="P68" s="64" t="n">
        <f aca="false">$D$9*(1-EXP(-K68/$D$9))*$C$9</f>
        <v>2.35325153013996E-012</v>
      </c>
      <c r="Q68" s="65" t="n">
        <f aca="false">$D$8*(1-EXP(-K68/$D$8))*$C$8</f>
        <v>1.69700810429759E-011</v>
      </c>
      <c r="R68" s="66" t="n">
        <f aca="false">$B$13-K68</f>
        <v>438</v>
      </c>
      <c r="S68" s="67" t="n">
        <f aca="false">VLOOKUP($R68,$K$6:$Q$506,5)/$C$26</f>
        <v>0.903583788337223</v>
      </c>
      <c r="T68" s="68" t="n">
        <f aca="false">VLOOKUP($R68,$K$6:$Q$506,6)/$C$26</f>
        <v>7.55598023610673</v>
      </c>
      <c r="U68" s="69" t="n">
        <f aca="false">VLOOKUP($R68,$K$6:$Q$506,7)/$C$26</f>
        <v>122.70465494905</v>
      </c>
      <c r="V68" s="28" t="s">
        <v>116</v>
      </c>
      <c r="W68" s="78" t="n">
        <f aca="false">G68*S68+H68*T68+I68*U68</f>
        <v>0</v>
      </c>
      <c r="X68" s="25"/>
      <c r="Y68" s="25"/>
      <c r="Z68" s="25"/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8" t="s">
        <v>117</v>
      </c>
      <c r="G69" s="103" t="n">
        <v>0</v>
      </c>
      <c r="H69" s="76" t="n">
        <v>0</v>
      </c>
      <c r="I69" s="77" t="n">
        <v>0</v>
      </c>
      <c r="J69" s="25"/>
      <c r="K69" s="61" t="n">
        <v>63</v>
      </c>
      <c r="L69" s="62" t="n">
        <f aca="false">$B$17+$B$18*EXP(-K69/$B$21)+$B$19*EXP(-K69/$B$22)+$B$20*EXP(-K69/$B$23)</f>
        <v>0.458590134777464</v>
      </c>
      <c r="M69" s="63" t="n">
        <f aca="false">EXP(-K69/$D$9)</f>
        <v>0.00480075034770198</v>
      </c>
      <c r="N69" s="63" t="n">
        <f aca="false">EXP(-K69/$D$8)</f>
        <v>0.561029577868424</v>
      </c>
      <c r="O69" s="64" t="n">
        <f aca="false">(K69*$B$17+$B$18*$B$21*(1-EXP(-K69/$B$21))+$B$19*$B$22*(1-EXP(-K69/$B$22))+$B$20*$B$23*(1-EXP(-K69/$B$23)))*$C$7</f>
        <v>6.20580501648212E-014</v>
      </c>
      <c r="P69" s="64" t="n">
        <f aca="false">$D$9*(1-EXP(-K69/$D$9))*$C$9</f>
        <v>2.3542559215895E-012</v>
      </c>
      <c r="Q69" s="65" t="n">
        <f aca="false">$D$8*(1-EXP(-K69/$D$8))*$C$8</f>
        <v>1.71723585766873E-011</v>
      </c>
      <c r="R69" s="66" t="n">
        <f aca="false">$B$13-K69</f>
        <v>437</v>
      </c>
      <c r="S69" s="67" t="n">
        <f aca="false">VLOOKUP($R69,$K$6:$Q$506,5)/$C$26</f>
        <v>0.901998185407924</v>
      </c>
      <c r="T69" s="68" t="n">
        <f aca="false">VLOOKUP($R69,$K$6:$Q$506,6)/$C$26</f>
        <v>7.55598023610673</v>
      </c>
      <c r="U69" s="69" t="n">
        <f aca="false">VLOOKUP($R69,$K$6:$Q$506,7)/$C$26</f>
        <v>122.68394579114</v>
      </c>
      <c r="V69" s="28" t="s">
        <v>117</v>
      </c>
      <c r="W69" s="78" t="n">
        <f aca="false">G69*S69+H69*T69+I69*U69</f>
        <v>0</v>
      </c>
      <c r="X69" s="25"/>
      <c r="Y69" s="25"/>
      <c r="Z69" s="25"/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8" t="s">
        <v>118</v>
      </c>
      <c r="G70" s="103" t="n">
        <v>0</v>
      </c>
      <c r="H70" s="76" t="n">
        <v>0</v>
      </c>
      <c r="I70" s="77" t="n">
        <v>0</v>
      </c>
      <c r="J70" s="25"/>
      <c r="K70" s="61" t="n">
        <v>64</v>
      </c>
      <c r="L70" s="62" t="n">
        <f aca="false">$B$17+$B$18*EXP(-K70/$B$21)+$B$19*EXP(-K70/$B$22)+$B$20*EXP(-K70/$B$23)</f>
        <v>0.456747105910718</v>
      </c>
      <c r="M70" s="63" t="n">
        <f aca="false">EXP(-K70/$D$9)</f>
        <v>0.00441066938279833</v>
      </c>
      <c r="N70" s="63" t="n">
        <f aca="false">EXP(-K70/$D$8)</f>
        <v>0.555906055851912</v>
      </c>
      <c r="O70" s="64" t="n">
        <f aca="false">(K70*$B$17+$B$18*$B$21*(1-EXP(-K70/$B$21))+$B$19*$B$22*(1-EXP(-K70/$B$22))+$B$20*$B$23*(1-EXP(-K70/$B$23)))*$C$7</f>
        <v>6.28383104494348E-014</v>
      </c>
      <c r="P70" s="64" t="n">
        <f aca="false">$D$9*(1-EXP(-K70/$D$9))*$C$9</f>
        <v>2.35517870204964E-012</v>
      </c>
      <c r="Q70" s="65" t="n">
        <f aca="false">$D$8*(1-EXP(-K70/$D$8))*$C$8</f>
        <v>1.73727888398833E-011</v>
      </c>
      <c r="R70" s="66" t="n">
        <f aca="false">$B$13-K70</f>
        <v>436</v>
      </c>
      <c r="S70" s="67" t="n">
        <f aca="false">VLOOKUP($R70,$K$6:$Q$506,5)/$C$26</f>
        <v>0.900411560925732</v>
      </c>
      <c r="T70" s="68" t="n">
        <f aca="false">VLOOKUP($R70,$K$6:$Q$506,6)/$C$26</f>
        <v>7.55598023610673</v>
      </c>
      <c r="U70" s="69" t="n">
        <f aca="false">VLOOKUP($R70,$K$6:$Q$506,7)/$C$26</f>
        <v>122.66304576676</v>
      </c>
      <c r="V70" s="28" t="s">
        <v>118</v>
      </c>
      <c r="W70" s="78" t="n">
        <f aca="false">G70*S70+H70*T70+I70*U70</f>
        <v>0</v>
      </c>
      <c r="X70" s="25"/>
      <c r="Y70" s="25"/>
      <c r="Z70" s="25"/>
    </row>
    <row r="71" customFormat="false" ht="15.75" hidden="false" customHeight="false" outlineLevel="0" collapsed="false">
      <c r="A71" s="25"/>
      <c r="B71" s="25"/>
      <c r="C71" s="25"/>
      <c r="D71" s="25"/>
      <c r="E71" s="25"/>
      <c r="F71" s="28" t="s">
        <v>119</v>
      </c>
      <c r="G71" s="103" t="n">
        <v>0</v>
      </c>
      <c r="H71" s="76" t="n">
        <v>0</v>
      </c>
      <c r="I71" s="77" t="n">
        <v>0</v>
      </c>
      <c r="J71" s="25"/>
      <c r="K71" s="61" t="n">
        <v>65</v>
      </c>
      <c r="L71" s="62" t="n">
        <f aca="false">$B$17+$B$18*EXP(-K71/$B$21)+$B$19*EXP(-K71/$B$22)+$B$20*EXP(-K71/$B$23)</f>
        <v>0.454942008256995</v>
      </c>
      <c r="M71" s="63" t="n">
        <f aca="false">EXP(-K71/$D$9)</f>
        <v>0.00405228412130759</v>
      </c>
      <c r="N71" s="63" t="n">
        <f aca="false">EXP(-K71/$D$8)</f>
        <v>0.550829323664116</v>
      </c>
      <c r="O71" s="64" t="n">
        <f aca="false">(K71*$B$17+$B$18*$B$21*(1-EXP(-K71/$B$21))+$B$19*$B$22*(1-EXP(-K71/$B$22))+$B$20*$B$23*(1-EXP(-K71/$B$23)))*$C$7</f>
        <v>6.36154610856549E-014</v>
      </c>
      <c r="P71" s="64" t="n">
        <f aca="false">$D$9*(1-EXP(-K71/$D$9))*$C$9</f>
        <v>2.35602650275324E-012</v>
      </c>
      <c r="Q71" s="65" t="n">
        <f aca="false">$D$8*(1-EXP(-K71/$D$8))*$C$8</f>
        <v>1.75713887024966E-011</v>
      </c>
      <c r="R71" s="66" t="n">
        <f aca="false">$B$13-K71</f>
        <v>435</v>
      </c>
      <c r="S71" s="67" t="n">
        <f aca="false">VLOOKUP($R71,$K$6:$Q$506,5)/$C$26</f>
        <v>0.898823912290427</v>
      </c>
      <c r="T71" s="68" t="n">
        <f aca="false">VLOOKUP($R71,$K$6:$Q$506,6)/$C$26</f>
        <v>7.55598023610673</v>
      </c>
      <c r="U71" s="69" t="n">
        <f aca="false">VLOOKUP($R71,$K$6:$Q$506,7)/$C$26</f>
        <v>122.641953116785</v>
      </c>
      <c r="V71" s="28" t="s">
        <v>119</v>
      </c>
      <c r="W71" s="78" t="n">
        <f aca="false">G71*S71+H71*T71+I71*U71</f>
        <v>0</v>
      </c>
      <c r="X71" s="25"/>
      <c r="Y71" s="25"/>
      <c r="Z71" s="25"/>
    </row>
    <row r="72" customFormat="false" ht="15.75" hidden="false" customHeight="false" outlineLevel="0" collapsed="false">
      <c r="A72" s="25"/>
      <c r="B72" s="25"/>
      <c r="C72" s="25"/>
      <c r="D72" s="25"/>
      <c r="E72" s="25"/>
      <c r="F72" s="28" t="s">
        <v>120</v>
      </c>
      <c r="G72" s="103" t="n">
        <v>0</v>
      </c>
      <c r="H72" s="76" t="n">
        <v>0</v>
      </c>
      <c r="I72" s="77" t="n">
        <v>0</v>
      </c>
      <c r="J72" s="25"/>
      <c r="K72" s="61" t="n">
        <v>66</v>
      </c>
      <c r="L72" s="62" t="n">
        <f aca="false">$B$17+$B$18*EXP(-K72/$B$21)+$B$19*EXP(-K72/$B$22)+$B$20*EXP(-K72/$B$23)</f>
        <v>0.453173846829208</v>
      </c>
      <c r="M72" s="63" t="n">
        <f aca="false">EXP(-K72/$D$9)</f>
        <v>0.00372301915528825</v>
      </c>
      <c r="N72" s="63" t="n">
        <f aca="false">EXP(-K72/$D$8)</f>
        <v>0.545798954003649</v>
      </c>
      <c r="O72" s="64" t="n">
        <f aca="false">(K72*$B$17+$B$18*$B$21*(1-EXP(-K72/$B$21))+$B$19*$B$22*(1-EXP(-K72/$B$22))+$B$20*$B$23*(1-EXP(-K72/$B$23)))*$C$7</f>
        <v>6.43895658892377E-014</v>
      </c>
      <c r="P72" s="64" t="n">
        <f aca="false">$D$9*(1-EXP(-K72/$D$9))*$C$9</f>
        <v>2.35680541611787E-012</v>
      </c>
      <c r="Q72" s="65" t="n">
        <f aca="false">$D$8*(1-EXP(-K72/$D$8))*$C$8</f>
        <v>1.77681748803975E-011</v>
      </c>
      <c r="R72" s="66" t="n">
        <f aca="false">$B$13-K72</f>
        <v>434</v>
      </c>
      <c r="S72" s="67" t="n">
        <f aca="false">VLOOKUP($R72,$K$6:$Q$506,5)/$C$26</f>
        <v>0.897235236895002</v>
      </c>
      <c r="T72" s="68" t="n">
        <f aca="false">VLOOKUP($R72,$K$6:$Q$506,6)/$C$26</f>
        <v>7.55598023610673</v>
      </c>
      <c r="U72" s="69" t="n">
        <f aca="false">VLOOKUP($R72,$K$6:$Q$506,7)/$C$26</f>
        <v>122.620666065875</v>
      </c>
      <c r="V72" s="28" t="s">
        <v>120</v>
      </c>
      <c r="W72" s="78" t="n">
        <f aca="false">G72*S72+H72*T72+I72*U72</f>
        <v>0</v>
      </c>
      <c r="X72" s="25"/>
      <c r="Y72" s="25"/>
      <c r="Z72" s="25"/>
    </row>
    <row r="73" customFormat="false" ht="15.75" hidden="false" customHeight="false" outlineLevel="0" collapsed="false">
      <c r="A73" s="25"/>
      <c r="B73" s="25"/>
      <c r="C73" s="25"/>
      <c r="D73" s="25"/>
      <c r="E73" s="25"/>
      <c r="F73" s="28" t="s">
        <v>121</v>
      </c>
      <c r="G73" s="103" t="n">
        <v>0</v>
      </c>
      <c r="H73" s="76" t="n">
        <v>0</v>
      </c>
      <c r="I73" s="77" t="n">
        <v>0</v>
      </c>
      <c r="J73" s="25"/>
      <c r="K73" s="61" t="n">
        <v>67</v>
      </c>
      <c r="L73" s="62" t="n">
        <f aca="false">$B$17+$B$18*EXP(-K73/$B$21)+$B$19*EXP(-K73/$B$22)+$B$20*EXP(-K73/$B$23)</f>
        <v>0.45144165362044</v>
      </c>
      <c r="M73" s="63" t="n">
        <f aca="false">EXP(-K73/$D$9)</f>
        <v>0.00342050833942281</v>
      </c>
      <c r="N73" s="63" t="n">
        <f aca="false">EXP(-K73/$D$8)</f>
        <v>0.540814523471391</v>
      </c>
      <c r="O73" s="64" t="n">
        <f aca="false">(K73*$B$17+$B$18*$B$21*(1-EXP(-K73/$B$21))+$B$19*$B$22*(1-EXP(-K73/$B$22))+$B$20*$B$23*(1-EXP(-K73/$B$23)))*$C$7</f>
        <v>6.51606870027256E-014</v>
      </c>
      <c r="P73" s="64" t="n">
        <f aca="false">$D$9*(1-EXP(-K73/$D$9))*$C$9</f>
        <v>2.35752103952679E-012</v>
      </c>
      <c r="Q73" s="65" t="n">
        <f aca="false">$D$8*(1-EXP(-K73/$D$8))*$C$8</f>
        <v>1.79631639368011E-011</v>
      </c>
      <c r="R73" s="66" t="n">
        <f aca="false">$B$13-K73</f>
        <v>433</v>
      </c>
      <c r="S73" s="67" t="n">
        <f aca="false">VLOOKUP($R73,$K$6:$Q$506,5)/$C$26</f>
        <v>0.895645532125638</v>
      </c>
      <c r="T73" s="68" t="n">
        <f aca="false">VLOOKUP($R73,$K$6:$Q$506,6)/$C$26</f>
        <v>7.55598023610673</v>
      </c>
      <c r="U73" s="69" t="n">
        <f aca="false">VLOOKUP($R73,$K$6:$Q$506,7)/$C$26</f>
        <v>122.59918282233</v>
      </c>
      <c r="V73" s="28" t="s">
        <v>121</v>
      </c>
      <c r="W73" s="78" t="n">
        <f aca="false">G73*S73+H73*T73+I73*U73</f>
        <v>0</v>
      </c>
      <c r="X73" s="25"/>
      <c r="Y73" s="25"/>
      <c r="Z73" s="25"/>
    </row>
    <row r="74" customFormat="false" ht="15.75" hidden="false" customHeight="false" outlineLevel="0" collapsed="false">
      <c r="A74" s="25"/>
      <c r="B74" s="25"/>
      <c r="C74" s="25"/>
      <c r="D74" s="25"/>
      <c r="E74" s="25"/>
      <c r="F74" s="28" t="s">
        <v>122</v>
      </c>
      <c r="G74" s="103" t="n">
        <v>0</v>
      </c>
      <c r="H74" s="76" t="n">
        <v>0</v>
      </c>
      <c r="I74" s="77" t="n">
        <v>0</v>
      </c>
      <c r="J74" s="25"/>
      <c r="K74" s="61" t="n">
        <v>68</v>
      </c>
      <c r="L74" s="62" t="n">
        <f aca="false">$B$17+$B$18*EXP(-K74/$B$21)+$B$19*EXP(-K74/$B$22)+$B$20*EXP(-K74/$B$23)</f>
        <v>0.449744486835301</v>
      </c>
      <c r="M74" s="63" t="n">
        <f aca="false">EXP(-K74/$D$9)</f>
        <v>0.00314257778755778</v>
      </c>
      <c r="N74" s="63" t="n">
        <f aca="false">EXP(-K74/$D$8)</f>
        <v>0.535875612534853</v>
      </c>
      <c r="O74" s="64" t="n">
        <f aca="false">(K74*$B$17+$B$18*$B$21*(1-EXP(-K74/$B$21))+$B$19*$B$22*(1-EXP(-K74/$B$22))+$B$20*$B$23*(1-EXP(-K74/$B$23)))*$C$7</f>
        <v>6.59288849407851E-014</v>
      </c>
      <c r="P74" s="64" t="n">
        <f aca="false">$D$9*(1-EXP(-K74/$D$9))*$C$9</f>
        <v>2.35817851555257E-012</v>
      </c>
      <c r="Q74" s="65" t="n">
        <f aca="false">$D$8*(1-EXP(-K74/$D$8))*$C$8</f>
        <v>1.81563722836613E-011</v>
      </c>
      <c r="R74" s="66" t="n">
        <f aca="false">$B$13-K74</f>
        <v>432</v>
      </c>
      <c r="S74" s="67" t="n">
        <f aca="false">VLOOKUP($R74,$K$6:$Q$506,5)/$C$26</f>
        <v>0.894054795361678</v>
      </c>
      <c r="T74" s="68" t="n">
        <f aca="false">VLOOKUP($R74,$K$6:$Q$506,6)/$C$26</f>
        <v>7.55598023610673</v>
      </c>
      <c r="U74" s="69" t="n">
        <f aca="false">VLOOKUP($R74,$K$6:$Q$506,7)/$C$26</f>
        <v>122.577501577936</v>
      </c>
      <c r="V74" s="28" t="s">
        <v>122</v>
      </c>
      <c r="W74" s="78" t="n">
        <f aca="false">G74*S74+H74*T74+I74*U74</f>
        <v>0</v>
      </c>
      <c r="X74" s="25"/>
      <c r="Y74" s="25"/>
      <c r="Z74" s="25"/>
    </row>
    <row r="75" customFormat="false" ht="15.75" hidden="false" customHeight="false" outlineLevel="0" collapsed="false">
      <c r="A75" s="25"/>
      <c r="B75" s="25"/>
      <c r="C75" s="25"/>
      <c r="D75" s="25"/>
      <c r="E75" s="25"/>
      <c r="F75" s="28" t="s">
        <v>123</v>
      </c>
      <c r="G75" s="103" t="n">
        <v>0</v>
      </c>
      <c r="H75" s="76" t="n">
        <v>0</v>
      </c>
      <c r="I75" s="77" t="n">
        <v>0</v>
      </c>
      <c r="J75" s="25"/>
      <c r="K75" s="61" t="n">
        <v>69</v>
      </c>
      <c r="L75" s="62" t="n">
        <f aca="false">$B$17+$B$18*EXP(-K75/$B$21)+$B$19*EXP(-K75/$B$22)+$B$20*EXP(-K75/$B$23)</f>
        <v>0.448081430150444</v>
      </c>
      <c r="M75" s="63" t="n">
        <f aca="false">EXP(-K75/$D$9)</f>
        <v>0.00288723025084571</v>
      </c>
      <c r="N75" s="63" t="n">
        <f aca="false">EXP(-K75/$D$8)</f>
        <v>0.530981805492867</v>
      </c>
      <c r="O75" s="64" t="n">
        <f aca="false">(K75*$B$17+$B$18*$B$21*(1-EXP(-K75/$B$21))+$B$19*$B$22*(1-EXP(-K75/$B$22))+$B$20*$B$23*(1-EXP(-K75/$B$23)))*$C$7</f>
        <v>6.66942186342598E-014</v>
      </c>
      <c r="P75" s="64" t="n">
        <f aca="false">$D$9*(1-EXP(-K75/$D$9))*$C$9</f>
        <v>2.35878256891232E-012</v>
      </c>
      <c r="Q75" s="65" t="n">
        <f aca="false">$D$8*(1-EXP(-K75/$D$8))*$C$8</f>
        <v>1.83478161830521E-011</v>
      </c>
      <c r="R75" s="66" t="n">
        <f aca="false">$B$13-K75</f>
        <v>431</v>
      </c>
      <c r="S75" s="67" t="n">
        <f aca="false">VLOOKUP($R75,$K$6:$Q$506,5)/$C$26</f>
        <v>0.892463023975611</v>
      </c>
      <c r="T75" s="68" t="n">
        <f aca="false">VLOOKUP($R75,$K$6:$Q$506,6)/$C$26</f>
        <v>7.55598023610673</v>
      </c>
      <c r="U75" s="69" t="n">
        <f aca="false">VLOOKUP($R75,$K$6:$Q$506,7)/$C$26</f>
        <v>122.555620507813</v>
      </c>
      <c r="V75" s="28" t="s">
        <v>123</v>
      </c>
      <c r="W75" s="78" t="n">
        <f aca="false">G75*S75+H75*T75+I75*U75</f>
        <v>0</v>
      </c>
      <c r="X75" s="25"/>
      <c r="Y75" s="25"/>
      <c r="Z75" s="25"/>
    </row>
    <row r="76" customFormat="false" ht="15.75" hidden="false" customHeight="false" outlineLevel="0" collapsed="false">
      <c r="A76" s="25"/>
      <c r="B76" s="25"/>
      <c r="C76" s="25"/>
      <c r="D76" s="25"/>
      <c r="E76" s="25"/>
      <c r="F76" s="28" t="s">
        <v>124</v>
      </c>
      <c r="G76" s="103" t="n">
        <v>0</v>
      </c>
      <c r="H76" s="76" t="n">
        <v>0</v>
      </c>
      <c r="I76" s="77" t="n">
        <v>0</v>
      </c>
      <c r="J76" s="25"/>
      <c r="K76" s="61" t="n">
        <v>70</v>
      </c>
      <c r="L76" s="62" t="n">
        <f aca="false">$B$17+$B$18*EXP(-K76/$B$21)+$B$19*EXP(-K76/$B$22)+$B$20*EXP(-K76/$B$23)</f>
        <v>0.44645159200168</v>
      </c>
      <c r="M76" s="63" t="n">
        <f aca="false">EXP(-K76/$D$9)</f>
        <v>0.00265263076522821</v>
      </c>
      <c r="N76" s="63" t="n">
        <f aca="false">EXP(-K76/$D$8)</f>
        <v>0.526132690440597</v>
      </c>
      <c r="O76" s="64" t="n">
        <f aca="false">(K76*$B$17+$B$18*$B$21*(1-EXP(-K76/$B$21))+$B$19*$B$22*(1-EXP(-K76/$B$22))+$B$20*$B$23*(1-EXP(-K76/$B$23)))*$C$7</f>
        <v>6.74567454729857E-014</v>
      </c>
      <c r="P76" s="64" t="n">
        <f aca="false">$D$9*(1-EXP(-K76/$D$9))*$C$9</f>
        <v>2.35933754042019E-012</v>
      </c>
      <c r="Q76" s="65" t="n">
        <f aca="false">$D$8*(1-EXP(-K76/$D$8))*$C$8</f>
        <v>1.85375117485365E-011</v>
      </c>
      <c r="R76" s="66" t="n">
        <f aca="false">$B$13-K76</f>
        <v>430</v>
      </c>
      <c r="S76" s="67" t="n">
        <f aca="false">VLOOKUP($R76,$K$6:$Q$506,5)/$C$26</f>
        <v>0.890870215333044</v>
      </c>
      <c r="T76" s="68" t="n">
        <f aca="false">VLOOKUP($R76,$K$6:$Q$506,6)/$C$26</f>
        <v>7.55598023610673</v>
      </c>
      <c r="U76" s="69" t="n">
        <f aca="false">VLOOKUP($R76,$K$6:$Q$506,7)/$C$26</f>
        <v>122.533537770261</v>
      </c>
      <c r="V76" s="28" t="s">
        <v>124</v>
      </c>
      <c r="W76" s="78" t="n">
        <f aca="false">G76*S76+H76*T76+I76*U76</f>
        <v>0</v>
      </c>
      <c r="X76" s="25"/>
      <c r="Y76" s="25"/>
      <c r="Z76" s="25"/>
    </row>
    <row r="77" customFormat="false" ht="15.75" hidden="false" customHeight="false" outlineLevel="0" collapsed="false">
      <c r="A77" s="25"/>
      <c r="B77" s="25"/>
      <c r="C77" s="25"/>
      <c r="D77" s="25"/>
      <c r="E77" s="25"/>
      <c r="F77" s="28" t="s">
        <v>125</v>
      </c>
      <c r="G77" s="103" t="n">
        <v>0</v>
      </c>
      <c r="H77" s="76" t="n">
        <v>0</v>
      </c>
      <c r="I77" s="77" t="n">
        <v>0</v>
      </c>
      <c r="J77" s="25"/>
      <c r="K77" s="61" t="n">
        <v>71</v>
      </c>
      <c r="L77" s="62" t="n">
        <f aca="false">$B$17+$B$18*EXP(-K77/$B$21)+$B$19*EXP(-K77/$B$22)+$B$20*EXP(-K77/$B$23)</f>
        <v>0.444854104895613</v>
      </c>
      <c r="M77" s="63" t="n">
        <f aca="false">EXP(-K77/$D$9)</f>
        <v>0.00243709346512081</v>
      </c>
      <c r="N77" s="63" t="n">
        <f aca="false">EXP(-K77/$D$8)</f>
        <v>0.521327859234868</v>
      </c>
      <c r="O77" s="64" t="n">
        <f aca="false">(K77*$B$17+$B$18*$B$21*(1-EXP(-K77/$B$21))+$B$19*$B$22*(1-EXP(-K77/$B$22))+$B$20*$B$23*(1-EXP(-K77/$B$23)))*$C$7</f>
        <v>6.82165213474125E-014</v>
      </c>
      <c r="P77" s="64" t="n">
        <f aca="false">$D$9*(1-EXP(-K77/$D$9))*$C$9</f>
        <v>2.35984741818113E-012</v>
      </c>
      <c r="Q77" s="65" t="n">
        <f aca="false">$D$8*(1-EXP(-K77/$D$8))*$C$8</f>
        <v>1.87254749465228E-011</v>
      </c>
      <c r="R77" s="66" t="n">
        <f aca="false">$B$13-K77</f>
        <v>429</v>
      </c>
      <c r="S77" s="67" t="n">
        <f aca="false">VLOOKUP($R77,$K$6:$Q$506,5)/$C$26</f>
        <v>0.889276366792681</v>
      </c>
      <c r="T77" s="68" t="n">
        <f aca="false">VLOOKUP($R77,$K$6:$Q$506,6)/$C$26</f>
        <v>7.55598023610673</v>
      </c>
      <c r="U77" s="69" t="n">
        <f aca="false">VLOOKUP($R77,$K$6:$Q$506,7)/$C$26</f>
        <v>122.511251506609</v>
      </c>
      <c r="V77" s="28" t="s">
        <v>125</v>
      </c>
      <c r="W77" s="78" t="n">
        <f aca="false">G77*S77+H77*T77+I77*U77</f>
        <v>0</v>
      </c>
      <c r="X77" s="25"/>
      <c r="Y77" s="25"/>
      <c r="Z77" s="25"/>
    </row>
    <row r="78" customFormat="false" ht="15.75" hidden="false" customHeight="false" outlineLevel="0" collapsed="false">
      <c r="A78" s="25"/>
      <c r="B78" s="25"/>
      <c r="C78" s="25"/>
      <c r="D78" s="25"/>
      <c r="E78" s="25"/>
      <c r="F78" s="28" t="s">
        <v>126</v>
      </c>
      <c r="G78" s="103" t="n">
        <v>0</v>
      </c>
      <c r="H78" s="76" t="n">
        <v>0</v>
      </c>
      <c r="I78" s="77" t="n">
        <v>0</v>
      </c>
      <c r="J78" s="25"/>
      <c r="K78" s="61" t="n">
        <v>72</v>
      </c>
      <c r="L78" s="62" t="n">
        <f aca="false">$B$17+$B$18*EXP(-K78/$B$21)+$B$19*EXP(-K78/$B$22)+$B$20*EXP(-K78/$B$23)</f>
        <v>0.443288124744041</v>
      </c>
      <c r="M78" s="63" t="n">
        <f aca="false">EXP(-K78/$D$9)</f>
        <v>0.00223906946854083</v>
      </c>
      <c r="N78" s="63" t="n">
        <f aca="false">EXP(-K78/$D$8)</f>
        <v>0.516566907459812</v>
      </c>
      <c r="O78" s="64" t="n">
        <f aca="false">(K78*$B$17+$B$18*$B$21*(1-EXP(-K78/$B$21))+$B$19*$B$22*(1-EXP(-K78/$B$22))+$B$20*$B$23*(1-EXP(-K78/$B$23)))*$C$7</f>
        <v>6.897360068907E-014</v>
      </c>
      <c r="P78" s="64" t="n">
        <f aca="false">$D$9*(1-EXP(-K78/$D$9))*$C$9</f>
        <v>2.36031586624993E-012</v>
      </c>
      <c r="Q78" s="65" t="n">
        <f aca="false">$D$8*(1-EXP(-K78/$D$8))*$C$8</f>
        <v>1.89117215976083E-011</v>
      </c>
      <c r="R78" s="66" t="n">
        <f aca="false">$B$13-K78</f>
        <v>428</v>
      </c>
      <c r="S78" s="67" t="n">
        <f aca="false">VLOOKUP($R78,$K$6:$Q$506,5)/$C$26</f>
        <v>0.887681475706297</v>
      </c>
      <c r="T78" s="68" t="n">
        <f aca="false">VLOOKUP($R78,$K$6:$Q$506,6)/$C$26</f>
        <v>7.55598023610673</v>
      </c>
      <c r="U78" s="69" t="n">
        <f aca="false">VLOOKUP($R78,$K$6:$Q$506,7)/$C$26</f>
        <v>122.488759841052</v>
      </c>
      <c r="V78" s="28" t="s">
        <v>126</v>
      </c>
      <c r="W78" s="78" t="n">
        <f aca="false">G78*S78+H78*T78+I78*U78</f>
        <v>0</v>
      </c>
      <c r="X78" s="25"/>
      <c r="Y78" s="25"/>
      <c r="Z78" s="25"/>
    </row>
    <row r="79" customFormat="false" ht="15.75" hidden="false" customHeight="false" outlineLevel="0" collapsed="false">
      <c r="A79" s="25"/>
      <c r="B79" s="25"/>
      <c r="C79" s="25"/>
      <c r="D79" s="25"/>
      <c r="E79" s="25"/>
      <c r="F79" s="28" t="s">
        <v>127</v>
      </c>
      <c r="G79" s="103" t="n">
        <v>0</v>
      </c>
      <c r="H79" s="76" t="n">
        <v>0</v>
      </c>
      <c r="I79" s="77" t="n">
        <v>0</v>
      </c>
      <c r="J79" s="25"/>
      <c r="K79" s="61" t="n">
        <v>73</v>
      </c>
      <c r="L79" s="62" t="n">
        <f aca="false">$B$17+$B$18*EXP(-K79/$B$21)+$B$19*EXP(-K79/$B$22)+$B$20*EXP(-K79/$B$23)</f>
        <v>0.441752830219625</v>
      </c>
      <c r="M79" s="63" t="n">
        <f aca="false">EXP(-K79/$D$9)</f>
        <v>0.00205713574661904</v>
      </c>
      <c r="N79" s="63" t="n">
        <f aca="false">EXP(-K79/$D$8)</f>
        <v>0.511849434392834</v>
      </c>
      <c r="O79" s="64" t="n">
        <f aca="false">(K79*$B$17+$B$18*$B$21*(1-EXP(-K79/$B$21))+$B$19*$B$22*(1-EXP(-K79/$B$22))+$B$20*$B$23*(1-EXP(-K79/$B$23)))*$C$7</f>
        <v>6.97280365099193E-014</v>
      </c>
      <c r="P79" s="64" t="n">
        <f aca="false">$D$9*(1-EXP(-K79/$D$9))*$C$9</f>
        <v>2.36074625096165E-012</v>
      </c>
      <c r="Q79" s="65" t="n">
        <f aca="false">$D$8*(1-EXP(-K79/$D$8))*$C$8</f>
        <v>1.90962673779108E-011</v>
      </c>
      <c r="R79" s="66" t="n">
        <f aca="false">$B$13-K79</f>
        <v>427</v>
      </c>
      <c r="S79" s="67" t="n">
        <f aca="false">VLOOKUP($R79,$K$6:$Q$506,5)/$C$26</f>
        <v>0.886085539418716</v>
      </c>
      <c r="T79" s="68" t="n">
        <f aca="false">VLOOKUP($R79,$K$6:$Q$506,6)/$C$26</f>
        <v>7.55598023610673</v>
      </c>
      <c r="U79" s="69" t="n">
        <f aca="false">VLOOKUP($R79,$K$6:$Q$506,7)/$C$26</f>
        <v>122.4660608805</v>
      </c>
      <c r="V79" s="28" t="s">
        <v>127</v>
      </c>
      <c r="W79" s="78" t="n">
        <f aca="false">G79*S79+H79*T79+I79*U79</f>
        <v>0</v>
      </c>
      <c r="X79" s="25"/>
      <c r="Y79" s="25"/>
      <c r="Z79" s="25"/>
    </row>
    <row r="80" customFormat="false" ht="15.75" hidden="false" customHeight="false" outlineLevel="0" collapsed="false">
      <c r="A80" s="25"/>
      <c r="B80" s="25"/>
      <c r="C80" s="25"/>
      <c r="D80" s="25"/>
      <c r="E80" s="25"/>
      <c r="F80" s="28" t="s">
        <v>128</v>
      </c>
      <c r="G80" s="103" t="n">
        <v>0</v>
      </c>
      <c r="H80" s="76" t="n">
        <v>0</v>
      </c>
      <c r="I80" s="77" t="n">
        <v>0</v>
      </c>
      <c r="J80" s="25"/>
      <c r="K80" s="61" t="n">
        <v>74</v>
      </c>
      <c r="L80" s="62" t="n">
        <f aca="false">$B$17+$B$18*EXP(-K80/$B$21)+$B$19*EXP(-K80/$B$22)+$B$20*EXP(-K80/$B$23)</f>
        <v>0.440247422131591</v>
      </c>
      <c r="M80" s="63" t="n">
        <f aca="false">EXP(-K80/$D$9)</f>
        <v>0.00188998489750999</v>
      </c>
      <c r="N80" s="63" t="n">
        <f aca="false">EXP(-K80/$D$8)</f>
        <v>0.507175042970879</v>
      </c>
      <c r="O80" s="64" t="n">
        <f aca="false">(K80*$B$17+$B$18*$B$21*(1-EXP(-K80/$B$21))+$B$19*$B$22*(1-EXP(-K80/$B$22))+$B$20*$B$23*(1-EXP(-K80/$B$23)))*$C$7</f>
        <v>7.04798804406223E-014</v>
      </c>
      <c r="P80" s="64" t="n">
        <f aca="false">$D$9*(1-EXP(-K80/$D$9))*$C$9</f>
        <v>2.36114166512264E-012</v>
      </c>
      <c r="Q80" s="65" t="n">
        <f aca="false">$D$8*(1-EXP(-K80/$D$8))*$C$8</f>
        <v>1.92791278203885E-011</v>
      </c>
      <c r="R80" s="66" t="n">
        <f aca="false">$B$13-K80</f>
        <v>426</v>
      </c>
      <c r="S80" s="67" t="n">
        <f aca="false">VLOOKUP($R80,$K$6:$Q$506,5)/$C$26</f>
        <v>0.884488555267788</v>
      </c>
      <c r="T80" s="68" t="n">
        <f aca="false">VLOOKUP($R80,$K$6:$Q$506,6)/$C$26</f>
        <v>7.55598023610673</v>
      </c>
      <c r="U80" s="69" t="n">
        <f aca="false">VLOOKUP($R80,$K$6:$Q$506,7)/$C$26</f>
        <v>122.443152714411</v>
      </c>
      <c r="V80" s="28" t="s">
        <v>128</v>
      </c>
      <c r="W80" s="78" t="n">
        <f aca="false">G80*S80+H80*T80+I80*U80</f>
        <v>0</v>
      </c>
      <c r="X80" s="25"/>
      <c r="Y80" s="25"/>
      <c r="Z80" s="25"/>
    </row>
    <row r="81" customFormat="false" ht="15.75" hidden="false" customHeight="false" outlineLevel="0" collapsed="false">
      <c r="A81" s="25"/>
      <c r="B81" s="25"/>
      <c r="C81" s="25"/>
      <c r="D81" s="25"/>
      <c r="E81" s="25"/>
      <c r="F81" s="28" t="s">
        <v>129</v>
      </c>
      <c r="G81" s="103" t="n">
        <v>0</v>
      </c>
      <c r="H81" s="76" t="n">
        <v>0</v>
      </c>
      <c r="I81" s="77" t="n">
        <v>0</v>
      </c>
      <c r="J81" s="25"/>
      <c r="K81" s="61" t="n">
        <v>75</v>
      </c>
      <c r="L81" s="62" t="n">
        <f aca="false">$B$17+$B$18*EXP(-K81/$B$21)+$B$19*EXP(-K81/$B$22)+$B$20*EXP(-K81/$B$23)</f>
        <v>0.438771122820357</v>
      </c>
      <c r="M81" s="63" t="n">
        <f aca="false">EXP(-K81/$D$9)</f>
        <v>0.00173641575121457</v>
      </c>
      <c r="N81" s="63" t="n">
        <f aca="false">EXP(-K81/$D$8)</f>
        <v>0.502543339757013</v>
      </c>
      <c r="O81" s="64" t="n">
        <f aca="false">(K81*$B$17+$B$18*$B$21*(1-EXP(-K81/$B$21))+$B$19*$B$22*(1-EXP(-K81/$B$22))+$B$20*$B$23*(1-EXP(-K81/$B$23)))*$C$7</f>
        <v>7.12291827677623E-014</v>
      </c>
      <c r="P81" s="64" t="n">
        <f aca="false">$D$9*(1-EXP(-K81/$D$9))*$C$9</f>
        <v>2.36150495023581E-012</v>
      </c>
      <c r="Q81" s="65" t="n">
        <f aca="false">$D$8*(1-EXP(-K81/$D$8))*$C$8</f>
        <v>1.9460318316147E-011</v>
      </c>
      <c r="R81" s="66" t="n">
        <f aca="false">$B$13-K81</f>
        <v>425</v>
      </c>
      <c r="S81" s="67" t="n">
        <f aca="false">VLOOKUP($R81,$K$6:$Q$506,5)/$C$26</f>
        <v>0.882890520584363</v>
      </c>
      <c r="T81" s="68" t="n">
        <f aca="false">VLOOKUP($R81,$K$6:$Q$506,6)/$C$26</f>
        <v>7.55598023610673</v>
      </c>
      <c r="U81" s="69" t="n">
        <f aca="false">VLOOKUP($R81,$K$6:$Q$506,7)/$C$26</f>
        <v>122.420033414639</v>
      </c>
      <c r="V81" s="28" t="s">
        <v>129</v>
      </c>
      <c r="W81" s="78" t="n">
        <f aca="false">G81*S81+H81*T81+I81*U81</f>
        <v>0</v>
      </c>
      <c r="X81" s="25"/>
      <c r="Y81" s="25"/>
      <c r="Z81" s="25"/>
    </row>
    <row r="82" customFormat="false" ht="15.75" hidden="false" customHeight="false" outlineLevel="0" collapsed="false">
      <c r="A82" s="25"/>
      <c r="B82" s="25"/>
      <c r="C82" s="25"/>
      <c r="D82" s="25"/>
      <c r="E82" s="25"/>
      <c r="F82" s="28" t="s">
        <v>130</v>
      </c>
      <c r="G82" s="103" t="n">
        <v>0</v>
      </c>
      <c r="H82" s="76" t="n">
        <v>0</v>
      </c>
      <c r="I82" s="77" t="n">
        <v>0</v>
      </c>
      <c r="J82" s="25"/>
      <c r="K82" s="61" t="n">
        <v>76</v>
      </c>
      <c r="L82" s="62" t="n">
        <f aca="false">$B$17+$B$18*EXP(-K82/$B$21)+$B$19*EXP(-K82/$B$22)+$B$20*EXP(-K82/$B$23)</f>
        <v>0.437323175570153</v>
      </c>
      <c r="M82" s="63" t="n">
        <f aca="false">EXP(-K82/$D$9)</f>
        <v>0.00159532473779999</v>
      </c>
      <c r="N82" s="63" t="n">
        <f aca="false">EXP(-K82/$D$8)</f>
        <v>0.497953934907308</v>
      </c>
      <c r="O82" s="64" t="n">
        <f aca="false">(K82*$B$17+$B$18*$B$21*(1-EXP(-K82/$B$21))+$B$19*$B$22*(1-EXP(-K82/$B$22))+$B$20*$B$23*(1-EXP(-K82/$B$23)))*$C$7</f>
        <v>7.19759924700494E-014</v>
      </c>
      <c r="P82" s="64" t="n">
        <f aca="false">$D$9*(1-EXP(-K82/$D$9))*$C$9</f>
        <v>2.36183871692015E-012</v>
      </c>
      <c r="Q82" s="65" t="n">
        <f aca="false">$D$8*(1-EXP(-K82/$D$8))*$C$8</f>
        <v>1.96398541157346E-011</v>
      </c>
      <c r="R82" s="66" t="n">
        <f aca="false">$B$13-K82</f>
        <v>424</v>
      </c>
      <c r="S82" s="67" t="n">
        <f aca="false">VLOOKUP($R82,$K$6:$Q$506,5)/$C$26</f>
        <v>0.881291432692268</v>
      </c>
      <c r="T82" s="68" t="n">
        <f aca="false">VLOOKUP($R82,$K$6:$Q$506,6)/$C$26</f>
        <v>7.55598023610673</v>
      </c>
      <c r="U82" s="69" t="n">
        <f aca="false">VLOOKUP($R82,$K$6:$Q$506,7)/$C$26</f>
        <v>122.396701035265</v>
      </c>
      <c r="V82" s="28" t="s">
        <v>130</v>
      </c>
      <c r="W82" s="78" t="n">
        <f aca="false">G82*S82+H82*T82+I82*U82</f>
        <v>0</v>
      </c>
      <c r="X82" s="25"/>
      <c r="Y82" s="25"/>
      <c r="Z82" s="25"/>
    </row>
    <row r="83" customFormat="false" ht="15.75" hidden="false" customHeight="false" outlineLevel="0" collapsed="false">
      <c r="A83" s="25"/>
      <c r="B83" s="25"/>
      <c r="C83" s="25"/>
      <c r="D83" s="25"/>
      <c r="E83" s="25"/>
      <c r="F83" s="28" t="s">
        <v>131</v>
      </c>
      <c r="G83" s="103" t="n">
        <v>0</v>
      </c>
      <c r="H83" s="76" t="n">
        <v>0</v>
      </c>
      <c r="I83" s="77" t="n">
        <v>0</v>
      </c>
      <c r="J83" s="25"/>
      <c r="K83" s="61" t="n">
        <v>77</v>
      </c>
      <c r="L83" s="62" t="n">
        <f aca="false">$B$17+$B$18*EXP(-K83/$B$21)+$B$19*EXP(-K83/$B$22)+$B$20*EXP(-K83/$B$23)</f>
        <v>0.43590284403881</v>
      </c>
      <c r="M83" s="63" t="n">
        <f aca="false">EXP(-K83/$D$9)</f>
        <v>0.00146569795698779</v>
      </c>
      <c r="N83" s="63" t="n">
        <f aca="false">EXP(-K83/$D$8)</f>
        <v>0.493406442138032</v>
      </c>
      <c r="O83" s="64" t="n">
        <f aca="false">(K83*$B$17+$B$18*$B$21*(1-EXP(-K83/$B$21))+$B$19*$B$22*(1-EXP(-K83/$B$22))+$B$20*$B$23*(1-EXP(-K83/$B$23)))*$C$7</f>
        <v>7.27203572535383E-014</v>
      </c>
      <c r="P83" s="64" t="n">
        <f aca="false">$D$9*(1-EXP(-K83/$D$9))*$C$9</f>
        <v>2.36214536367097E-012</v>
      </c>
      <c r="Q83" s="65" t="n">
        <f aca="false">$D$8*(1-EXP(-K83/$D$8))*$C$8</f>
        <v>1.98177503304265E-011</v>
      </c>
      <c r="R83" s="66" t="n">
        <f aca="false">$B$13-K83</f>
        <v>423</v>
      </c>
      <c r="S83" s="67" t="n">
        <f aca="false">VLOOKUP($R83,$K$6:$Q$506,5)/$C$26</f>
        <v>0.87969128890828</v>
      </c>
      <c r="T83" s="68" t="n">
        <f aca="false">VLOOKUP($R83,$K$6:$Q$506,6)/$C$26</f>
        <v>7.55598023610673</v>
      </c>
      <c r="U83" s="69" t="n">
        <f aca="false">VLOOKUP($R83,$K$6:$Q$506,7)/$C$26</f>
        <v>122.373153612435</v>
      </c>
      <c r="V83" s="28" t="s">
        <v>131</v>
      </c>
      <c r="W83" s="78" t="n">
        <f aca="false">G83*S83+H83*T83+I83*U83</f>
        <v>0</v>
      </c>
      <c r="X83" s="25"/>
      <c r="Y83" s="25"/>
      <c r="Z83" s="25"/>
    </row>
    <row r="84" customFormat="false" ht="15.75" hidden="false" customHeight="false" outlineLevel="0" collapsed="false">
      <c r="A84" s="25"/>
      <c r="B84" s="25"/>
      <c r="C84" s="25"/>
      <c r="D84" s="25"/>
      <c r="E84" s="25"/>
      <c r="F84" s="28" t="s">
        <v>132</v>
      </c>
      <c r="G84" s="103" t="n">
        <v>0</v>
      </c>
      <c r="H84" s="76" t="n">
        <v>0</v>
      </c>
      <c r="I84" s="77" t="n">
        <v>0</v>
      </c>
      <c r="J84" s="25"/>
      <c r="K84" s="61" t="n">
        <v>78</v>
      </c>
      <c r="L84" s="62" t="n">
        <f aca="false">$B$17+$B$18*EXP(-K84/$B$21)+$B$19*EXP(-K84/$B$22)+$B$20*EXP(-K84/$B$23)</f>
        <v>0.434509411703973</v>
      </c>
      <c r="M84" s="63" t="n">
        <f aca="false">EXP(-K84/$D$9)</f>
        <v>0.00134660389212087</v>
      </c>
      <c r="N84" s="63" t="n">
        <f aca="false">EXP(-K84/$D$8)</f>
        <v>0.488900478693131</v>
      </c>
      <c r="O84" s="64" t="n">
        <f aca="false">(K84*$B$17+$B$18*$B$21*(1-EXP(-K84/$B$21))+$B$19*$B$22*(1-EXP(-K84/$B$22))+$B$20*$B$23*(1-EXP(-K84/$B$23)))*$C$7</f>
        <v>7.34623235858881E-014</v>
      </c>
      <c r="P84" s="64" t="n">
        <f aca="false">$D$9*(1-EXP(-K84/$D$9))*$C$9</f>
        <v>2.36242709409584E-012</v>
      </c>
      <c r="Q84" s="65" t="n">
        <f aca="false">$D$8*(1-EXP(-K84/$D$8))*$C$8</f>
        <v>1.99940219334961E-011</v>
      </c>
      <c r="R84" s="66" t="n">
        <f aca="false">$B$13-K84</f>
        <v>422</v>
      </c>
      <c r="S84" s="67" t="n">
        <f aca="false">VLOOKUP($R84,$K$6:$Q$506,5)/$C$26</f>
        <v>0.878090086542103</v>
      </c>
      <c r="T84" s="68" t="n">
        <f aca="false">VLOOKUP($R84,$K$6:$Q$506,6)/$C$26</f>
        <v>7.55598023610673</v>
      </c>
      <c r="U84" s="69" t="n">
        <f aca="false">VLOOKUP($R84,$K$6:$Q$506,7)/$C$26</f>
        <v>122.349389164195</v>
      </c>
      <c r="V84" s="28" t="s">
        <v>132</v>
      </c>
      <c r="W84" s="78" t="n">
        <f aca="false">G84*S84+H84*T84+I84*U84</f>
        <v>0</v>
      </c>
      <c r="X84" s="25"/>
      <c r="Y84" s="25"/>
      <c r="Z84" s="25"/>
    </row>
    <row r="85" customFormat="false" ht="15.75" hidden="false" customHeight="false" outlineLevel="0" collapsed="false">
      <c r="A85" s="25"/>
      <c r="B85" s="25"/>
      <c r="C85" s="25"/>
      <c r="D85" s="25"/>
      <c r="E85" s="25"/>
      <c r="F85" s="28" t="s">
        <v>133</v>
      </c>
      <c r="G85" s="103" t="n">
        <v>0</v>
      </c>
      <c r="H85" s="76" t="n">
        <v>0</v>
      </c>
      <c r="I85" s="77" t="n">
        <v>0</v>
      </c>
      <c r="J85" s="25"/>
      <c r="K85" s="61" t="n">
        <v>79</v>
      </c>
      <c r="L85" s="62" t="n">
        <f aca="false">$B$17+$B$18*EXP(-K85/$B$21)+$B$19*EXP(-K85/$B$22)+$B$20*EXP(-K85/$B$23)</f>
        <v>0.433142181325087</v>
      </c>
      <c r="M85" s="63" t="n">
        <f aca="false">EXP(-K85/$D$9)</f>
        <v>0.00123718671615108</v>
      </c>
      <c r="N85" s="63" t="n">
        <f aca="false">EXP(-K85/$D$8)</f>
        <v>0.484435665312016</v>
      </c>
      <c r="O85" s="64" t="n">
        <f aca="false">(K85*$B$17+$B$18*$B$21*(1-EXP(-K85/$B$21))+$B$19*$B$22*(1-EXP(-K85/$B$22))+$B$20*$B$23*(1-EXP(-K85/$B$23)))*$C$7</f>
        <v>7.42019367296922E-014</v>
      </c>
      <c r="P85" s="64" t="n">
        <f aca="false">$D$9*(1-EXP(-K85/$D$9))*$C$9</f>
        <v>2.36268593275005E-012</v>
      </c>
      <c r="Q85" s="65" t="n">
        <f aca="false">$D$8*(1-EXP(-K85/$D$8))*$C$8</f>
        <v>2.01686837614757E-011</v>
      </c>
      <c r="R85" s="66" t="n">
        <f aca="false">$B$13-K85</f>
        <v>421</v>
      </c>
      <c r="S85" s="67" t="n">
        <f aca="false">VLOOKUP($R85,$K$6:$Q$506,5)/$C$26</f>
        <v>0.876487822896343</v>
      </c>
      <c r="T85" s="68" t="n">
        <f aca="false">VLOOKUP($R85,$K$6:$Q$506,6)/$C$26</f>
        <v>7.55598023610673</v>
      </c>
      <c r="U85" s="69" t="n">
        <f aca="false">VLOOKUP($R85,$K$6:$Q$506,7)/$C$26</f>
        <v>122.325405690326</v>
      </c>
      <c r="V85" s="28" t="s">
        <v>133</v>
      </c>
      <c r="W85" s="78" t="n">
        <f aca="false">G85*S85+H85*T85+I85*U85</f>
        <v>0</v>
      </c>
      <c r="X85" s="25"/>
      <c r="Y85" s="25"/>
      <c r="Z85" s="25"/>
    </row>
    <row r="86" customFormat="false" ht="15.75" hidden="false" customHeight="false" outlineLevel="0" collapsed="false">
      <c r="A86" s="25"/>
      <c r="B86" s="25"/>
      <c r="C86" s="25"/>
      <c r="D86" s="25"/>
      <c r="E86" s="25"/>
      <c r="F86" s="28" t="s">
        <v>134</v>
      </c>
      <c r="G86" s="103" t="n">
        <v>0</v>
      </c>
      <c r="H86" s="76" t="n">
        <v>0</v>
      </c>
      <c r="I86" s="77" t="n">
        <v>0</v>
      </c>
      <c r="J86" s="25"/>
      <c r="K86" s="61" t="n">
        <v>80</v>
      </c>
      <c r="L86" s="62" t="n">
        <f aca="false">$B$17+$B$18*EXP(-K86/$B$21)+$B$19*EXP(-K86/$B$22)+$B$20*EXP(-K86/$B$23)</f>
        <v>0.431800474420559</v>
      </c>
      <c r="M86" s="63" t="n">
        <f aca="false">EXP(-K86/$D$9)</f>
        <v>0.00113666014154317</v>
      </c>
      <c r="N86" s="63" t="n">
        <f aca="false">EXP(-K86/$D$8)</f>
        <v>0.480011626197643</v>
      </c>
      <c r="O86" s="64" t="n">
        <f aca="false">(K86*$B$17+$B$18*$B$21*(1-EXP(-K86/$B$21))+$B$19*$B$22*(1-EXP(-K86/$B$22))+$B$20*$B$23*(1-EXP(-K86/$B$23)))*$C$7</f>
        <v>7.49392407749029E-014</v>
      </c>
      <c r="P86" s="64" t="n">
        <f aca="false">$D$9*(1-EXP(-K86/$D$9))*$C$9</f>
        <v>2.36292373968533E-012</v>
      </c>
      <c r="Q86" s="65" t="n">
        <f aca="false">$D$8*(1-EXP(-K86/$D$8))*$C$8</f>
        <v>2.03417505154051E-011</v>
      </c>
      <c r="R86" s="66" t="n">
        <f aca="false">$B$13-K86</f>
        <v>420</v>
      </c>
      <c r="S86" s="67" t="n">
        <f aca="false">VLOOKUP($R86,$K$6:$Q$506,5)/$C$26</f>
        <v>0.874884495266482</v>
      </c>
      <c r="T86" s="68" t="n">
        <f aca="false">VLOOKUP($R86,$K$6:$Q$506,6)/$C$26</f>
        <v>7.55598023610673</v>
      </c>
      <c r="U86" s="69" t="n">
        <f aca="false">VLOOKUP($R86,$K$6:$Q$506,7)/$C$26</f>
        <v>122.301201172172</v>
      </c>
      <c r="V86" s="28" t="s">
        <v>134</v>
      </c>
      <c r="W86" s="78" t="n">
        <f aca="false">G86*S86+H86*T86+I86*U86</f>
        <v>0</v>
      </c>
      <c r="X86" s="25"/>
      <c r="Y86" s="25"/>
      <c r="Z86" s="25"/>
    </row>
    <row r="87" customFormat="false" ht="15.75" hidden="false" customHeight="false" outlineLevel="0" collapsed="false">
      <c r="A87" s="25"/>
      <c r="B87" s="25"/>
      <c r="C87" s="25"/>
      <c r="D87" s="25"/>
      <c r="E87" s="25"/>
      <c r="F87" s="28" t="s">
        <v>135</v>
      </c>
      <c r="G87" s="103" t="n">
        <v>0</v>
      </c>
      <c r="H87" s="76" t="n">
        <v>0</v>
      </c>
      <c r="I87" s="77" t="n">
        <v>0</v>
      </c>
      <c r="J87" s="25"/>
      <c r="K87" s="61" t="n">
        <v>81</v>
      </c>
      <c r="L87" s="62" t="n">
        <f aca="false">$B$17+$B$18*EXP(-K87/$B$21)+$B$19*EXP(-K87/$B$22)+$B$20*EXP(-K87/$B$23)</f>
        <v>0.430483630759552</v>
      </c>
      <c r="M87" s="63" t="n">
        <f aca="false">EXP(-K87/$D$9)</f>
        <v>0.00104430176989968</v>
      </c>
      <c r="N87" s="63" t="n">
        <f aca="false">EXP(-K87/$D$8)</f>
        <v>0.475627988984878</v>
      </c>
      <c r="O87" s="64" t="n">
        <f aca="false">(K87*$B$17+$B$18*$B$21*(1-EXP(-K87/$B$21))+$B$19*$B$22*(1-EXP(-K87/$B$22))+$B$20*$B$23*(1-EXP(-K87/$B$23)))*$C$7</f>
        <v>7.5674278670378E-014</v>
      </c>
      <c r="P87" s="64" t="n">
        <f aca="false">$D$9*(1-EXP(-K87/$D$9))*$C$9</f>
        <v>2.36314222381645E-012</v>
      </c>
      <c r="Q87" s="65" t="n">
        <f aca="false">$D$8*(1-EXP(-K87/$D$8))*$C$8</f>
        <v>2.05132367620687E-011</v>
      </c>
      <c r="R87" s="66" t="n">
        <f aca="false">$B$13-K87</f>
        <v>419</v>
      </c>
      <c r="S87" s="67" t="n">
        <f aca="false">VLOOKUP($R87,$K$6:$Q$506,5)/$C$26</f>
        <v>0.87328010094085</v>
      </c>
      <c r="T87" s="68" t="n">
        <f aca="false">VLOOKUP($R87,$K$6:$Q$506,6)/$C$26</f>
        <v>7.55598023610673</v>
      </c>
      <c r="U87" s="69" t="n">
        <f aca="false">VLOOKUP($R87,$K$6:$Q$506,7)/$C$26</f>
        <v>122.276773572474</v>
      </c>
      <c r="V87" s="28" t="s">
        <v>135</v>
      </c>
      <c r="W87" s="78" t="n">
        <f aca="false">G87*S87+H87*T87+I87*U87</f>
        <v>0</v>
      </c>
      <c r="X87" s="25"/>
      <c r="Y87" s="25"/>
      <c r="Z87" s="25"/>
    </row>
    <row r="88" customFormat="false" ht="15.75" hidden="false" customHeight="false" outlineLevel="0" collapsed="false">
      <c r="A88" s="25"/>
      <c r="B88" s="25"/>
      <c r="C88" s="25"/>
      <c r="D88" s="25"/>
      <c r="E88" s="25"/>
      <c r="F88" s="28" t="s">
        <v>136</v>
      </c>
      <c r="G88" s="103" t="n">
        <v>0</v>
      </c>
      <c r="H88" s="76" t="n">
        <v>0</v>
      </c>
      <c r="I88" s="77" t="n">
        <v>0</v>
      </c>
      <c r="J88" s="25"/>
      <c r="K88" s="61" t="n">
        <v>82</v>
      </c>
      <c r="L88" s="62" t="n">
        <f aca="false">$B$17+$B$18*EXP(-K88/$B$21)+$B$19*EXP(-K88/$B$22)+$B$20*EXP(-K88/$B$23)</f>
        <v>0.429191007867901</v>
      </c>
      <c r="M88" s="63" t="n">
        <f aca="false">EXP(-K88/$D$9)</f>
        <v>0.000959447900702327</v>
      </c>
      <c r="N88" s="63" t="n">
        <f aca="false">EXP(-K88/$D$8)</f>
        <v>0.47128438470916</v>
      </c>
      <c r="O88" s="64" t="n">
        <f aca="false">(K88*$B$17+$B$18*$B$21*(1-EXP(-K88/$B$21))+$B$19*$B$22*(1-EXP(-K88/$B$22))+$B$20*$B$23*(1-EXP(-K88/$B$23)))*$C$7</f>
        <v>7.64070922545729E-014</v>
      </c>
      <c r="P88" s="64" t="n">
        <f aca="false">$D$9*(1-EXP(-K88/$D$9))*$C$9</f>
        <v>2.36334295520174E-012</v>
      </c>
      <c r="Q88" s="65" t="n">
        <f aca="false">$D$8*(1-EXP(-K88/$D$8))*$C$8</f>
        <v>2.06831569352223E-011</v>
      </c>
      <c r="R88" s="66" t="n">
        <f aca="false">$B$13-K88</f>
        <v>418</v>
      </c>
      <c r="S88" s="67" t="n">
        <f aca="false">VLOOKUP($R88,$K$6:$Q$506,5)/$C$26</f>
        <v>0.871674637200603</v>
      </c>
      <c r="T88" s="68" t="n">
        <f aca="false">VLOOKUP($R88,$K$6:$Q$506,6)/$C$26</f>
        <v>7.55598023610673</v>
      </c>
      <c r="U88" s="69" t="n">
        <f aca="false">VLOOKUP($R88,$K$6:$Q$506,7)/$C$26</f>
        <v>122.252120835194</v>
      </c>
      <c r="V88" s="28" t="s">
        <v>136</v>
      </c>
      <c r="W88" s="78" t="n">
        <f aca="false">G88*S88+H88*T88+I88*U88</f>
        <v>0</v>
      </c>
      <c r="X88" s="25"/>
      <c r="Y88" s="25"/>
      <c r="Z88" s="25"/>
    </row>
    <row r="89" customFormat="false" ht="15.75" hidden="false" customHeight="false" outlineLevel="0" collapsed="false">
      <c r="A89" s="25"/>
      <c r="B89" s="25"/>
      <c r="C89" s="25"/>
      <c r="D89" s="25"/>
      <c r="E89" s="25"/>
      <c r="F89" s="28" t="s">
        <v>137</v>
      </c>
      <c r="G89" s="103" t="n">
        <v>0</v>
      </c>
      <c r="H89" s="76" t="n">
        <v>0</v>
      </c>
      <c r="I89" s="77" t="n">
        <v>0</v>
      </c>
      <c r="J89" s="25"/>
      <c r="K89" s="61" t="n">
        <v>83</v>
      </c>
      <c r="L89" s="62" t="n">
        <f aca="false">$B$17+$B$18*EXP(-K89/$B$21)+$B$19*EXP(-K89/$B$22)+$B$20*EXP(-K89/$B$23)</f>
        <v>0.4279219805477</v>
      </c>
      <c r="M89" s="63" t="n">
        <f aca="false">EXP(-K89/$D$9)</f>
        <v>0.000881488761864811</v>
      </c>
      <c r="N89" s="63" t="n">
        <f aca="false">EXP(-K89/$D$8)</f>
        <v>0.466980447775442</v>
      </c>
      <c r="O89" s="64" t="n">
        <f aca="false">(K89*$B$17+$B$18*$B$21*(1-EXP(-K89/$B$21))+$B$19*$B$22*(1-EXP(-K89/$B$22))+$B$20*$B$23*(1-EXP(-K89/$B$23)))*$C$7</f>
        <v>7.71377222854018E-014</v>
      </c>
      <c r="P89" s="64" t="n">
        <f aca="false">$D$9*(1-EXP(-K89/$D$9))*$C$9</f>
        <v>2.36352737632577E-012</v>
      </c>
      <c r="Q89" s="65" t="n">
        <f aca="false">$D$8*(1-EXP(-K89/$D$8))*$C$8</f>
        <v>2.08515253368069E-011</v>
      </c>
      <c r="R89" s="66" t="n">
        <f aca="false">$B$13-K89</f>
        <v>417</v>
      </c>
      <c r="S89" s="67" t="n">
        <f aca="false">VLOOKUP($R89,$K$6:$Q$506,5)/$C$26</f>
        <v>0.870068101319695</v>
      </c>
      <c r="T89" s="68" t="n">
        <f aca="false">VLOOKUP($R89,$K$6:$Q$506,6)/$C$26</f>
        <v>7.55598023610673</v>
      </c>
      <c r="U89" s="69" t="n">
        <f aca="false">VLOOKUP($R89,$K$6:$Q$506,7)/$C$26</f>
        <v>122.227240885347</v>
      </c>
      <c r="V89" s="28" t="s">
        <v>137</v>
      </c>
      <c r="W89" s="78" t="n">
        <f aca="false">G89*S89+H89*T89+I89*U89</f>
        <v>0</v>
      </c>
      <c r="X89" s="25"/>
      <c r="Y89" s="25"/>
      <c r="Z89" s="25"/>
    </row>
    <row r="90" customFormat="false" ht="15.75" hidden="false" customHeight="false" outlineLevel="0" collapsed="false">
      <c r="A90" s="25"/>
      <c r="B90" s="25"/>
      <c r="C90" s="25"/>
      <c r="D90" s="25"/>
      <c r="E90" s="25"/>
      <c r="F90" s="28" t="s">
        <v>138</v>
      </c>
      <c r="G90" s="103" t="n">
        <v>0</v>
      </c>
      <c r="H90" s="76" t="n">
        <v>0</v>
      </c>
      <c r="I90" s="77" t="n">
        <v>0</v>
      </c>
      <c r="J90" s="25"/>
      <c r="K90" s="61" t="n">
        <v>84</v>
      </c>
      <c r="L90" s="62" t="n">
        <f aca="false">$B$17+$B$18*EXP(-K90/$B$21)+$B$19*EXP(-K90/$B$22)+$B$20*EXP(-K90/$B$23)</f>
        <v>0.426675940410106</v>
      </c>
      <c r="M90" s="63" t="n">
        <f aca="false">EXP(-K90/$D$9)</f>
        <v>0.000809864127823063</v>
      </c>
      <c r="N90" s="63" t="n">
        <f aca="false">EXP(-K90/$D$8)</f>
        <v>0.462715815927423</v>
      </c>
      <c r="O90" s="64" t="n">
        <f aca="false">(K90*$B$17+$B$18*$B$21*(1-EXP(-K90/$B$21))+$B$19*$B$22*(1-EXP(-K90/$B$22))+$B$20*$B$23*(1-EXP(-K90/$B$23)))*$C$7</f>
        <v>7.78662084692918E-014</v>
      </c>
      <c r="P90" s="64" t="n">
        <f aca="false">$D$9*(1-EXP(-K90/$D$9))*$C$9</f>
        <v>2.3636968124652E-012</v>
      </c>
      <c r="Q90" s="65" t="n">
        <f aca="false">$D$8*(1-EXP(-K90/$D$8))*$C$8</f>
        <v>2.10183561381537E-011</v>
      </c>
      <c r="R90" s="66" t="n">
        <f aca="false">$B$13-K90</f>
        <v>416</v>
      </c>
      <c r="S90" s="67" t="n">
        <f aca="false">VLOOKUP($R90,$K$6:$Q$506,5)/$C$26</f>
        <v>0.86846049056485</v>
      </c>
      <c r="T90" s="68" t="n">
        <f aca="false">VLOOKUP($R90,$K$6:$Q$506,6)/$C$26</f>
        <v>7.55598023610673</v>
      </c>
      <c r="U90" s="69" t="n">
        <f aca="false">VLOOKUP($R90,$K$6:$Q$506,7)/$C$26</f>
        <v>122.202131628822</v>
      </c>
      <c r="V90" s="28" t="s">
        <v>138</v>
      </c>
      <c r="W90" s="78" t="n">
        <f aca="false">G90*S90+H90*T90+I90*U90</f>
        <v>0</v>
      </c>
      <c r="X90" s="25"/>
      <c r="Y90" s="25"/>
      <c r="Z90" s="25"/>
    </row>
    <row r="91" customFormat="false" ht="15.75" hidden="false" customHeight="false" outlineLevel="0" collapsed="false">
      <c r="A91" s="25"/>
      <c r="B91" s="25"/>
      <c r="C91" s="25"/>
      <c r="D91" s="25"/>
      <c r="E91" s="25"/>
      <c r="F91" s="28" t="s">
        <v>139</v>
      </c>
      <c r="G91" s="103" t="n">
        <v>0</v>
      </c>
      <c r="H91" s="76" t="n">
        <v>0</v>
      </c>
      <c r="I91" s="77" t="n">
        <v>0</v>
      </c>
      <c r="J91" s="25"/>
      <c r="K91" s="61" t="n">
        <v>85</v>
      </c>
      <c r="L91" s="62" t="n">
        <f aca="false">$B$17+$B$18*EXP(-K91/$B$21)+$B$19*EXP(-K91/$B$22)+$B$20*EXP(-K91/$B$23)</f>
        <v>0.425452295420966</v>
      </c>
      <c r="M91" s="63" t="n">
        <f aca="false">EXP(-K91/$D$9)</f>
        <v>0.000744059293673898</v>
      </c>
      <c r="N91" s="63" t="n">
        <f aca="false">EXP(-K91/$D$8)</f>
        <v>0.458490130217054</v>
      </c>
      <c r="O91" s="64" t="n">
        <f aca="false">(K91*$B$17+$B$18*$B$21*(1-EXP(-K91/$B$21))+$B$19*$B$22*(1-EXP(-K91/$B$22))+$B$20*$B$23*(1-EXP(-K91/$B$23)))*$C$7</f>
        <v>7.85925894894505E-014</v>
      </c>
      <c r="P91" s="64" t="n">
        <f aca="false">$D$9*(1-EXP(-K91/$D$9))*$C$9</f>
        <v>2.36385248121245E-012</v>
      </c>
      <c r="Q91" s="65" t="n">
        <f aca="false">$D$8*(1-EXP(-K91/$D$8))*$C$8</f>
        <v>2.11836633811759E-011</v>
      </c>
      <c r="R91" s="66" t="n">
        <f aca="false">$B$13-K91</f>
        <v>415</v>
      </c>
      <c r="S91" s="67" t="n">
        <f aca="false">VLOOKUP($R91,$K$6:$Q$506,5)/$C$26</f>
        <v>0.866851802195537</v>
      </c>
      <c r="T91" s="68" t="n">
        <f aca="false">VLOOKUP($R91,$K$6:$Q$506,6)/$C$26</f>
        <v>7.55598023610673</v>
      </c>
      <c r="U91" s="69" t="n">
        <f aca="false">VLOOKUP($R91,$K$6:$Q$506,7)/$C$26</f>
        <v>122.176790952209</v>
      </c>
      <c r="V91" s="28" t="s">
        <v>139</v>
      </c>
      <c r="W91" s="78" t="n">
        <f aca="false">G91*S91+H91*T91+I91*U91</f>
        <v>0</v>
      </c>
      <c r="X91" s="25"/>
      <c r="Y91" s="25"/>
      <c r="Z91" s="25"/>
    </row>
    <row r="92" customFormat="false" ht="15.75" hidden="false" customHeight="false" outlineLevel="0" collapsed="false">
      <c r="A92" s="25"/>
      <c r="B92" s="25"/>
      <c r="C92" s="25"/>
      <c r="D92" s="25"/>
      <c r="E92" s="25"/>
      <c r="F92" s="28" t="s">
        <v>208</v>
      </c>
      <c r="G92" s="103" t="n">
        <v>0</v>
      </c>
      <c r="H92" s="76" t="n">
        <v>0</v>
      </c>
      <c r="I92" s="77" t="n">
        <v>0</v>
      </c>
      <c r="J92" s="25"/>
      <c r="K92" s="61" t="n">
        <v>86</v>
      </c>
      <c r="L92" s="62" t="n">
        <f aca="false">$B$17+$B$18*EXP(-K92/$B$21)+$B$19*EXP(-K92/$B$22)+$B$20*EXP(-K92/$B$23)</f>
        <v>0.42425046945887</v>
      </c>
      <c r="M92" s="63" t="n">
        <f aca="false">EXP(-K92/$D$9)</f>
        <v>0.000683601376431695</v>
      </c>
      <c r="N92" s="63" t="n">
        <f aca="false">EXP(-K92/$D$8)</f>
        <v>0.454303034974329</v>
      </c>
      <c r="O92" s="64" t="n">
        <f aca="false">(K92*$B$17+$B$18*$B$21*(1-EXP(-K92/$B$21))+$B$19*$B$22*(1-EXP(-K92/$B$22))+$B$20*$B$23*(1-EXP(-K92/$B$23)))*$C$7</f>
        <v>7.93169030333705E-014</v>
      </c>
      <c r="P92" s="64" t="n">
        <f aca="false">$D$9*(1-EXP(-K92/$D$9))*$C$9</f>
        <v>2.36399550122551E-012</v>
      </c>
      <c r="Q92" s="65" t="n">
        <f aca="false">$D$8*(1-EXP(-K92/$D$8))*$C$8</f>
        <v>2.13474609795509E-011</v>
      </c>
      <c r="R92" s="66" t="n">
        <f aca="false">$B$13-K92</f>
        <v>414</v>
      </c>
      <c r="S92" s="67" t="n">
        <f aca="false">VLOOKUP($R92,$K$6:$Q$506,5)/$C$26</f>
        <v>0.86524203346394</v>
      </c>
      <c r="T92" s="68" t="n">
        <f aca="false">VLOOKUP($R92,$K$6:$Q$506,6)/$C$26</f>
        <v>7.55598023610673</v>
      </c>
      <c r="U92" s="69" t="n">
        <f aca="false">VLOOKUP($R92,$K$6:$Q$506,7)/$C$26</f>
        <v>122.151216722618</v>
      </c>
      <c r="V92" s="28" t="s">
        <v>208</v>
      </c>
      <c r="W92" s="78" t="n">
        <f aca="false">G92*S92+H92*T92+I92*U92</f>
        <v>0</v>
      </c>
      <c r="X92" s="25"/>
      <c r="Y92" s="25"/>
      <c r="Z92" s="25"/>
    </row>
    <row r="93" customFormat="false" ht="15.75" hidden="false" customHeight="false" outlineLevel="0" collapsed="false">
      <c r="A93" s="25"/>
      <c r="B93" s="25"/>
      <c r="C93" s="25"/>
      <c r="D93" s="25"/>
      <c r="E93" s="25"/>
      <c r="F93" s="28" t="s">
        <v>209</v>
      </c>
      <c r="G93" s="103" t="n">
        <v>0</v>
      </c>
      <c r="H93" s="76" t="n">
        <v>0</v>
      </c>
      <c r="I93" s="77" t="n">
        <v>0</v>
      </c>
      <c r="J93" s="25"/>
      <c r="K93" s="61" t="n">
        <v>87</v>
      </c>
      <c r="L93" s="62" t="n">
        <f aca="false">$B$17+$B$18*EXP(-K93/$B$21)+$B$19*EXP(-K93/$B$22)+$B$20*EXP(-K93/$B$23)</f>
        <v>0.423069901885257</v>
      </c>
      <c r="M93" s="63" t="n">
        <f aca="false">EXP(-K93/$D$9)</f>
        <v>0.000628055916823368</v>
      </c>
      <c r="N93" s="63" t="n">
        <f aca="false">EXP(-K93/$D$8)</f>
        <v>0.450154177777346</v>
      </c>
      <c r="O93" s="64" t="n">
        <f aca="false">(K93*$B$17+$B$18*$B$21*(1-EXP(-K93/$B$21))+$B$19*$B$22*(1-EXP(-K93/$B$22))+$B$20*$B$23*(1-EXP(-K93/$B$23)))*$C$7</f>
        <v>8.00391858195903E-014</v>
      </c>
      <c r="P93" s="64" t="n">
        <f aca="false">$D$9*(1-EXP(-K93/$D$9))*$C$9</f>
        <v>2.3641269002667E-012</v>
      </c>
      <c r="Q93" s="65" t="n">
        <f aca="false">$D$8*(1-EXP(-K93/$D$8))*$C$8</f>
        <v>2.15097627198916E-011</v>
      </c>
      <c r="R93" s="66" t="n">
        <f aca="false">$B$13-K93</f>
        <v>413</v>
      </c>
      <c r="S93" s="67" t="n">
        <f aca="false">VLOOKUP($R93,$K$6:$Q$506,5)/$C$26</f>
        <v>0.863631181614936</v>
      </c>
      <c r="T93" s="68" t="n">
        <f aca="false">VLOOKUP($R93,$K$6:$Q$506,6)/$C$26</f>
        <v>7.55598023610673</v>
      </c>
      <c r="U93" s="69" t="n">
        <f aca="false">VLOOKUP($R93,$K$6:$Q$506,7)/$C$26</f>
        <v>122.125406787503</v>
      </c>
      <c r="V93" s="28" t="s">
        <v>209</v>
      </c>
      <c r="W93" s="78" t="n">
        <f aca="false">G93*S93+H93*T93+I93*U93</f>
        <v>0</v>
      </c>
      <c r="X93" s="25"/>
      <c r="Y93" s="25"/>
      <c r="Z93" s="25"/>
    </row>
    <row r="94" customFormat="false" ht="15.75" hidden="false" customHeight="false" outlineLevel="0" collapsed="false">
      <c r="A94" s="25"/>
      <c r="B94" s="25"/>
      <c r="C94" s="25"/>
      <c r="D94" s="25"/>
      <c r="E94" s="25"/>
      <c r="F94" s="28" t="s">
        <v>210</v>
      </c>
      <c r="G94" s="103" t="n">
        <v>0</v>
      </c>
      <c r="H94" s="76" t="n">
        <v>0</v>
      </c>
      <c r="I94" s="77" t="n">
        <v>0</v>
      </c>
      <c r="J94" s="25"/>
      <c r="K94" s="61" t="n">
        <v>88</v>
      </c>
      <c r="L94" s="62" t="n">
        <f aca="false">$B$17+$B$18*EXP(-K94/$B$21)+$B$19*EXP(-K94/$B$22)+$B$20*EXP(-K94/$B$23)</f>
        <v>0.421910047126236</v>
      </c>
      <c r="M94" s="63" t="n">
        <f aca="false">EXP(-K94/$D$9)</f>
        <v>0.000577023757201658</v>
      </c>
      <c r="N94" s="63" t="n">
        <f aca="false">EXP(-K94/$D$8)</f>
        <v>0.446043209422647</v>
      </c>
      <c r="O94" s="64" t="n">
        <f aca="false">(K94*$B$17+$B$18*$B$21*(1-EXP(-K94/$B$21))+$B$19*$B$22*(1-EXP(-K94/$B$22))+$B$20*$B$23*(1-EXP(-K94/$B$23)))*$C$7</f>
        <v>8.07594736237326E-014</v>
      </c>
      <c r="P94" s="64" t="n">
        <f aca="false">$D$9*(1-EXP(-K94/$D$9))*$C$9</f>
        <v>2.36424762258841E-012</v>
      </c>
      <c r="Q94" s="65" t="n">
        <f aca="false">$D$8*(1-EXP(-K94/$D$8))*$C$8</f>
        <v>2.16705822629066E-011</v>
      </c>
      <c r="R94" s="66" t="n">
        <f aca="false">$B$13-K94</f>
        <v>412</v>
      </c>
      <c r="S94" s="67" t="n">
        <f aca="false">VLOOKUP($R94,$K$6:$Q$506,5)/$C$26</f>
        <v>0.862019243886061</v>
      </c>
      <c r="T94" s="68" t="n">
        <f aca="false">VLOOKUP($R94,$K$6:$Q$506,6)/$C$26</f>
        <v>7.55598023610673</v>
      </c>
      <c r="U94" s="69" t="n">
        <f aca="false">VLOOKUP($R94,$K$6:$Q$506,7)/$C$26</f>
        <v>122.099358974478</v>
      </c>
      <c r="V94" s="28" t="s">
        <v>210</v>
      </c>
      <c r="W94" s="78" t="n">
        <f aca="false">G94*S94+H94*T94+I94*U94</f>
        <v>0</v>
      </c>
      <c r="X94" s="25"/>
      <c r="Y94" s="25"/>
      <c r="Z94" s="25"/>
    </row>
    <row r="95" customFormat="false" ht="15.75" hidden="false" customHeight="false" outlineLevel="0" collapsed="false">
      <c r="A95" s="25"/>
      <c r="B95" s="25"/>
      <c r="C95" s="25"/>
      <c r="D95" s="25"/>
      <c r="E95" s="25"/>
      <c r="F95" s="28" t="s">
        <v>211</v>
      </c>
      <c r="G95" s="103" t="n">
        <v>0</v>
      </c>
      <c r="H95" s="76" t="n">
        <v>0</v>
      </c>
      <c r="I95" s="77" t="n">
        <v>0</v>
      </c>
      <c r="J95" s="25"/>
      <c r="K95" s="61" t="n">
        <v>89</v>
      </c>
      <c r="L95" s="62" t="n">
        <f aca="false">$B$17+$B$18*EXP(-K95/$B$21)+$B$19*EXP(-K95/$B$22)+$B$20*EXP(-K95/$B$23)</f>
        <v>0.420770374265767</v>
      </c>
      <c r="M95" s="63" t="n">
        <f aca="false">EXP(-K95/$D$9)</f>
        <v>0.000530138173140971</v>
      </c>
      <c r="N95" s="63" t="n">
        <f aca="false">EXP(-K95/$D$8)</f>
        <v>0.441969783895822</v>
      </c>
      <c r="O95" s="64" t="n">
        <f aca="false">(K95*$B$17+$B$18*$B$21*(1-EXP(-K95/$B$21))+$B$19*$B$22*(1-EXP(-K95/$B$22))+$B$20*$B$23*(1-EXP(-K95/$B$23)))*$C$7</f>
        <v>8.1477801303839E-014</v>
      </c>
      <c r="P95" s="64" t="n">
        <f aca="false">$D$9*(1-EXP(-K95/$D$9))*$C$9</f>
        <v>2.36435853571857E-012</v>
      </c>
      <c r="Q95" s="65" t="n">
        <f aca="false">$D$8*(1-EXP(-K95/$D$8))*$C$8</f>
        <v>2.18299331445501E-011</v>
      </c>
      <c r="R95" s="66" t="n">
        <f aca="false">$B$13-K95</f>
        <v>411</v>
      </c>
      <c r="S95" s="67" t="n">
        <f aca="false">VLOOKUP($R95,$K$6:$Q$506,5)/$C$26</f>
        <v>0.860406217507485</v>
      </c>
      <c r="T95" s="68" t="n">
        <f aca="false">VLOOKUP($R95,$K$6:$Q$506,6)/$C$26</f>
        <v>7.55598023610672</v>
      </c>
      <c r="U95" s="69" t="n">
        <f aca="false">VLOOKUP($R95,$K$6:$Q$506,7)/$C$26</f>
        <v>122.073071091135</v>
      </c>
      <c r="V95" s="28" t="s">
        <v>211</v>
      </c>
      <c r="W95" s="78" t="n">
        <f aca="false">G95*S95+H95*T95+I95*U95</f>
        <v>0</v>
      </c>
      <c r="X95" s="25"/>
      <c r="Y95" s="25"/>
      <c r="Z95" s="25"/>
    </row>
    <row r="96" customFormat="false" ht="15.75" hidden="false" customHeight="false" outlineLevel="0" collapsed="false">
      <c r="A96" s="25"/>
      <c r="B96" s="25"/>
      <c r="C96" s="25"/>
      <c r="D96" s="25"/>
      <c r="E96" s="25"/>
      <c r="F96" s="28" t="s">
        <v>212</v>
      </c>
      <c r="G96" s="103" t="n">
        <v>0</v>
      </c>
      <c r="H96" s="76" t="n">
        <v>0</v>
      </c>
      <c r="I96" s="77" t="n">
        <v>0</v>
      </c>
      <c r="J96" s="25"/>
      <c r="K96" s="61" t="n">
        <v>90</v>
      </c>
      <c r="L96" s="62" t="n">
        <f aca="false">$B$17+$B$18*EXP(-K96/$B$21)+$B$19*EXP(-K96/$B$22)+$B$20*EXP(-K96/$B$23)</f>
        <v>0.419650366649899</v>
      </c>
      <c r="M96" s="63" t="n">
        <f aca="false">EXP(-K96/$D$9)</f>
        <v>0.000487062238103008</v>
      </c>
      <c r="N96" s="63" t="n">
        <f aca="false">EXP(-K96/$D$8)</f>
        <v>0.43793355834239</v>
      </c>
      <c r="O96" s="64" t="n">
        <f aca="false">(K96*$B$17+$B$18*$B$21*(1-EXP(-K96/$B$21))+$B$19*$B$22*(1-EXP(-K96/$B$22))+$B$20*$B$23*(1-EXP(-K96/$B$23)))*$C$7</f>
        <v>8.2194202825021E-014</v>
      </c>
      <c r="P96" s="64" t="n">
        <f aca="false">$D$9*(1-EXP(-K96/$D$9))*$C$9</f>
        <v>2.36446043669486E-012</v>
      </c>
      <c r="Q96" s="65" t="n">
        <f aca="false">$D$8*(1-EXP(-K96/$D$8))*$C$8</f>
        <v>2.1987828777161E-011</v>
      </c>
      <c r="R96" s="66" t="n">
        <f aca="false">$B$13-K96</f>
        <v>410</v>
      </c>
      <c r="S96" s="67" t="n">
        <f aca="false">VLOOKUP($R96,$K$6:$Q$506,5)/$C$26</f>
        <v>0.858792099701984</v>
      </c>
      <c r="T96" s="68" t="n">
        <f aca="false">VLOOKUP($R96,$K$6:$Q$506,6)/$C$26</f>
        <v>7.55598023610672</v>
      </c>
      <c r="U96" s="69" t="n">
        <f aca="false">VLOOKUP($R96,$K$6:$Q$506,7)/$C$26</f>
        <v>122.04654092486</v>
      </c>
      <c r="V96" s="28" t="s">
        <v>212</v>
      </c>
      <c r="W96" s="78" t="n">
        <f aca="false">G96*S96+H96*T96+I96*U96</f>
        <v>0</v>
      </c>
      <c r="X96" s="25"/>
      <c r="Y96" s="25"/>
      <c r="Z96" s="25"/>
    </row>
    <row r="97" customFormat="false" ht="15.75" hidden="false" customHeight="false" outlineLevel="0" collapsed="false">
      <c r="A97" s="25"/>
      <c r="B97" s="25"/>
      <c r="C97" s="25"/>
      <c r="D97" s="25"/>
      <c r="E97" s="25"/>
      <c r="F97" s="28" t="s">
        <v>213</v>
      </c>
      <c r="G97" s="103" t="n">
        <v>0</v>
      </c>
      <c r="H97" s="76" t="n">
        <v>0</v>
      </c>
      <c r="I97" s="77" t="n">
        <v>0</v>
      </c>
      <c r="J97" s="25"/>
      <c r="K97" s="61" t="n">
        <v>91</v>
      </c>
      <c r="L97" s="62" t="n">
        <f aca="false">$B$17+$B$18*EXP(-K97/$B$21)+$B$19*EXP(-K97/$B$22)+$B$20*EXP(-K97/$B$23)</f>
        <v>0.418549521501732</v>
      </c>
      <c r="M97" s="63" t="n">
        <f aca="false">EXP(-K97/$D$9)</f>
        <v>0.000447486402234288</v>
      </c>
      <c r="N97" s="63" t="n">
        <f aca="false">EXP(-K97/$D$8)</f>
        <v>0.433934193038938</v>
      </c>
      <c r="O97" s="64" t="n">
        <f aca="false">(K97*$B$17+$B$18*$B$21*(1-EXP(-K97/$B$21))+$B$19*$B$22*(1-EXP(-K97/$B$22))+$B$20*$B$23*(1-EXP(-K97/$B$23)))*$C$7</f>
        <v>8.29087112834453E-014</v>
      </c>
      <c r="P97" s="64" t="n">
        <f aca="false">$D$9*(1-EXP(-K97/$D$9))*$C$9</f>
        <v>2.36455405779232E-012</v>
      </c>
      <c r="Q97" s="65" t="n">
        <f aca="false">$D$8*(1-EXP(-K97/$D$8))*$C$8</f>
        <v>2.21442824505919E-011</v>
      </c>
      <c r="R97" s="66" t="n">
        <f aca="false">$B$13-K97</f>
        <v>409</v>
      </c>
      <c r="S97" s="67" t="n">
        <f aca="false">VLOOKUP($R97,$K$6:$Q$506,5)/$C$26</f>
        <v>0.857176887684909</v>
      </c>
      <c r="T97" s="68" t="n">
        <f aca="false">VLOOKUP($R97,$K$6:$Q$506,6)/$C$26</f>
        <v>7.55598023610672</v>
      </c>
      <c r="U97" s="69" t="n">
        <f aca="false">VLOOKUP($R97,$K$6:$Q$506,7)/$C$26</f>
        <v>122.019766242646</v>
      </c>
      <c r="V97" s="28" t="s">
        <v>213</v>
      </c>
      <c r="W97" s="78" t="n">
        <f aca="false">G97*S97+H97*T97+I97*U97</f>
        <v>0</v>
      </c>
      <c r="X97" s="25"/>
      <c r="Y97" s="25"/>
      <c r="Z97" s="25"/>
    </row>
    <row r="98" customFormat="false" ht="15.75" hidden="false" customHeight="false" outlineLevel="0" collapsed="false">
      <c r="A98" s="25"/>
      <c r="B98" s="25"/>
      <c r="C98" s="25"/>
      <c r="D98" s="25"/>
      <c r="E98" s="25"/>
      <c r="F98" s="28" t="s">
        <v>214</v>
      </c>
      <c r="G98" s="103" t="n">
        <v>0</v>
      </c>
      <c r="H98" s="76" t="n">
        <v>0</v>
      </c>
      <c r="I98" s="77" t="n">
        <v>0</v>
      </c>
      <c r="J98" s="25"/>
      <c r="K98" s="61" t="n">
        <v>92</v>
      </c>
      <c r="L98" s="62" t="n">
        <f aca="false">$B$17+$B$18*EXP(-K98/$B$21)+$B$19*EXP(-K98/$B$22)+$B$20*EXP(-K98/$B$23)</f>
        <v>0.417467349546817</v>
      </c>
      <c r="M98" s="63" t="n">
        <f aca="false">EXP(-K98/$D$9)</f>
        <v>0.000411126267896461</v>
      </c>
      <c r="N98" s="63" t="n">
        <f aca="false">EXP(-K98/$D$8)</f>
        <v>0.42997135136453</v>
      </c>
      <c r="O98" s="64" t="n">
        <f aca="false">(K98*$B$17+$B$18*$B$21*(1-EXP(-K98/$B$21))+$B$19*$B$22*(1-EXP(-K98/$B$22))+$B$20*$B$23*(1-EXP(-K98/$B$23)))*$C$7</f>
        <v>8.36213589296714E-014</v>
      </c>
      <c r="P98" s="64" t="n">
        <f aca="false">$D$9*(1-EXP(-K98/$D$9))*$C$9</f>
        <v>2.3646400717856E-012</v>
      </c>
      <c r="Q98" s="65" t="n">
        <f aca="false">$D$8*(1-EXP(-K98/$D$8))*$C$8</f>
        <v>2.22993073333281E-011</v>
      </c>
      <c r="R98" s="66" t="n">
        <f aca="false">$B$13-K98</f>
        <v>408</v>
      </c>
      <c r="S98" s="67" t="n">
        <f aca="false">VLOOKUP($R98,$K$6:$Q$506,5)/$C$26</f>
        <v>0.855560578664158</v>
      </c>
      <c r="T98" s="68" t="n">
        <f aca="false">VLOOKUP($R98,$K$6:$Q$506,6)/$C$26</f>
        <v>7.55598023610672</v>
      </c>
      <c r="U98" s="69" t="n">
        <f aca="false">VLOOKUP($R98,$K$6:$Q$506,7)/$C$26</f>
        <v>121.992744790907</v>
      </c>
      <c r="V98" s="28" t="s">
        <v>214</v>
      </c>
      <c r="W98" s="78" t="n">
        <f aca="false">G98*S98+H98*T98+I98*U98</f>
        <v>0</v>
      </c>
      <c r="X98" s="25"/>
      <c r="Y98" s="25"/>
      <c r="Z98" s="25"/>
    </row>
    <row r="99" customFormat="false" ht="15.75" hidden="false" customHeight="false" outlineLevel="0" collapsed="false">
      <c r="A99" s="25"/>
      <c r="B99" s="25"/>
      <c r="C99" s="25"/>
      <c r="D99" s="25"/>
      <c r="E99" s="25"/>
      <c r="F99" s="28" t="s">
        <v>215</v>
      </c>
      <c r="G99" s="103" t="n">
        <v>0</v>
      </c>
      <c r="H99" s="76" t="n">
        <v>0</v>
      </c>
      <c r="I99" s="77" t="n">
        <v>0</v>
      </c>
      <c r="J99" s="25"/>
      <c r="K99" s="61" t="n">
        <v>93</v>
      </c>
      <c r="L99" s="62" t="n">
        <f aca="false">$B$17+$B$18*EXP(-K99/$B$21)+$B$19*EXP(-K99/$B$22)+$B$20*EXP(-K99/$B$23)</f>
        <v>0.416403374648701</v>
      </c>
      <c r="M99" s="63" t="n">
        <f aca="false">EXP(-K99/$D$9)</f>
        <v>0.000377720545944046</v>
      </c>
      <c r="N99" s="63" t="n">
        <f aca="false">EXP(-K99/$D$8)</f>
        <v>0.42604469977237</v>
      </c>
      <c r="O99" s="64" t="n">
        <f aca="false">(K99*$B$17+$B$18*$B$21*(1-EXP(-K99/$B$21))+$B$19*$B$22*(1-EXP(-K99/$B$22))+$B$20*$B$23*(1-EXP(-K99/$B$23)))*$C$7</f>
        <v>8.43321771913597E-014</v>
      </c>
      <c r="P99" s="64" t="n">
        <f aca="false">$D$9*(1-EXP(-K99/$D$9))*$C$9</f>
        <v>2.36471909678361E-012</v>
      </c>
      <c r="Q99" s="65" t="n">
        <f aca="false">$D$8*(1-EXP(-K99/$D$8))*$C$8</f>
        <v>2.24529164735951E-011</v>
      </c>
      <c r="R99" s="66" t="n">
        <f aca="false">$B$13-K99</f>
        <v>407</v>
      </c>
      <c r="S99" s="67" t="n">
        <f aca="false">VLOOKUP($R99,$K$6:$Q$506,5)/$C$26</f>
        <v>0.853943169840146</v>
      </c>
      <c r="T99" s="68" t="n">
        <f aca="false">VLOOKUP($R99,$K$6:$Q$506,6)/$C$26</f>
        <v>7.55598023610672</v>
      </c>
      <c r="U99" s="69" t="n">
        <f aca="false">VLOOKUP($R99,$K$6:$Q$506,7)/$C$26</f>
        <v>121.965474295284</v>
      </c>
      <c r="V99" s="28" t="s">
        <v>215</v>
      </c>
      <c r="W99" s="78" t="n">
        <f aca="false">G99*S99+H99*T99+I99*U99</f>
        <v>0</v>
      </c>
      <c r="X99" s="25"/>
      <c r="Y99" s="25"/>
      <c r="Z99" s="25"/>
    </row>
    <row r="100" customFormat="false" ht="15.75" hidden="false" customHeight="false" outlineLevel="0" collapsed="false">
      <c r="A100" s="25"/>
      <c r="B100" s="25"/>
      <c r="C100" s="25"/>
      <c r="D100" s="25"/>
      <c r="E100" s="25"/>
      <c r="F100" s="28" t="s">
        <v>216</v>
      </c>
      <c r="G100" s="103" t="n">
        <v>0</v>
      </c>
      <c r="H100" s="76" t="n">
        <v>0</v>
      </c>
      <c r="I100" s="77" t="n">
        <v>0</v>
      </c>
      <c r="J100" s="25"/>
      <c r="K100" s="61" t="n">
        <v>94</v>
      </c>
      <c r="L100" s="62" t="n">
        <f aca="false">$B$17+$B$18*EXP(-K100/$B$21)+$B$19*EXP(-K100/$B$22)+$B$20*EXP(-K100/$B$23)</f>
        <v>0.415357133454337</v>
      </c>
      <c r="M100" s="63" t="n">
        <f aca="false">EXP(-K100/$D$9)</f>
        <v>0.000347029178063124</v>
      </c>
      <c r="N100" s="63" t="n">
        <f aca="false">EXP(-K100/$D$8)</f>
        <v>0.422153907761731</v>
      </c>
      <c r="O100" s="64" t="n">
        <f aca="false">(K100*$B$17+$B$18*$B$21*(1-EXP(-K100/$B$21))+$B$19*$B$22*(1-EXP(-K100/$B$22))+$B$20*$B$23*(1-EXP(-K100/$B$23)))*$C$7</f>
        <v>8.50411966953663E-014</v>
      </c>
      <c r="P100" s="64" t="n">
        <f aca="false">$D$9*(1-EXP(-K100/$D$9))*$C$9</f>
        <v>2.36479170067132E-012</v>
      </c>
      <c r="Q100" s="65" t="n">
        <f aca="false">$D$8*(1-EXP(-K100/$D$8))*$C$8</f>
        <v>2.26051228004578E-011</v>
      </c>
      <c r="R100" s="66" t="n">
        <f aca="false">$B$13-K100</f>
        <v>406</v>
      </c>
      <c r="S100" s="67" t="n">
        <f aca="false">VLOOKUP($R100,$K$6:$Q$506,5)/$C$26</f>
        <v>0.852324658405777</v>
      </c>
      <c r="T100" s="68" t="n">
        <f aca="false">VLOOKUP($R100,$K$6:$Q$506,6)/$C$26</f>
        <v>7.55598023610672</v>
      </c>
      <c r="U100" s="69" t="n">
        <f aca="false">VLOOKUP($R100,$K$6:$Q$506,7)/$C$26</f>
        <v>121.937952460459</v>
      </c>
      <c r="V100" s="28" t="s">
        <v>216</v>
      </c>
      <c r="W100" s="78" t="n">
        <f aca="false">G100*S100+H100*T100+I100*U100</f>
        <v>0</v>
      </c>
      <c r="X100" s="25"/>
      <c r="Y100" s="25"/>
      <c r="Z100" s="25"/>
    </row>
    <row r="101" customFormat="false" ht="15.75" hidden="false" customHeight="false" outlineLevel="0" collapsed="false">
      <c r="A101" s="25"/>
      <c r="B101" s="25"/>
      <c r="C101" s="25"/>
      <c r="D101" s="25"/>
      <c r="E101" s="25"/>
      <c r="F101" s="28" t="s">
        <v>217</v>
      </c>
      <c r="G101" s="103" t="n">
        <v>0</v>
      </c>
      <c r="H101" s="76" t="n">
        <v>0</v>
      </c>
      <c r="I101" s="77" t="n">
        <v>0</v>
      </c>
      <c r="J101" s="25"/>
      <c r="K101" s="61" t="n">
        <v>95</v>
      </c>
      <c r="L101" s="62" t="n">
        <f aca="false">$B$17+$B$18*EXP(-K101/$B$21)+$B$19*EXP(-K101/$B$22)+$B$20*EXP(-K101/$B$23)</f>
        <v>0.414328175049081</v>
      </c>
      <c r="M101" s="63" t="n">
        <f aca="false">EXP(-K101/$D$9)</f>
        <v>0.000318831611677823</v>
      </c>
      <c r="N101" s="63" t="n">
        <f aca="false">EXP(-K101/$D$8)</f>
        <v>0.418298647850138</v>
      </c>
      <c r="O101" s="64" t="n">
        <f aca="false">(K101*$B$17+$B$18*$B$21*(1-EXP(-K101/$B$21))+$B$19*$B$22*(1-EXP(-K101/$B$22))+$B$20*$B$23*(1-EXP(-K101/$B$23)))*$C$7</f>
        <v>8.57484472892415E-014</v>
      </c>
      <c r="P101" s="64" t="n">
        <f aca="false">$D$9*(1-EXP(-K101/$D$9))*$C$9</f>
        <v>2.36485840519071E-012</v>
      </c>
      <c r="Q101" s="65" t="n">
        <f aca="false">$D$8*(1-EXP(-K101/$D$8))*$C$8</f>
        <v>2.27559391249079E-011</v>
      </c>
      <c r="R101" s="66" t="n">
        <f aca="false">$B$13-K101</f>
        <v>405</v>
      </c>
      <c r="S101" s="67" t="n">
        <f aca="false">VLOOKUP($R101,$K$6:$Q$506,5)/$C$26</f>
        <v>0.850705041546412</v>
      </c>
      <c r="T101" s="68" t="n">
        <f aca="false">VLOOKUP($R101,$K$6:$Q$506,6)/$C$26</f>
        <v>7.55598023610672</v>
      </c>
      <c r="U101" s="69" t="n">
        <f aca="false">VLOOKUP($R101,$K$6:$Q$506,7)/$C$26</f>
        <v>121.910176969957</v>
      </c>
      <c r="V101" s="28" t="s">
        <v>217</v>
      </c>
      <c r="W101" s="78" t="n">
        <f aca="false">G101*S101+H101*T101+I101*U101</f>
        <v>0</v>
      </c>
      <c r="X101" s="25"/>
      <c r="Y101" s="25"/>
      <c r="Z101" s="25"/>
    </row>
    <row r="102" customFormat="false" ht="15.75" hidden="false" customHeight="false" outlineLevel="0" collapsed="false">
      <c r="A102" s="25"/>
      <c r="B102" s="25"/>
      <c r="C102" s="25"/>
      <c r="D102" s="25"/>
      <c r="E102" s="25"/>
      <c r="F102" s="28" t="s">
        <v>218</v>
      </c>
      <c r="G102" s="103" t="n">
        <v>0</v>
      </c>
      <c r="H102" s="76" t="n">
        <v>0</v>
      </c>
      <c r="I102" s="77" t="n">
        <v>0</v>
      </c>
      <c r="J102" s="25"/>
      <c r="K102" s="61" t="n">
        <v>96</v>
      </c>
      <c r="L102" s="62" t="n">
        <f aca="false">$B$17+$B$18*EXP(-K102/$B$21)+$B$19*EXP(-K102/$B$22)+$B$20*EXP(-K102/$B$23)</f>
        <v>0.413316060621021</v>
      </c>
      <c r="M102" s="63" t="n">
        <f aca="false">EXP(-K102/$D$9)</f>
        <v>0.000292925215027848</v>
      </c>
      <c r="N102" s="63" t="n">
        <f aca="false">EXP(-K102/$D$8)</f>
        <v>0.414478595545801</v>
      </c>
      <c r="O102" s="64" t="n">
        <f aca="false">(K102*$B$17+$B$18*$B$21*(1-EXP(-K102/$B$21))+$B$19*$B$22*(1-EXP(-K102/$B$22))+$B$20*$B$23*(1-EXP(-K102/$B$23)))*$C$7</f>
        <v>8.64539580621485E-014</v>
      </c>
      <c r="P102" s="64" t="n">
        <f aca="false">$D$9*(1-EXP(-K102/$D$9))*$C$9</f>
        <v>2.36491968969001E-012</v>
      </c>
      <c r="Q102" s="65" t="n">
        <f aca="false">$D$8*(1-EXP(-K102/$D$8))*$C$8</f>
        <v>2.29053781409428E-011</v>
      </c>
      <c r="R102" s="66" t="n">
        <f aca="false">$B$13-K102</f>
        <v>404</v>
      </c>
      <c r="S102" s="67" t="n">
        <f aca="false">VLOOKUP($R102,$K$6:$Q$506,5)/$C$26</f>
        <v>0.849084316439835</v>
      </c>
      <c r="T102" s="68" t="n">
        <f aca="false">VLOOKUP($R102,$K$6:$Q$506,6)/$C$26</f>
        <v>7.55598023610672</v>
      </c>
      <c r="U102" s="69" t="n">
        <f aca="false">VLOOKUP($R102,$K$6:$Q$506,7)/$C$26</f>
        <v>121.882145485955</v>
      </c>
      <c r="V102" s="28" t="s">
        <v>218</v>
      </c>
      <c r="W102" s="78" t="n">
        <f aca="false">G102*S102+H102*T102+I102*U102</f>
        <v>0</v>
      </c>
      <c r="X102" s="25"/>
      <c r="Y102" s="25"/>
      <c r="Z102" s="25"/>
    </row>
    <row r="103" customFormat="false" ht="15.75" hidden="false" customHeight="false" outlineLevel="0" collapsed="false">
      <c r="A103" s="25"/>
      <c r="B103" s="25"/>
      <c r="C103" s="25"/>
      <c r="D103" s="25"/>
      <c r="E103" s="25"/>
      <c r="F103" s="28" t="s">
        <v>219</v>
      </c>
      <c r="G103" s="103" t="n">
        <v>0</v>
      </c>
      <c r="H103" s="76" t="n">
        <v>0</v>
      </c>
      <c r="I103" s="77" t="n">
        <v>0</v>
      </c>
      <c r="J103" s="25"/>
      <c r="K103" s="61" t="n">
        <v>97</v>
      </c>
      <c r="L103" s="62" t="n">
        <f aca="false">$B$17+$B$18*EXP(-K103/$B$21)+$B$19*EXP(-K103/$B$22)+$B$20*EXP(-K103/$B$23)</f>
        <v>0.412320363134383</v>
      </c>
      <c r="M103" s="63" t="n">
        <f aca="false">EXP(-K103/$D$9)</f>
        <v>0.00026912382102756</v>
      </c>
      <c r="N103" s="63" t="n">
        <f aca="false">EXP(-K103/$D$8)</f>
        <v>0.410693429320304</v>
      </c>
      <c r="O103" s="64" t="n">
        <f aca="false">(K103*$B$17+$B$18*$B$21*(1-EXP(-K103/$B$21))+$B$19*$B$22*(1-EXP(-K103/$B$22))+$B$20*$B$23*(1-EXP(-K103/$B$23)))*$C$7</f>
        <v>8.71577573652171E-014</v>
      </c>
      <c r="P103" s="64" t="n">
        <f aca="false">$D$9*(1-EXP(-K103/$D$9))*$C$9</f>
        <v>2.36497599456844E-012</v>
      </c>
      <c r="Q103" s="65" t="n">
        <f aca="false">$D$8*(1-EXP(-K103/$D$8))*$C$8</f>
        <v>2.30534524266338E-011</v>
      </c>
      <c r="R103" s="66" t="n">
        <f aca="false">$B$13-K103</f>
        <v>403</v>
      </c>
      <c r="S103" s="67" t="n">
        <f aca="false">VLOOKUP($R103,$K$6:$Q$506,5)/$C$26</f>
        <v>0.84746248025623</v>
      </c>
      <c r="T103" s="68" t="n">
        <f aca="false">VLOOKUP($R103,$K$6:$Q$506,6)/$C$26</f>
        <v>7.55598023610672</v>
      </c>
      <c r="U103" s="69" t="n">
        <f aca="false">VLOOKUP($R103,$K$6:$Q$506,7)/$C$26</f>
        <v>121.853855649082</v>
      </c>
      <c r="V103" s="28" t="s">
        <v>219</v>
      </c>
      <c r="W103" s="78" t="n">
        <f aca="false">G103*S103+H103*T103+I103*U103</f>
        <v>0</v>
      </c>
      <c r="X103" s="25"/>
      <c r="Y103" s="25"/>
      <c r="Z103" s="25"/>
    </row>
    <row r="104" customFormat="false" ht="15.75" hidden="false" customHeight="false" outlineLevel="0" collapsed="false">
      <c r="A104" s="25"/>
      <c r="B104" s="25"/>
      <c r="C104" s="25"/>
      <c r="D104" s="25"/>
      <c r="E104" s="25"/>
      <c r="F104" s="28" t="s">
        <v>220</v>
      </c>
      <c r="G104" s="103" t="n">
        <v>0</v>
      </c>
      <c r="H104" s="76" t="n">
        <v>0</v>
      </c>
      <c r="I104" s="77" t="n">
        <v>0</v>
      </c>
      <c r="J104" s="25"/>
      <c r="K104" s="61" t="n">
        <v>98</v>
      </c>
      <c r="L104" s="62" t="n">
        <f aca="false">$B$17+$B$18*EXP(-K104/$B$21)+$B$19*EXP(-K104/$B$22)+$B$20*EXP(-K104/$B$23)</f>
        <v>0.411340667011757</v>
      </c>
      <c r="M104" s="63" t="n">
        <f aca="false">EXP(-K104/$D$9)</f>
        <v>0.000247256389442571</v>
      </c>
      <c r="N104" s="63" t="n">
        <f aca="false">EXP(-K104/$D$8)</f>
        <v>0.406942830581545</v>
      </c>
      <c r="O104" s="64" t="n">
        <f aca="false">(K104*$B$17+$B$18*$B$21*(1-EXP(-K104/$B$21))+$B$19*$B$22*(1-EXP(-K104/$B$22))+$B$20*$B$23*(1-EXP(-K104/$B$23)))*$C$7</f>
        <v>8.78598728313484E-014</v>
      </c>
      <c r="P104" s="64" t="n">
        <f aca="false">$D$9*(1-EXP(-K104/$D$9))*$C$9</f>
        <v>2.36502772444094E-012</v>
      </c>
      <c r="Q104" s="65" t="n">
        <f aca="false">$D$8*(1-EXP(-K104/$D$8))*$C$8</f>
        <v>2.32001744451846E-011</v>
      </c>
      <c r="R104" s="66" t="n">
        <f aca="false">$B$13-K104</f>
        <v>402</v>
      </c>
      <c r="S104" s="67" t="n">
        <f aca="false">VLOOKUP($R104,$K$6:$Q$506,5)/$C$26</f>
        <v>0.845839530158142</v>
      </c>
      <c r="T104" s="68" t="n">
        <f aca="false">VLOOKUP($R104,$K$6:$Q$506,6)/$C$26</f>
        <v>7.55598023610672</v>
      </c>
      <c r="U104" s="69" t="n">
        <f aca="false">VLOOKUP($R104,$K$6:$Q$506,7)/$C$26</f>
        <v>121.825305078223</v>
      </c>
      <c r="V104" s="28" t="s">
        <v>220</v>
      </c>
      <c r="W104" s="78" t="n">
        <f aca="false">G104*S104+H104*T104+I104*U104</f>
        <v>0</v>
      </c>
      <c r="X104" s="25"/>
      <c r="Y104" s="25"/>
      <c r="Z104" s="25"/>
    </row>
    <row r="105" customFormat="false" ht="15.75" hidden="false" customHeight="false" outlineLevel="0" collapsed="false">
      <c r="A105" s="25"/>
      <c r="B105" s="25"/>
      <c r="C105" s="25"/>
      <c r="D105" s="25"/>
      <c r="E105" s="25"/>
      <c r="F105" s="28" t="s">
        <v>221</v>
      </c>
      <c r="G105" s="103" t="n">
        <v>0</v>
      </c>
      <c r="H105" s="76" t="n">
        <v>0</v>
      </c>
      <c r="I105" s="77" t="n">
        <v>0</v>
      </c>
      <c r="J105" s="25"/>
      <c r="K105" s="61" t="n">
        <v>99</v>
      </c>
      <c r="L105" s="62" t="n">
        <f aca="false">$B$17+$B$18*EXP(-K105/$B$21)+$B$19*EXP(-K105/$B$22)+$B$20*EXP(-K105/$B$23)</f>
        <v>0.410376567824914</v>
      </c>
      <c r="M105" s="63" t="n">
        <f aca="false">EXP(-K105/$D$9)</f>
        <v>0.00022716577777006</v>
      </c>
      <c r="N105" s="63" t="n">
        <f aca="false">EXP(-K105/$D$8)</f>
        <v>0.403226483646918</v>
      </c>
      <c r="O105" s="64" t="n">
        <f aca="false">(K105*$B$17+$B$18*$B$21*(1-EXP(-K105/$B$21))+$B$19*$B$22*(1-EXP(-K105/$B$22))+$B$20*$B$23*(1-EXP(-K105/$B$23)))*$C$7</f>
        <v>8.8560331394485E-014</v>
      </c>
      <c r="P105" s="64" t="n">
        <f aca="false">$D$9*(1-EXP(-K105/$D$9))*$C$9</f>
        <v>2.3650752510458E-012</v>
      </c>
      <c r="Q105" s="65" t="n">
        <f aca="false">$D$8*(1-EXP(-K105/$D$8))*$C$8</f>
        <v>2.33455565459806E-011</v>
      </c>
      <c r="R105" s="66" t="n">
        <f aca="false">$B$13-K105</f>
        <v>401</v>
      </c>
      <c r="S105" s="67" t="n">
        <f aca="false">VLOOKUP($R105,$K$6:$Q$506,5)/$C$26</f>
        <v>0.844215463300448</v>
      </c>
      <c r="T105" s="68" t="n">
        <f aca="false">VLOOKUP($R105,$K$6:$Q$506,6)/$C$26</f>
        <v>7.55598023610672</v>
      </c>
      <c r="U105" s="69" t="n">
        <f aca="false">VLOOKUP($R105,$K$6:$Q$506,7)/$C$26</f>
        <v>121.796491370315</v>
      </c>
      <c r="V105" s="28" t="s">
        <v>221</v>
      </c>
      <c r="W105" s="78" t="n">
        <f aca="false">G105*S105+H105*T105+I105*U105</f>
        <v>0</v>
      </c>
      <c r="X105" s="25"/>
      <c r="Y105" s="25"/>
      <c r="Z105" s="25"/>
    </row>
    <row r="106" customFormat="false" ht="15.75" hidden="false" customHeight="false" outlineLevel="0" collapsed="false">
      <c r="A106" s="25"/>
      <c r="B106" s="25"/>
      <c r="C106" s="25"/>
      <c r="D106" s="25"/>
      <c r="E106" s="25"/>
      <c r="F106" s="28" t="s">
        <v>222</v>
      </c>
      <c r="G106" s="103" t="n">
        <v>0</v>
      </c>
      <c r="H106" s="76" t="n">
        <v>0</v>
      </c>
      <c r="I106" s="77" t="n">
        <v>0</v>
      </c>
      <c r="J106" s="25"/>
      <c r="K106" s="61" t="n">
        <v>100</v>
      </c>
      <c r="L106" s="62" t="n">
        <f aca="false">$B$17+$B$18*EXP(-K106/$B$21)+$B$19*EXP(-K106/$B$22)+$B$20*EXP(-K106/$B$23)</f>
        <v>0.409427671993974</v>
      </c>
      <c r="M106" s="63" t="n">
        <f aca="false">EXP(-K106/$D$9)</f>
        <v>0.000208707611990194</v>
      </c>
      <c r="N106" s="63" t="n">
        <f aca="false">EXP(-K106/$D$8)</f>
        <v>0.399544075716742</v>
      </c>
      <c r="O106" s="64" t="n">
        <f aca="false">(K106*$B$17+$B$18*$B$21*(1-EXP(-K106/$B$21))+$B$19*$B$22*(1-EXP(-K106/$B$22))+$B$20*$B$23*(1-EXP(-K106/$B$23)))*$C$7</f>
        <v>8.92591593083618E-014</v>
      </c>
      <c r="P106" s="64" t="n">
        <f aca="false">$D$9*(1-EXP(-K106/$D$9))*$C$9</f>
        <v>2.36511891591603E-012</v>
      </c>
      <c r="Q106" s="65" t="n">
        <f aca="false">$D$8*(1-EXP(-K106/$D$8))*$C$8</f>
        <v>2.34896109656282E-011</v>
      </c>
      <c r="R106" s="66" t="n">
        <f aca="false">$B$13-K106</f>
        <v>400</v>
      </c>
      <c r="S106" s="67" t="n">
        <f aca="false">VLOOKUP($R106,$K$6:$Q$506,5)/$C$26</f>
        <v>0.842590276830326</v>
      </c>
      <c r="T106" s="68" t="n">
        <f aca="false">VLOOKUP($R106,$K$6:$Q$506,6)/$C$26</f>
        <v>7.55598023610672</v>
      </c>
      <c r="U106" s="69" t="n">
        <f aca="false">VLOOKUP($R106,$K$6:$Q$506,7)/$C$26</f>
        <v>121.767412100151</v>
      </c>
      <c r="V106" s="28" t="s">
        <v>222</v>
      </c>
      <c r="W106" s="78" t="n">
        <f aca="false">G106*S106+H106*T106+I106*U106</f>
        <v>0</v>
      </c>
      <c r="X106" s="25"/>
      <c r="Y106" s="25"/>
      <c r="Z106" s="25"/>
    </row>
    <row r="107" customFormat="false" ht="15.75" hidden="false" customHeight="false" outlineLevel="0" collapsed="false">
      <c r="A107" s="25"/>
      <c r="B107" s="25"/>
      <c r="C107" s="25"/>
      <c r="D107" s="25"/>
      <c r="E107" s="25"/>
      <c r="F107" s="28" t="s">
        <v>225</v>
      </c>
      <c r="G107" s="103" t="n">
        <v>0</v>
      </c>
      <c r="H107" s="76" t="n">
        <v>0</v>
      </c>
      <c r="I107" s="77" t="n">
        <v>0</v>
      </c>
      <c r="J107" s="25"/>
      <c r="K107" s="61" t="n">
        <v>101</v>
      </c>
      <c r="L107" s="62" t="n">
        <f aca="false">$B$17+$B$18*EXP(-K107/$B$21)+$B$19*EXP(-K107/$B$22)+$B$20*EXP(-K107/$B$23)</f>
        <v>0.4084935964947</v>
      </c>
      <c r="M107" s="63" t="n">
        <f aca="false">EXP(-K107/$D$9)</f>
        <v>0.000191749249073688</v>
      </c>
      <c r="N107" s="63" t="n">
        <f aca="false">EXP(-K107/$D$8)</f>
        <v>0.395895296847935</v>
      </c>
      <c r="O107" s="64" t="n">
        <f aca="false">(K107*$B$17+$B$18*$B$21*(1-EXP(-K107/$B$21))+$B$19*$B$22*(1-EXP(-K107/$B$22))+$B$20*$B$23*(1-EXP(-K107/$B$23)))*$C$7</f>
        <v>8.99563821647495E-014</v>
      </c>
      <c r="P107" s="64" t="n">
        <f aca="false">$D$9*(1-EXP(-K107/$D$9))*$C$9</f>
        <v>2.36515903283366E-012</v>
      </c>
      <c r="Q107" s="65" t="n">
        <f aca="false">$D$8*(1-EXP(-K107/$D$8))*$C$8</f>
        <v>2.36323498289847E-011</v>
      </c>
      <c r="R107" s="66" t="n">
        <f aca="false">$B$13-K107</f>
        <v>399</v>
      </c>
      <c r="S107" s="67" t="n">
        <f aca="false">VLOOKUP($R107,$K$6:$Q$506,5)/$C$26</f>
        <v>0.840963967887219</v>
      </c>
      <c r="T107" s="68" t="n">
        <f aca="false">VLOOKUP($R107,$K$6:$Q$506,6)/$C$26</f>
        <v>7.55598023610671</v>
      </c>
      <c r="U107" s="69" t="n">
        <f aca="false">VLOOKUP($R107,$K$6:$Q$506,7)/$C$26</f>
        <v>121.738064820169</v>
      </c>
      <c r="V107" s="28" t="s">
        <v>225</v>
      </c>
      <c r="W107" s="78" t="n">
        <f aca="false">G107*S107+H107*T107+I107*U107</f>
        <v>0</v>
      </c>
      <c r="X107" s="25"/>
      <c r="Y107" s="25"/>
      <c r="Z107" s="25"/>
    </row>
    <row r="108" customFormat="false" ht="15.75" hidden="false" customHeight="false" outlineLevel="0" collapsed="false">
      <c r="A108" s="25"/>
      <c r="B108" s="25"/>
      <c r="C108" s="25"/>
      <c r="D108" s="25"/>
      <c r="E108" s="25"/>
      <c r="F108" s="28" t="s">
        <v>226</v>
      </c>
      <c r="G108" s="103" t="n">
        <v>0</v>
      </c>
      <c r="H108" s="76" t="n">
        <v>0</v>
      </c>
      <c r="I108" s="77" t="n">
        <v>0</v>
      </c>
      <c r="J108" s="25"/>
      <c r="K108" s="61" t="n">
        <v>102</v>
      </c>
      <c r="L108" s="62" t="n">
        <f aca="false">$B$17+$B$18*EXP(-K108/$B$21)+$B$19*EXP(-K108/$B$22)+$B$20*EXP(-K108/$B$23)</f>
        <v>0.407573968573694</v>
      </c>
      <c r="M108" s="63" t="n">
        <f aca="false">EXP(-K108/$D$9)</f>
        <v>0.000176168823789957</v>
      </c>
      <c r="N108" s="63" t="n">
        <f aca="false">EXP(-K108/$D$8)</f>
        <v>0.392279839927925</v>
      </c>
      <c r="O108" s="64" t="n">
        <f aca="false">(K108*$B$17+$B$18*$B$21*(1-EXP(-K108/$B$21))+$B$19*$B$22*(1-EXP(-K108/$B$22))+$B$20*$B$23*(1-EXP(-K108/$B$23)))*$C$7</f>
        <v>9.06520249112074E-014</v>
      </c>
      <c r="P108" s="64" t="n">
        <f aca="false">$D$9*(1-EXP(-K108/$D$9))*$C$9</f>
        <v>2.3651958900846E-012</v>
      </c>
      <c r="Q108" s="65" t="n">
        <f aca="false">$D$8*(1-EXP(-K108/$D$8))*$C$8</f>
        <v>2.3773785150179E-011</v>
      </c>
      <c r="R108" s="66" t="n">
        <f aca="false">$B$13-K108</f>
        <v>398</v>
      </c>
      <c r="S108" s="67" t="n">
        <f aca="false">VLOOKUP($R108,$K$6:$Q$506,5)/$C$26</f>
        <v>0.839336533602804</v>
      </c>
      <c r="T108" s="68" t="n">
        <f aca="false">VLOOKUP($R108,$K$6:$Q$506,6)/$C$26</f>
        <v>7.55598023610671</v>
      </c>
      <c r="U108" s="69" t="n">
        <f aca="false">VLOOKUP($R108,$K$6:$Q$506,7)/$C$26</f>
        <v>121.70844706025</v>
      </c>
      <c r="V108" s="28" t="s">
        <v>226</v>
      </c>
      <c r="W108" s="78" t="n">
        <f aca="false">G108*S108+H108*T108+I108*U108</f>
        <v>0</v>
      </c>
      <c r="X108" s="25"/>
      <c r="Y108" s="25"/>
      <c r="Z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8" t="s">
        <v>227</v>
      </c>
      <c r="G109" s="103" t="n">
        <v>0</v>
      </c>
      <c r="H109" s="76" t="n">
        <v>0</v>
      </c>
      <c r="I109" s="77" t="n">
        <v>0</v>
      </c>
      <c r="J109" s="25"/>
      <c r="K109" s="61" t="n">
        <v>103</v>
      </c>
      <c r="L109" s="62" t="n">
        <f aca="false">$B$17+$B$18*EXP(-K109/$B$21)+$B$19*EXP(-K109/$B$22)+$B$20*EXP(-K109/$B$23)</f>
        <v>0.406668425471293</v>
      </c>
      <c r="M109" s="63" t="n">
        <f aca="false">EXP(-K109/$D$9)</f>
        <v>0.000161854372966072</v>
      </c>
      <c r="N109" s="63" t="n">
        <f aca="false">EXP(-K109/$D$8)</f>
        <v>0.388697400648804</v>
      </c>
      <c r="O109" s="64" t="n">
        <f aca="false">(K109*$B$17+$B$18*$B$21*(1-EXP(-K109/$B$21))+$B$19*$B$22*(1-EXP(-K109/$B$22))+$B$20*$B$23*(1-EXP(-K109/$B$23)))*$C$7</f>
        <v>9.13461118683565E-014</v>
      </c>
      <c r="P109" s="64" t="n">
        <f aca="false">$D$9*(1-EXP(-K109/$D$9))*$C$9</f>
        <v>2.36522975253037E-012</v>
      </c>
      <c r="Q109" s="65" t="n">
        <f aca="false">$D$8*(1-EXP(-K109/$D$8))*$C$8</f>
        <v>2.39139288336225E-011</v>
      </c>
      <c r="R109" s="66" t="n">
        <f aca="false">$B$13-K109</f>
        <v>397</v>
      </c>
      <c r="S109" s="67" t="n">
        <f aca="false">VLOOKUP($R109,$K$6:$Q$506,5)/$C$26</f>
        <v>0.837707971100957</v>
      </c>
      <c r="T109" s="68" t="n">
        <f aca="false">VLOOKUP($R109,$K$6:$Q$506,6)/$C$26</f>
        <v>7.55598023610671</v>
      </c>
      <c r="U109" s="69" t="n">
        <f aca="false">VLOOKUP($R109,$K$6:$Q$506,7)/$C$26</f>
        <v>121.678556327508</v>
      </c>
      <c r="V109" s="28" t="s">
        <v>227</v>
      </c>
      <c r="W109" s="78" t="n">
        <f aca="false">G109*S109+H109*T109+I109*U109</f>
        <v>0</v>
      </c>
      <c r="X109" s="25"/>
      <c r="Y109" s="25"/>
      <c r="Z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8" t="s">
        <v>228</v>
      </c>
      <c r="G110" s="103" t="n">
        <v>0</v>
      </c>
      <c r="H110" s="76" t="n">
        <v>0</v>
      </c>
      <c r="I110" s="77" t="n">
        <v>0</v>
      </c>
      <c r="J110" s="25"/>
      <c r="K110" s="61" t="n">
        <v>104</v>
      </c>
      <c r="L110" s="62" t="n">
        <f aca="false">$B$17+$B$18*EXP(-K110/$B$21)+$B$19*EXP(-K110/$B$22)+$B$20*EXP(-K110/$B$23)</f>
        <v>0.405776614151939</v>
      </c>
      <c r="M110" s="63" t="n">
        <f aca="false">EXP(-K110/$D$9)</f>
        <v>0.000148703030903325</v>
      </c>
      <c r="N110" s="63" t="n">
        <f aca="false">EXP(-K110/$D$8)</f>
        <v>0.385147677481708</v>
      </c>
      <c r="O110" s="64" t="n">
        <f aca="false">(K110*$B$17+$B$18*$B$21*(1-EXP(-K110/$B$21))+$B$19*$B$22*(1-EXP(-K110/$B$22))+$B$20*$B$23*(1-EXP(-K110/$B$23)))*$C$7</f>
        <v>9.20386667466862E-014</v>
      </c>
      <c r="P110" s="64" t="n">
        <f aca="false">$D$9*(1-EXP(-K110/$D$9))*$C$9</f>
        <v>2.36526086351135E-012</v>
      </c>
      <c r="Q110" s="65" t="n">
        <f aca="false">$D$8*(1-EXP(-K110/$D$8))*$C$8</f>
        <v>2.40527926750115E-011</v>
      </c>
      <c r="R110" s="66" t="n">
        <f aca="false">$B$13-K110</f>
        <v>396</v>
      </c>
      <c r="S110" s="67" t="n">
        <f aca="false">VLOOKUP($R110,$K$6:$Q$506,5)/$C$26</f>
        <v>0.836078277497722</v>
      </c>
      <c r="T110" s="68" t="n">
        <f aca="false">VLOOKUP($R110,$K$6:$Q$506,6)/$C$26</f>
        <v>7.55598023610671</v>
      </c>
      <c r="U110" s="69" t="n">
        <f aca="false">VLOOKUP($R110,$K$6:$Q$506,7)/$C$26</f>
        <v>121.648390106083</v>
      </c>
      <c r="V110" s="28" t="s">
        <v>228</v>
      </c>
      <c r="W110" s="78" t="n">
        <f aca="false">G110*S110+H110*T110+I110*U110</f>
        <v>0</v>
      </c>
      <c r="X110" s="25"/>
      <c r="Y110" s="25"/>
      <c r="Z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8" t="s">
        <v>229</v>
      </c>
      <c r="G111" s="103" t="n">
        <v>0</v>
      </c>
      <c r="H111" s="76" t="n">
        <v>0</v>
      </c>
      <c r="I111" s="77" t="n">
        <v>0</v>
      </c>
      <c r="J111" s="25"/>
      <c r="K111" s="61" t="n">
        <v>105</v>
      </c>
      <c r="L111" s="62" t="n">
        <f aca="false">$B$17+$B$18*EXP(-K111/$B$21)+$B$19*EXP(-K111/$B$22)+$B$20*EXP(-K111/$B$23)</f>
        <v>0.404898191041831</v>
      </c>
      <c r="M111" s="63" t="n">
        <f aca="false">EXP(-K111/$D$9)</f>
        <v>0.000136620290169549</v>
      </c>
      <c r="N111" s="63" t="n">
        <f aca="false">EXP(-K111/$D$8)</f>
        <v>0.381630371651446</v>
      </c>
      <c r="O111" s="64" t="n">
        <f aca="false">(K111*$B$17+$B$18*$B$21*(1-EXP(-K111/$B$21))+$B$19*$B$22*(1-EXP(-K111/$B$22))+$B$20*$B$23*(1-EXP(-K111/$B$23)))*$C$7</f>
        <v>9.27297126629086E-014</v>
      </c>
      <c r="P111" s="64" t="n">
        <f aca="false">$D$9*(1-EXP(-K111/$D$9))*$C$9</f>
        <v>2.36528944659552E-012</v>
      </c>
      <c r="Q111" s="65" t="n">
        <f aca="false">$D$8*(1-EXP(-K111/$D$8))*$C$8</f>
        <v>2.41903883623197E-011</v>
      </c>
      <c r="R111" s="66" t="n">
        <f aca="false">$B$13-K111</f>
        <v>395</v>
      </c>
      <c r="S111" s="67" t="n">
        <f aca="false">VLOOKUP($R111,$K$6:$Q$506,5)/$C$26</f>
        <v>0.834447449901272</v>
      </c>
      <c r="T111" s="68" t="n">
        <f aca="false">VLOOKUP($R111,$K$6:$Q$506,6)/$C$26</f>
        <v>7.55598023610671</v>
      </c>
      <c r="U111" s="69" t="n">
        <f aca="false">VLOOKUP($R111,$K$6:$Q$506,7)/$C$26</f>
        <v>121.617945856926</v>
      </c>
      <c r="V111" s="28" t="s">
        <v>229</v>
      </c>
      <c r="W111" s="78" t="n">
        <f aca="false">G111*S111+H111*T111+I111*U111</f>
        <v>0</v>
      </c>
      <c r="X111" s="25"/>
      <c r="Y111" s="25"/>
      <c r="Z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8" t="s">
        <v>230</v>
      </c>
      <c r="G112" s="103" t="n">
        <v>0</v>
      </c>
      <c r="H112" s="76" t="n">
        <v>0</v>
      </c>
      <c r="I112" s="77" t="n">
        <v>0</v>
      </c>
      <c r="J112" s="25"/>
      <c r="K112" s="61" t="n">
        <v>106</v>
      </c>
      <c r="L112" s="62" t="n">
        <f aca="false">$B$17+$B$18*EXP(-K112/$B$21)+$B$19*EXP(-K112/$B$22)+$B$20*EXP(-K112/$B$23)</f>
        <v>0.404032821773666</v>
      </c>
      <c r="M112" s="63" t="n">
        <f aca="false">EXP(-K112/$D$9)</f>
        <v>0.000125519322455145</v>
      </c>
      <c r="N112" s="63" t="n">
        <f aca="false">EXP(-K112/$D$8)</f>
        <v>0.378145187111345</v>
      </c>
      <c r="O112" s="64" t="n">
        <f aca="false">(K112*$B$17+$B$18*$B$21*(1-EXP(-K112/$B$21))+$B$19*$B$22*(1-EXP(-K112/$B$22))+$B$20*$B$23*(1-EXP(-K112/$B$23)))*$C$7</f>
        <v>9.34192721558704E-014</v>
      </c>
      <c r="P112" s="64" t="n">
        <f aca="false">$D$9*(1-EXP(-K112/$D$9))*$C$9</f>
        <v>2.36531570718503E-012</v>
      </c>
      <c r="Q112" s="65" t="n">
        <f aca="false">$D$8*(1-EXP(-K112/$D$8))*$C$8</f>
        <v>2.43267274767819E-011</v>
      </c>
      <c r="R112" s="66" t="n">
        <f aca="false">$B$13-K112</f>
        <v>394</v>
      </c>
      <c r="S112" s="67" t="n">
        <f aca="false">VLOOKUP($R112,$K$6:$Q$506,5)/$C$26</f>
        <v>0.832815485411874</v>
      </c>
      <c r="T112" s="68" t="n">
        <f aca="false">VLOOKUP($R112,$K$6:$Q$506,6)/$C$26</f>
        <v>7.55598023610671</v>
      </c>
      <c r="U112" s="69" t="n">
        <f aca="false">VLOOKUP($R112,$K$6:$Q$506,7)/$C$26</f>
        <v>121.587221017589</v>
      </c>
      <c r="V112" s="28" t="s">
        <v>230</v>
      </c>
      <c r="W112" s="78" t="n">
        <f aca="false">G112*S112+H112*T112+I112*U112</f>
        <v>0</v>
      </c>
      <c r="X112" s="25"/>
      <c r="Y112" s="25"/>
      <c r="Z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8" t="s">
        <v>231</v>
      </c>
      <c r="G113" s="103" t="n">
        <v>0</v>
      </c>
      <c r="H113" s="76" t="n">
        <v>0</v>
      </c>
      <c r="I113" s="77" t="n">
        <v>0</v>
      </c>
      <c r="J113" s="25"/>
      <c r="K113" s="61" t="n">
        <v>107</v>
      </c>
      <c r="L113" s="62" t="n">
        <f aca="false">$B$17+$B$18*EXP(-K113/$B$21)+$B$19*EXP(-K113/$B$22)+$B$20*EXP(-K113/$B$23)</f>
        <v>0.403180180938266</v>
      </c>
      <c r="M113" s="63" t="n">
        <f aca="false">EXP(-K113/$D$9)</f>
        <v>0.00011532035461238</v>
      </c>
      <c r="N113" s="63" t="n">
        <f aca="false">EXP(-K113/$D$8)</f>
        <v>0.374691830518339</v>
      </c>
      <c r="O113" s="64" t="n">
        <f aca="false">(K113*$B$17+$B$18*$B$21*(1-EXP(-K113/$B$21))+$B$19*$B$22*(1-EXP(-K113/$B$22))+$B$20*$B$23*(1-EXP(-K113/$B$23)))*$C$7</f>
        <v>9.41073672020366E-014</v>
      </c>
      <c r="P113" s="64" t="n">
        <f aca="false">$D$9*(1-EXP(-K113/$D$9))*$C$9</f>
        <v>2.36533983399225E-012</v>
      </c>
      <c r="Q113" s="65" t="n">
        <f aca="false">$D$8*(1-EXP(-K113/$D$8))*$C$8</f>
        <v>2.44618214938692E-011</v>
      </c>
      <c r="R113" s="66" t="n">
        <f aca="false">$B$13-K113</f>
        <v>393</v>
      </c>
      <c r="S113" s="67" t="n">
        <f aca="false">VLOOKUP($R113,$K$6:$Q$506,5)/$C$26</f>
        <v>0.831182381121859</v>
      </c>
      <c r="T113" s="68" t="n">
        <f aca="false">VLOOKUP($R113,$K$6:$Q$506,6)/$C$26</f>
        <v>7.5559802361067</v>
      </c>
      <c r="U113" s="69" t="n">
        <f aca="false">VLOOKUP($R113,$K$6:$Q$506,7)/$C$26</f>
        <v>121.556213002004</v>
      </c>
      <c r="V113" s="28" t="s">
        <v>231</v>
      </c>
      <c r="W113" s="78" t="n">
        <f aca="false">G113*S113+H113*T113+I113*U113</f>
        <v>0</v>
      </c>
      <c r="X113" s="25"/>
      <c r="Y113" s="25"/>
      <c r="Z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8" t="s">
        <v>232</v>
      </c>
      <c r="G114" s="103" t="n">
        <v>0</v>
      </c>
      <c r="H114" s="76" t="n">
        <v>0</v>
      </c>
      <c r="I114" s="77" t="n">
        <v>0</v>
      </c>
      <c r="J114" s="25"/>
      <c r="K114" s="61" t="n">
        <v>108</v>
      </c>
      <c r="L114" s="62" t="n">
        <f aca="false">$B$17+$B$18*EXP(-K114/$B$21)+$B$19*EXP(-K114/$B$22)+$B$20*EXP(-K114/$B$23)</f>
        <v>0.402339951842913</v>
      </c>
      <c r="M114" s="63" t="n">
        <f aca="false">EXP(-K114/$D$9)</f>
        <v>0.000105950095394097</v>
      </c>
      <c r="N114" s="63" t="n">
        <f aca="false">EXP(-K114/$D$8)</f>
        <v>0.371270011208273</v>
      </c>
      <c r="O114" s="64" t="n">
        <f aca="false">(K114*$B$17+$B$18*$B$21*(1-EXP(-K114/$B$21))+$B$19*$B$22*(1-EXP(-K114/$B$22))+$B$20*$B$23*(1-EXP(-K114/$B$23)))*$C$7</f>
        <v>9.47940192305554E-014</v>
      </c>
      <c r="P114" s="64" t="n">
        <f aca="false">$D$9*(1-EXP(-K114/$D$9))*$C$9</f>
        <v>2.36536200039587E-012</v>
      </c>
      <c r="Q114" s="65" t="n">
        <f aca="false">$D$8*(1-EXP(-K114/$D$8))*$C$8</f>
        <v>2.45956817842545E-011</v>
      </c>
      <c r="R114" s="66" t="n">
        <f aca="false">$B$13-K114</f>
        <v>392</v>
      </c>
      <c r="S114" s="67" t="n">
        <f aca="false">VLOOKUP($R114,$K$6:$Q$506,5)/$C$26</f>
        <v>0.82954813411558</v>
      </c>
      <c r="T114" s="68" t="n">
        <f aca="false">VLOOKUP($R114,$K$6:$Q$506,6)/$C$26</f>
        <v>7.5559802361067</v>
      </c>
      <c r="U114" s="69" t="n">
        <f aca="false">VLOOKUP($R114,$K$6:$Q$506,7)/$C$26</f>
        <v>121.524919200271</v>
      </c>
      <c r="V114" s="28" t="s">
        <v>232</v>
      </c>
      <c r="W114" s="78" t="n">
        <f aca="false">G114*S114+H114*T114+I114*U114</f>
        <v>0</v>
      </c>
      <c r="X114" s="25"/>
      <c r="Y114" s="25"/>
      <c r="Z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8" t="s">
        <v>233</v>
      </c>
      <c r="G115" s="103" t="n">
        <v>0</v>
      </c>
      <c r="H115" s="76" t="n">
        <v>0</v>
      </c>
      <c r="I115" s="77" t="n">
        <v>0</v>
      </c>
      <c r="J115" s="25"/>
      <c r="K115" s="61" t="n">
        <v>109</v>
      </c>
      <c r="L115" s="62" t="n">
        <f aca="false">$B$17+$B$18*EXP(-K115/$B$21)+$B$19*EXP(-K115/$B$22)+$B$20*EXP(-K115/$B$23)</f>
        <v>0.401511826276206</v>
      </c>
      <c r="M115" s="63" t="n">
        <f aca="false">EXP(-K115/$D$9)</f>
        <v>9.7341208772291E-005</v>
      </c>
      <c r="N115" s="63" t="n">
        <f aca="false">EXP(-K115/$D$8)</f>
        <v>0.367879441171442</v>
      </c>
      <c r="O115" s="64" t="n">
        <f aca="false">(K115*$B$17+$B$18*$B$21*(1-EXP(-K115/$B$21))+$B$19*$B$22*(1-EXP(-K115/$B$22))+$B$20*$B$23*(1-EXP(-K115/$B$23)))*$C$7</f>
        <v>9.54792491379181E-014</v>
      </c>
      <c r="P115" s="64" t="n">
        <f aca="false">$D$9*(1-EXP(-K115/$D$9))*$C$9</f>
        <v>2.36538236568686E-012</v>
      </c>
      <c r="Q115" s="65" t="n">
        <f aca="false">$D$8*(1-EXP(-K115/$D$8))*$C$8</f>
        <v>2.47283196147696E-011</v>
      </c>
      <c r="R115" s="66" t="n">
        <f aca="false">$B$13-K115</f>
        <v>391</v>
      </c>
      <c r="S115" s="67" t="n">
        <f aca="false">VLOOKUP($R115,$K$6:$Q$506,5)/$C$26</f>
        <v>0.827912741469375</v>
      </c>
      <c r="T115" s="68" t="n">
        <f aca="false">VLOOKUP($R115,$K$6:$Q$506,6)/$C$26</f>
        <v>7.5559802361067</v>
      </c>
      <c r="U115" s="69" t="n">
        <f aca="false">VLOOKUP($R115,$K$6:$Q$506,7)/$C$26</f>
        <v>121.493336978434</v>
      </c>
      <c r="V115" s="28" t="s">
        <v>233</v>
      </c>
      <c r="W115" s="78" t="n">
        <f aca="false">G115*S115+H115*T115+I115*U115</f>
        <v>0</v>
      </c>
      <c r="X115" s="25"/>
      <c r="Y115" s="25"/>
      <c r="Z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8" t="s">
        <v>234</v>
      </c>
      <c r="G116" s="103" t="n">
        <v>0</v>
      </c>
      <c r="H116" s="76" t="n">
        <v>0</v>
      </c>
      <c r="I116" s="77" t="n">
        <v>0</v>
      </c>
      <c r="J116" s="25"/>
      <c r="K116" s="61" t="n">
        <v>110</v>
      </c>
      <c r="L116" s="62" t="n">
        <f aca="false">$B$17+$B$18*EXP(-K116/$B$21)+$B$19*EXP(-K116/$B$22)+$B$20*EXP(-K116/$B$23)</f>
        <v>0.400695504279275</v>
      </c>
      <c r="M116" s="63" t="n">
        <f aca="false">EXP(-K116/$D$9)</f>
        <v>8.94318300517417E-005</v>
      </c>
      <c r="N116" s="63" t="n">
        <f aca="false">EXP(-K116/$D$8)</f>
        <v>0.364519835028348</v>
      </c>
      <c r="O116" s="64" t="n">
        <f aca="false">(K116*$B$17+$B$18*$B$21*(1-EXP(-K116/$B$21))+$B$19*$B$22*(1-EXP(-K116/$B$22))+$B$20*$B$23*(1-EXP(-K116/$B$23)))*$C$7</f>
        <v>9.6163077302222E-014</v>
      </c>
      <c r="P116" s="64" t="n">
        <f aca="false">$D$9*(1-EXP(-K116/$D$9))*$C$9</f>
        <v>2.36540107621311E-012</v>
      </c>
      <c r="Q116" s="65" t="n">
        <f aca="false">$D$8*(1-EXP(-K116/$D$8))*$C$8</f>
        <v>2.48597461493536E-011</v>
      </c>
      <c r="R116" s="66" t="n">
        <f aca="false">$B$13-K116</f>
        <v>390</v>
      </c>
      <c r="S116" s="67" t="n">
        <f aca="false">VLOOKUP($R116,$K$6:$Q$506,5)/$C$26</f>
        <v>0.826276200251535</v>
      </c>
      <c r="T116" s="68" t="n">
        <f aca="false">VLOOKUP($R116,$K$6:$Q$506,6)/$C$26</f>
        <v>7.5559802361067</v>
      </c>
      <c r="U116" s="69" t="n">
        <f aca="false">VLOOKUP($R116,$K$6:$Q$506,7)/$C$26</f>
        <v>121.461463678263</v>
      </c>
      <c r="V116" s="28" t="s">
        <v>234</v>
      </c>
      <c r="W116" s="78" t="n">
        <f aca="false">G116*S116+H116*T116+I116*U116</f>
        <v>0</v>
      </c>
      <c r="X116" s="25"/>
      <c r="Y116" s="25"/>
      <c r="Z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8" t="s">
        <v>235</v>
      </c>
      <c r="G117" s="103" t="n">
        <v>0</v>
      </c>
      <c r="H117" s="76" t="n">
        <v>0</v>
      </c>
      <c r="I117" s="77" t="n">
        <v>0</v>
      </c>
      <c r="J117" s="25"/>
      <c r="K117" s="61" t="n">
        <v>111</v>
      </c>
      <c r="L117" s="62" t="n">
        <f aca="false">$B$17+$B$18*EXP(-K117/$B$21)+$B$19*EXP(-K117/$B$22)+$B$20*EXP(-K117/$B$23)</f>
        <v>0.399890693923154</v>
      </c>
      <c r="M117" s="63" t="n">
        <f aca="false">EXP(-K117/$D$9)</f>
        <v>8.21651213014353E-005</v>
      </c>
      <c r="N117" s="63" t="n">
        <f aca="false">EXP(-K117/$D$8)</f>
        <v>0.36119091000568</v>
      </c>
      <c r="O117" s="64" t="n">
        <f aca="false">(K117*$B$17+$B$18*$B$21*(1-EXP(-K117/$B$21))+$B$19*$B$22*(1-EXP(-K117/$B$22))+$B$20*$B$23*(1-EXP(-K117/$B$23)))*$C$7</f>
        <v>9.68455235970495E-014</v>
      </c>
      <c r="P117" s="64" t="n">
        <f aca="false">$D$9*(1-EXP(-K117/$D$9))*$C$9</f>
        <v>2.36541826643116E-012</v>
      </c>
      <c r="Q117" s="65" t="n">
        <f aca="false">$D$8*(1-EXP(-K117/$D$8))*$C$8</f>
        <v>2.49899724499927E-011</v>
      </c>
      <c r="R117" s="66" t="n">
        <f aca="false">$B$13-K117</f>
        <v>389</v>
      </c>
      <c r="S117" s="67" t="n">
        <f aca="false">VLOOKUP($R117,$K$6:$Q$506,5)/$C$26</f>
        <v>0.824638507522262</v>
      </c>
      <c r="T117" s="68" t="n">
        <f aca="false">VLOOKUP($R117,$K$6:$Q$506,6)/$C$26</f>
        <v>7.55598023610669</v>
      </c>
      <c r="U117" s="69" t="n">
        <f aca="false">VLOOKUP($R117,$K$6:$Q$506,7)/$C$26</f>
        <v>121.429296617026</v>
      </c>
      <c r="V117" s="28" t="s">
        <v>235</v>
      </c>
      <c r="W117" s="78" t="n">
        <f aca="false">G117*S117+H117*T117+I117*U117</f>
        <v>0</v>
      </c>
      <c r="X117" s="25"/>
      <c r="Y117" s="25"/>
      <c r="Z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8" t="s">
        <v>236</v>
      </c>
      <c r="G118" s="103" t="n">
        <v>0</v>
      </c>
      <c r="H118" s="76" t="n">
        <v>0</v>
      </c>
      <c r="I118" s="77" t="n">
        <v>0</v>
      </c>
      <c r="J118" s="25"/>
      <c r="K118" s="61" t="n">
        <v>112</v>
      </c>
      <c r="L118" s="62" t="n">
        <f aca="false">$B$17+$B$18*EXP(-K118/$B$21)+$B$19*EXP(-K118/$B$22)+$B$20*EXP(-K118/$B$23)</f>
        <v>0.399097111092185</v>
      </c>
      <c r="M118" s="63" t="n">
        <f aca="false">EXP(-K118/$D$9)</f>
        <v>7.54888629090297E-005</v>
      </c>
      <c r="N118" s="63" t="n">
        <f aca="false">EXP(-K118/$D$8)</f>
        <v>0.357892385912512</v>
      </c>
      <c r="O118" s="64" t="n">
        <f aca="false">(K118*$B$17+$B$18*$B$21*(1-EXP(-K118/$B$21))+$B$19*$B$22*(1-EXP(-K118/$B$22))+$B$20*$B$23*(1-EXP(-K118/$B$23)))*$C$7</f>
        <v>9.75266074049728E-014</v>
      </c>
      <c r="P118" s="64" t="n">
        <f aca="false">$D$9*(1-EXP(-K118/$D$9))*$C$9</f>
        <v>2.36543405987238E-012</v>
      </c>
      <c r="Q118" s="65" t="n">
        <f aca="false">$D$8*(1-EXP(-K118/$D$8))*$C$8</f>
        <v>2.51190094776509E-011</v>
      </c>
      <c r="R118" s="66" t="n">
        <f aca="false">$B$13-K118</f>
        <v>388</v>
      </c>
      <c r="S118" s="67" t="n">
        <f aca="false">VLOOKUP($R118,$K$6:$Q$506,5)/$C$26</f>
        <v>0.822999660333629</v>
      </c>
      <c r="T118" s="68" t="n">
        <f aca="false">VLOOKUP($R118,$K$6:$Q$506,6)/$C$26</f>
        <v>7.55598023610669</v>
      </c>
      <c r="U118" s="69" t="n">
        <f aca="false">VLOOKUP($R118,$K$6:$Q$506,7)/$C$26</f>
        <v>121.396833087268</v>
      </c>
      <c r="V118" s="28" t="s">
        <v>236</v>
      </c>
      <c r="W118" s="78" t="n">
        <f aca="false">G118*S118+H118*T118+I118*U118</f>
        <v>0</v>
      </c>
      <c r="X118" s="25"/>
      <c r="Y118" s="25"/>
      <c r="Z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8" t="s">
        <v>237</v>
      </c>
      <c r="G119" s="103" t="n">
        <v>0</v>
      </c>
      <c r="H119" s="76" t="n">
        <v>0</v>
      </c>
      <c r="I119" s="77" t="n">
        <v>0</v>
      </c>
      <c r="J119" s="25"/>
      <c r="K119" s="61" t="n">
        <v>113</v>
      </c>
      <c r="L119" s="62" t="n">
        <f aca="false">$B$17+$B$18*EXP(-K119/$B$21)+$B$19*EXP(-K119/$B$22)+$B$20*EXP(-K119/$B$23)</f>
        <v>0.39831447927325</v>
      </c>
      <c r="M119" s="63" t="n">
        <f aca="false">EXP(-K119/$D$9)</f>
        <v>6.93550783232243E-005</v>
      </c>
      <c r="N119" s="63" t="n">
        <f aca="false">EXP(-K119/$D$8)</f>
        <v>0.354623985116726</v>
      </c>
      <c r="O119" s="64" t="n">
        <f aca="false">(K119*$B$17+$B$18*$B$21*(1-EXP(-K119/$B$21))+$B$19*$B$22*(1-EXP(-K119/$B$22))+$B$20*$B$23*(1-EXP(-K119/$B$23)))*$C$7</f>
        <v>9.82063476306936E-014</v>
      </c>
      <c r="P119" s="64" t="n">
        <f aca="false">$D$9*(1-EXP(-K119/$D$9))*$C$9</f>
        <v>2.36544857003071E-012</v>
      </c>
      <c r="Q119" s="65" t="n">
        <f aca="false">$D$8*(1-EXP(-K119/$D$8))*$C$8</f>
        <v>2.52468680931928E-011</v>
      </c>
      <c r="R119" s="66" t="n">
        <f aca="false">$B$13-K119</f>
        <v>387</v>
      </c>
      <c r="S119" s="67" t="n">
        <f aca="false">VLOOKUP($R119,$K$6:$Q$506,5)/$C$26</f>
        <v>0.821359655729547</v>
      </c>
      <c r="T119" s="68" t="n">
        <f aca="false">VLOOKUP($R119,$K$6:$Q$506,6)/$C$26</f>
        <v>7.55598023610669</v>
      </c>
      <c r="U119" s="69" t="n">
        <f aca="false">VLOOKUP($R119,$K$6:$Q$506,7)/$C$26</f>
        <v>121.364070356579</v>
      </c>
      <c r="V119" s="28" t="s">
        <v>237</v>
      </c>
      <c r="W119" s="78" t="n">
        <f aca="false">G119*S119+H119*T119+I119*U119</f>
        <v>0</v>
      </c>
      <c r="X119" s="25"/>
      <c r="Y119" s="25"/>
      <c r="Z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8" t="s">
        <v>238</v>
      </c>
      <c r="G120" s="103" t="n">
        <v>0</v>
      </c>
      <c r="H120" s="76" t="n">
        <v>0</v>
      </c>
      <c r="I120" s="77" t="n">
        <v>0</v>
      </c>
      <c r="J120" s="25"/>
      <c r="K120" s="61" t="n">
        <v>114</v>
      </c>
      <c r="L120" s="62" t="n">
        <f aca="false">$B$17+$B$18*EXP(-K120/$B$21)+$B$19*EXP(-K120/$B$22)+$B$20*EXP(-K120/$B$23)</f>
        <v>0.397542529350711</v>
      </c>
      <c r="M120" s="63" t="n">
        <f aca="false">EXP(-K120/$D$9)</f>
        <v>6.37196892873746E-005</v>
      </c>
      <c r="N120" s="63" t="n">
        <f aca="false">EXP(-K120/$D$8)</f>
        <v>0.351385432521634</v>
      </c>
      <c r="O120" s="64" t="n">
        <f aca="false">(K120*$B$17+$B$18*$B$21*(1-EXP(-K120/$B$21))+$B$19*$B$22*(1-EXP(-K120/$B$22))+$B$20*$B$23*(1-EXP(-K120/$B$23)))*$C$7</f>
        <v>9.88847627138295E-014</v>
      </c>
      <c r="P120" s="64" t="n">
        <f aca="false">$D$9*(1-EXP(-K120/$D$9))*$C$9</f>
        <v>2.36546190117823E-012</v>
      </c>
      <c r="Q120" s="65" t="n">
        <f aca="false">$D$8*(1-EXP(-K120/$D$8))*$C$8</f>
        <v>2.53735590582977E-011</v>
      </c>
      <c r="R120" s="66" t="n">
        <f aca="false">$B$13-K120</f>
        <v>386</v>
      </c>
      <c r="S120" s="67" t="n">
        <f aca="false">VLOOKUP($R120,$K$6:$Q$506,5)/$C$26</f>
        <v>0.819718490745721</v>
      </c>
      <c r="T120" s="68" t="n">
        <f aca="false">VLOOKUP($R120,$K$6:$Q$506,6)/$C$26</f>
        <v>7.55598023610668</v>
      </c>
      <c r="U120" s="69" t="n">
        <f aca="false">VLOOKUP($R120,$K$6:$Q$506,7)/$C$26</f>
        <v>121.331005667366</v>
      </c>
      <c r="V120" s="28" t="s">
        <v>238</v>
      </c>
      <c r="W120" s="78" t="n">
        <f aca="false">G120*S120+H120*T120+I120*U120</f>
        <v>0</v>
      </c>
      <c r="X120" s="25"/>
      <c r="Y120" s="25"/>
      <c r="Z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8" t="s">
        <v>239</v>
      </c>
      <c r="G121" s="103" t="n">
        <v>0</v>
      </c>
      <c r="H121" s="76" t="n">
        <v>0</v>
      </c>
      <c r="I121" s="77" t="n">
        <v>0</v>
      </c>
      <c r="J121" s="25"/>
      <c r="K121" s="61" t="n">
        <v>115</v>
      </c>
      <c r="L121" s="62" t="n">
        <f aca="false">$B$17+$B$18*EXP(-K121/$B$21)+$B$19*EXP(-K121/$B$22)+$B$20*EXP(-K121/$B$23)</f>
        <v>0.396780999406864</v>
      </c>
      <c r="M121" s="63" t="n">
        <f aca="false">EXP(-K121/$D$9)</f>
        <v>5.85421990868108E-005</v>
      </c>
      <c r="N121" s="63" t="n">
        <f aca="false">EXP(-K121/$D$8)</f>
        <v>0.348176455542832</v>
      </c>
      <c r="O121" s="64" t="n">
        <f aca="false">(K121*$B$17+$B$18*$B$21*(1-EXP(-K121/$B$21))+$B$19*$B$22*(1-EXP(-K121/$B$22))+$B$20*$B$23*(1-EXP(-K121/$B$23)))*$C$7</f>
        <v>9.95618706413543E-014</v>
      </c>
      <c r="P121" s="64" t="n">
        <f aca="false">$D$9*(1-EXP(-K121/$D$9))*$C$9</f>
        <v>2.36547414911448E-012</v>
      </c>
      <c r="Q121" s="65" t="n">
        <f aca="false">$D$8*(1-EXP(-K121/$D$8))*$C$8</f>
        <v>2.54990930363656E-011</v>
      </c>
      <c r="R121" s="66" t="n">
        <f aca="false">$B$13-K121</f>
        <v>385</v>
      </c>
      <c r="S121" s="67" t="n">
        <f aca="false">VLOOKUP($R121,$K$6:$Q$506,5)/$C$26</f>
        <v>0.818076162409608</v>
      </c>
      <c r="T121" s="68" t="n">
        <f aca="false">VLOOKUP($R121,$K$6:$Q$506,6)/$C$26</f>
        <v>7.55598023610668</v>
      </c>
      <c r="U121" s="69" t="n">
        <f aca="false">VLOOKUP($R121,$K$6:$Q$506,7)/$C$26</f>
        <v>121.297636236621</v>
      </c>
      <c r="V121" s="28" t="s">
        <v>239</v>
      </c>
      <c r="W121" s="78" t="n">
        <f aca="false">G121*S121+H121*T121+I121*U121</f>
        <v>0</v>
      </c>
      <c r="X121" s="25"/>
      <c r="Y121" s="25"/>
      <c r="Z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8" t="s">
        <v>240</v>
      </c>
      <c r="G122" s="103" t="n">
        <v>0</v>
      </c>
      <c r="H122" s="76" t="n">
        <v>0</v>
      </c>
      <c r="I122" s="77" t="n">
        <v>0</v>
      </c>
      <c r="J122" s="25"/>
      <c r="K122" s="61" t="n">
        <v>116</v>
      </c>
      <c r="L122" s="62" t="n">
        <f aca="false">$B$17+$B$18*EXP(-K122/$B$21)+$B$19*EXP(-K122/$B$22)+$B$20*EXP(-K122/$B$23)</f>
        <v>0.396029634527805</v>
      </c>
      <c r="M122" s="63" t="n">
        <f aca="false">EXP(-K122/$D$9)</f>
        <v>5.37854015336334E-005</v>
      </c>
      <c r="N122" s="63" t="n">
        <f aca="false">EXP(-K122/$D$8)</f>
        <v>0.344996784085255</v>
      </c>
      <c r="O122" s="64" t="n">
        <f aca="false">(K122*$B$17+$B$18*$B$21*(1-EXP(-K122/$B$21))+$B$19*$B$22*(1-EXP(-K122/$B$22))+$B$20*$B$23*(1-EXP(-K122/$B$23)))*$C$7</f>
        <v>1.00237688959703E-013</v>
      </c>
      <c r="P122" s="64" t="n">
        <f aca="false">$D$9*(1-EXP(-K122/$D$9))*$C$9</f>
        <v>2.36548540185489E-012</v>
      </c>
      <c r="Q122" s="65" t="n">
        <f aca="false">$D$8*(1-EXP(-K122/$D$8))*$C$8</f>
        <v>2.56234805934143E-011</v>
      </c>
      <c r="R122" s="66" t="n">
        <f aca="false">$B$13-K122</f>
        <v>384</v>
      </c>
      <c r="S122" s="67" t="n">
        <f aca="false">VLOOKUP($R122,$K$6:$Q$506,5)/$C$26</f>
        <v>0.816432667740381</v>
      </c>
      <c r="T122" s="68" t="n">
        <f aca="false">VLOOKUP($R122,$K$6:$Q$506,6)/$C$26</f>
        <v>7.55598023610668</v>
      </c>
      <c r="U122" s="69" t="n">
        <f aca="false">VLOOKUP($R122,$K$6:$Q$506,7)/$C$26</f>
        <v>121.263959255686</v>
      </c>
      <c r="V122" s="28" t="s">
        <v>240</v>
      </c>
      <c r="W122" s="78" t="n">
        <f aca="false">G122*S122+H122*T122+I122*U122</f>
        <v>0</v>
      </c>
      <c r="X122" s="25"/>
      <c r="Y122" s="25"/>
      <c r="Z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8" t="s">
        <v>241</v>
      </c>
      <c r="G123" s="103" t="n">
        <v>0</v>
      </c>
      <c r="H123" s="76" t="n">
        <v>0</v>
      </c>
      <c r="I123" s="77" t="n">
        <v>0</v>
      </c>
      <c r="J123" s="25"/>
      <c r="K123" s="61" t="n">
        <v>117</v>
      </c>
      <c r="L123" s="62" t="n">
        <f aca="false">$B$17+$B$18*EXP(-K123/$B$21)+$B$19*EXP(-K123/$B$22)+$B$20*EXP(-K123/$B$23)</f>
        <v>0.395288186614511</v>
      </c>
      <c r="M123" s="63" t="n">
        <f aca="false">EXP(-K123/$D$9)</f>
        <v>4.94151135977041E-005</v>
      </c>
      <c r="N123" s="63" t="n">
        <f aca="false">EXP(-K123/$D$8)</f>
        <v>0.341846150520438</v>
      </c>
      <c r="O123" s="64" t="n">
        <f aca="false">(K123*$B$17+$B$18*$B$21*(1-EXP(-K123/$B$21))+$B$19*$B$22*(1-EXP(-K123/$B$22))+$B$20*$B$23*(1-EXP(-K123/$B$23)))*$C$7</f>
        <v>1.00912234786553E-013</v>
      </c>
      <c r="P123" s="64" t="n">
        <f aca="false">$D$9*(1-EXP(-K123/$D$9))*$C$9</f>
        <v>2.36549574026326E-012</v>
      </c>
      <c r="Q123" s="65" t="n">
        <f aca="false">$D$8*(1-EXP(-K123/$D$8))*$C$8</f>
        <v>2.57467321989691E-011</v>
      </c>
      <c r="R123" s="66" t="n">
        <f aca="false">$B$13-K123</f>
        <v>383</v>
      </c>
      <c r="S123" s="67" t="n">
        <f aca="false">VLOOKUP($R123,$K$6:$Q$506,5)/$C$26</f>
        <v>0.814788003748885</v>
      </c>
      <c r="T123" s="68" t="n">
        <f aca="false">VLOOKUP($R123,$K$6:$Q$506,6)/$C$26</f>
        <v>7.55598023610667</v>
      </c>
      <c r="U123" s="69" t="n">
        <f aca="false">VLOOKUP($R123,$K$6:$Q$506,7)/$C$26</f>
        <v>121.229971890018</v>
      </c>
      <c r="V123" s="28" t="s">
        <v>241</v>
      </c>
      <c r="W123" s="78" t="n">
        <f aca="false">G123*S123+H123*T123+I123*U123</f>
        <v>0</v>
      </c>
      <c r="X123" s="25"/>
      <c r="Y123" s="25"/>
      <c r="Z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8" t="s">
        <v>242</v>
      </c>
      <c r="G124" s="103" t="n">
        <v>0</v>
      </c>
      <c r="H124" s="76" t="n">
        <v>0</v>
      </c>
      <c r="I124" s="77" t="n">
        <v>0</v>
      </c>
      <c r="J124" s="25"/>
      <c r="K124" s="61" t="n">
        <v>118</v>
      </c>
      <c r="L124" s="62" t="n">
        <f aca="false">$B$17+$B$18*EXP(-K124/$B$21)+$B$19*EXP(-K124/$B$22)+$B$20*EXP(-K124/$B$23)</f>
        <v>0.394556414199044</v>
      </c>
      <c r="M124" s="63" t="n">
        <f aca="false">EXP(-K124/$D$9)</f>
        <v>4.53999297624849E-005</v>
      </c>
      <c r="N124" s="63" t="n">
        <f aca="false">EXP(-K124/$D$8)</f>
        <v>0.338724289664</v>
      </c>
      <c r="O124" s="64" t="n">
        <f aca="false">(K124*$B$17+$B$18*$B$21*(1-EXP(-K124/$B$21))+$B$19*$B$22*(1-EXP(-K124/$B$22))+$B$20*$B$23*(1-EXP(-K124/$B$23)))*$C$7</f>
        <v>1.01585524822281E-013</v>
      </c>
      <c r="P124" s="64" t="n">
        <f aca="false">$D$9*(1-EXP(-K124/$D$9))*$C$9</f>
        <v>2.36550523863288E-012</v>
      </c>
      <c r="Q124" s="65" t="n">
        <f aca="false">$D$8*(1-EXP(-K124/$D$8))*$C$8</f>
        <v>2.58688582269437E-011</v>
      </c>
      <c r="R124" s="66" t="n">
        <f aca="false">$B$13-K124</f>
        <v>382</v>
      </c>
      <c r="S124" s="67" t="n">
        <f aca="false">VLOOKUP($R124,$K$6:$Q$506,5)/$C$26</f>
        <v>0.813142167437595</v>
      </c>
      <c r="T124" s="68" t="n">
        <f aca="false">VLOOKUP($R124,$K$6:$Q$506,6)/$C$26</f>
        <v>7.55598023610666</v>
      </c>
      <c r="U124" s="69" t="n">
        <f aca="false">VLOOKUP($R124,$K$6:$Q$506,7)/$C$26</f>
        <v>121.195671278946</v>
      </c>
      <c r="V124" s="28" t="s">
        <v>242</v>
      </c>
      <c r="W124" s="78" t="n">
        <f aca="false">G124*S124+H124*T124+I124*U124</f>
        <v>0</v>
      </c>
      <c r="X124" s="25"/>
      <c r="Y124" s="25"/>
      <c r="Z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8" t="s">
        <v>243</v>
      </c>
      <c r="G125" s="103" t="n">
        <v>0</v>
      </c>
      <c r="H125" s="76" t="n">
        <v>0</v>
      </c>
      <c r="I125" s="77" t="n">
        <v>0</v>
      </c>
      <c r="J125" s="25"/>
      <c r="K125" s="61" t="n">
        <v>119</v>
      </c>
      <c r="L125" s="62" t="n">
        <f aca="false">$B$17+$B$18*EXP(-K125/$B$21)+$B$19*EXP(-K125/$B$22)+$B$20*EXP(-K125/$B$23)</f>
        <v>0.393834082265696</v>
      </c>
      <c r="M125" s="63" t="n">
        <f aca="false">EXP(-K125/$D$9)</f>
        <v>4.17109963404865E-005</v>
      </c>
      <c r="N125" s="63" t="n">
        <f aca="false">EXP(-K125/$D$8)</f>
        <v>0.335630938753314</v>
      </c>
      <c r="O125" s="64" t="n">
        <f aca="false">(K125*$B$17+$B$18*$B$21*(1-EXP(-K125/$B$21))+$B$19*$B$22*(1-EXP(-K125/$B$22))+$B$20*$B$23*(1-EXP(-K125/$B$23)))*$C$7</f>
        <v>1.02257575361118E-013</v>
      </c>
      <c r="P125" s="64" t="n">
        <f aca="false">$D$9*(1-EXP(-K125/$D$9))*$C$9</f>
        <v>2.3655139652204E-012</v>
      </c>
      <c r="Q125" s="65" t="n">
        <f aca="false">$D$8*(1-EXP(-K125/$D$8))*$C$8</f>
        <v>2.59898689565138E-011</v>
      </c>
      <c r="R125" s="66" t="n">
        <f aca="false">$B$13-K125</f>
        <v>381</v>
      </c>
      <c r="S125" s="67" t="n">
        <f aca="false">VLOOKUP($R125,$K$6:$Q$506,5)/$C$26</f>
        <v>0.811495155800571</v>
      </c>
      <c r="T125" s="68" t="n">
        <f aca="false">VLOOKUP($R125,$K$6:$Q$506,6)/$C$26</f>
        <v>7.55598023610666</v>
      </c>
      <c r="U125" s="69" t="n">
        <f aca="false">VLOOKUP($R125,$K$6:$Q$506,7)/$C$26</f>
        <v>121.161054535438</v>
      </c>
      <c r="V125" s="28" t="s">
        <v>243</v>
      </c>
      <c r="W125" s="78" t="n">
        <f aca="false">G125*S125+H125*T125+I125*U125</f>
        <v>0</v>
      </c>
      <c r="X125" s="25"/>
      <c r="Y125" s="25"/>
      <c r="Z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8" t="s">
        <v>244</v>
      </c>
      <c r="G126" s="103" t="n">
        <v>0</v>
      </c>
      <c r="H126" s="76" t="n">
        <v>0</v>
      </c>
      <c r="I126" s="77" t="n">
        <v>0</v>
      </c>
      <c r="J126" s="25"/>
      <c r="K126" s="61" t="n">
        <v>120</v>
      </c>
      <c r="L126" s="62" t="n">
        <f aca="false">$B$17+$B$18*EXP(-K126/$B$21)+$B$19*EXP(-K126/$B$22)+$B$20*EXP(-K126/$B$23)</f>
        <v>0.393120962076979</v>
      </c>
      <c r="M126" s="63" t="n">
        <f aca="false">EXP(-K126/$D$9)</f>
        <v>3.83218041265281E-005</v>
      </c>
      <c r="N126" s="63" t="n">
        <f aca="false">EXP(-K126/$D$8)</f>
        <v>0.332565837425396</v>
      </c>
      <c r="O126" s="64" t="n">
        <f aca="false">(K126*$B$17+$B$18*$B$21*(1-EXP(-K126/$B$21))+$B$19*$B$22*(1-EXP(-K126/$B$22))+$B$20*$B$23*(1-EXP(-K126/$B$23)))*$C$7</f>
        <v>1.02928402302001E-013</v>
      </c>
      <c r="P126" s="64" t="n">
        <f aca="false">$D$9*(1-EXP(-K126/$D$9))*$C$9</f>
        <v>2.36552198273633E-012</v>
      </c>
      <c r="Q126" s="65" t="n">
        <f aca="false">$D$8*(1-EXP(-K126/$D$8))*$C$8</f>
        <v>2.61097745729817E-011</v>
      </c>
      <c r="R126" s="66" t="n">
        <f aca="false">$B$13-K126</f>
        <v>380</v>
      </c>
      <c r="S126" s="67" t="n">
        <f aca="false">VLOOKUP($R126,$K$6:$Q$506,5)/$C$26</f>
        <v>0.809846965823418</v>
      </c>
      <c r="T126" s="68" t="n">
        <f aca="false">VLOOKUP($R126,$K$6:$Q$506,6)/$C$26</f>
        <v>7.55598023610665</v>
      </c>
      <c r="U126" s="69" t="n">
        <f aca="false">VLOOKUP($R126,$K$6:$Q$506,7)/$C$26</f>
        <v>121.126118745851</v>
      </c>
      <c r="V126" s="28" t="s">
        <v>244</v>
      </c>
      <c r="W126" s="78" t="n">
        <f aca="false">G126*S126+H126*T126+I126*U126</f>
        <v>0</v>
      </c>
      <c r="X126" s="25"/>
      <c r="Y126" s="25"/>
      <c r="Z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8" t="s">
        <v>245</v>
      </c>
      <c r="G127" s="103" t="n">
        <v>0</v>
      </c>
      <c r="H127" s="76" t="n">
        <v>0</v>
      </c>
      <c r="I127" s="77" t="n">
        <v>0</v>
      </c>
      <c r="J127" s="25"/>
      <c r="K127" s="61" t="n">
        <v>121</v>
      </c>
      <c r="L127" s="62" t="n">
        <f aca="false">$B$17+$B$18*EXP(-K127/$B$21)+$B$19*EXP(-K127/$B$22)+$B$20*EXP(-K127/$B$23)</f>
        <v>0.392416831004299</v>
      </c>
      <c r="M127" s="63" t="n">
        <f aca="false">EXP(-K127/$D$9)</f>
        <v>3.52079978987828E-005</v>
      </c>
      <c r="N127" s="63" t="n">
        <f aca="false">EXP(-K127/$D$8)</f>
        <v>0.329528727694992</v>
      </c>
      <c r="O127" s="64" t="n">
        <f aca="false">(K127*$B$17+$B$18*$B$21*(1-EXP(-K127/$B$21))+$B$19*$B$22*(1-EXP(-K127/$B$22))+$B$20*$B$23*(1-EXP(-K127/$B$23)))*$C$7</f>
        <v>1.03598021159129E-013</v>
      </c>
      <c r="P127" s="64" t="n">
        <f aca="false">$D$9*(1-EXP(-K127/$D$9))*$C$9</f>
        <v>2.36552934879569E-012</v>
      </c>
      <c r="Q127" s="65" t="n">
        <f aca="false">$D$8*(1-EXP(-K127/$D$8))*$C$8</f>
        <v>2.62285851686342E-011</v>
      </c>
      <c r="R127" s="66" t="n">
        <f aca="false">$B$13-K127</f>
        <v>379</v>
      </c>
      <c r="S127" s="67" t="n">
        <f aca="false">VLOOKUP($R127,$K$6:$Q$506,5)/$C$26</f>
        <v>0.80819759448324</v>
      </c>
      <c r="T127" s="68" t="n">
        <f aca="false">VLOOKUP($R127,$K$6:$Q$506,6)/$C$26</f>
        <v>7.55598023610665</v>
      </c>
      <c r="U127" s="69" t="n">
        <f aca="false">VLOOKUP($R127,$K$6:$Q$506,7)/$C$26</f>
        <v>121.090860969688</v>
      </c>
      <c r="V127" s="28" t="s">
        <v>245</v>
      </c>
      <c r="W127" s="78" t="n">
        <f aca="false">G127*S127+H127*T127+I127*U127</f>
        <v>0</v>
      </c>
      <c r="X127" s="25"/>
      <c r="Y127" s="25"/>
      <c r="Z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8" t="s">
        <v>246</v>
      </c>
      <c r="G128" s="103" t="n">
        <v>0</v>
      </c>
      <c r="H128" s="76" t="n">
        <v>0</v>
      </c>
      <c r="I128" s="77" t="n">
        <v>0</v>
      </c>
      <c r="J128" s="25"/>
      <c r="K128" s="61" t="n">
        <v>122</v>
      </c>
      <c r="L128" s="62" t="n">
        <f aca="false">$B$17+$B$18*EXP(-K128/$B$21)+$B$19*EXP(-K128/$B$22)+$B$20*EXP(-K128/$B$23)</f>
        <v>0.391721472363213</v>
      </c>
      <c r="M128" s="63" t="n">
        <f aca="false">EXP(-K128/$D$9)</f>
        <v>3.23472013986571E-005</v>
      </c>
      <c r="N128" s="63" t="n">
        <f aca="false">EXP(-K128/$D$8)</f>
        <v>0.326519353932857</v>
      </c>
      <c r="O128" s="64" t="n">
        <f aca="false">(K128*$B$17+$B$18*$B$21*(1-EXP(-K128/$B$21))+$B$19*$B$22*(1-EXP(-K128/$B$22))+$B$20*$B$23*(1-EXP(-K128/$B$23)))*$C$7</f>
        <v>1.04266447072238E-013</v>
      </c>
      <c r="P128" s="64" t="n">
        <f aca="false">$D$9*(1-EXP(-K128/$D$9))*$C$9</f>
        <v>2.36553611633205E-012</v>
      </c>
      <c r="Q128" s="65" t="n">
        <f aca="false">$D$8*(1-EXP(-K128/$D$8))*$C$8</f>
        <v>2.63463107435914E-011</v>
      </c>
      <c r="R128" s="66" t="n">
        <f aca="false">$B$13-K128</f>
        <v>378</v>
      </c>
      <c r="S128" s="67" t="n">
        <f aca="false">VLOOKUP($R128,$K$6:$Q$506,5)/$C$26</f>
        <v>0.806547038748594</v>
      </c>
      <c r="T128" s="68" t="n">
        <f aca="false">VLOOKUP($R128,$K$6:$Q$506,6)/$C$26</f>
        <v>7.55598023610664</v>
      </c>
      <c r="U128" s="69" t="n">
        <f aca="false">VLOOKUP($R128,$K$6:$Q$506,7)/$C$26</f>
        <v>121.055278239353</v>
      </c>
      <c r="V128" s="28" t="s">
        <v>246</v>
      </c>
      <c r="W128" s="78" t="n">
        <f aca="false">G128*S128+H128*T128+I128*U128</f>
        <v>0</v>
      </c>
      <c r="X128" s="25"/>
      <c r="Y128" s="25"/>
      <c r="Z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8" t="s">
        <v>247</v>
      </c>
      <c r="G129" s="103" t="n">
        <v>0</v>
      </c>
      <c r="H129" s="76" t="n">
        <v>0</v>
      </c>
      <c r="I129" s="77" t="n">
        <v>0</v>
      </c>
      <c r="J129" s="25"/>
      <c r="K129" s="61" t="n">
        <v>123</v>
      </c>
      <c r="L129" s="62" t="n">
        <f aca="false">$B$17+$B$18*EXP(-K129/$B$21)+$B$19*EXP(-K129/$B$22)+$B$20*EXP(-K129/$B$23)</f>
        <v>0.39103467525312</v>
      </c>
      <c r="M129" s="63" t="n">
        <f aca="false">EXP(-K129/$D$9)</f>
        <v>2.97188565317842E-005</v>
      </c>
      <c r="N129" s="63" t="n">
        <f aca="false">EXP(-K129/$D$8)</f>
        <v>0.323537462844247</v>
      </c>
      <c r="O129" s="64" t="n">
        <f aca="false">(K129*$B$17+$B$18*$B$21*(1-EXP(-K129/$B$21))+$B$19*$B$22*(1-EXP(-K129/$B$22))+$B$20*$B$23*(1-EXP(-K129/$B$23)))*$C$7</f>
        <v>1.04933694816599E-013</v>
      </c>
      <c r="P129" s="64" t="n">
        <f aca="false">$D$9*(1-EXP(-K129/$D$9))*$C$9</f>
        <v>2.36554233397788E-012</v>
      </c>
      <c r="Q129" s="65" t="n">
        <f aca="false">$D$8*(1-EXP(-K129/$D$8))*$C$8</f>
        <v>2.6462961206649E-011</v>
      </c>
      <c r="R129" s="66" t="n">
        <f aca="false">$B$13-K129</f>
        <v>377</v>
      </c>
      <c r="S129" s="67" t="n">
        <f aca="false">VLOOKUP($R129,$K$6:$Q$506,5)/$C$26</f>
        <v>0.804895295579444</v>
      </c>
      <c r="T129" s="68" t="n">
        <f aca="false">VLOOKUP($R129,$K$6:$Q$506,6)/$C$26</f>
        <v>7.55598023610663</v>
      </c>
      <c r="U129" s="69" t="n">
        <f aca="false">VLOOKUP($R129,$K$6:$Q$506,7)/$C$26</f>
        <v>121.019367559897</v>
      </c>
      <c r="V129" s="28" t="s">
        <v>247</v>
      </c>
      <c r="W129" s="78" t="n">
        <f aca="false">G129*S129+H129*T129+I129*U129</f>
        <v>0</v>
      </c>
      <c r="X129" s="25"/>
      <c r="Y129" s="25"/>
      <c r="Z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8" t="s">
        <v>248</v>
      </c>
      <c r="G130" s="103" t="n">
        <v>0</v>
      </c>
      <c r="H130" s="76" t="n">
        <v>0</v>
      </c>
      <c r="I130" s="77" t="n">
        <v>0</v>
      </c>
      <c r="J130" s="25"/>
      <c r="K130" s="61" t="n">
        <v>124</v>
      </c>
      <c r="L130" s="62" t="n">
        <f aca="false">$B$17+$B$18*EXP(-K130/$B$21)+$B$19*EXP(-K130/$B$22)+$B$20*EXP(-K130/$B$23)</f>
        <v>0.390356234401288</v>
      </c>
      <c r="M130" s="63" t="n">
        <f aca="false">EXP(-K130/$D$9)</f>
        <v>2.73040756346062E-005</v>
      </c>
      <c r="N130" s="63" t="n">
        <f aca="false">EXP(-K130/$D$8)</f>
        <v>0.320582803447594</v>
      </c>
      <c r="O130" s="64" t="n">
        <f aca="false">(K130*$B$17+$B$18*$B$21*(1-EXP(-K130/$B$21))+$B$19*$B$22*(1-EXP(-K130/$B$22))+$B$20*$B$23*(1-EXP(-K130/$B$23)))*$C$7</f>
        <v>1.05599778812744E-013</v>
      </c>
      <c r="P130" s="64" t="n">
        <f aca="false">$D$9*(1-EXP(-K130/$D$9))*$C$9</f>
        <v>2.36554804641408E-012</v>
      </c>
      <c r="Q130" s="65" t="n">
        <f aca="false">$D$8*(1-EXP(-K130/$D$8))*$C$8</f>
        <v>2.6578546376112E-011</v>
      </c>
      <c r="R130" s="66" t="n">
        <f aca="false">$B$13-K130</f>
        <v>376</v>
      </c>
      <c r="S130" s="67" t="n">
        <f aca="false">VLOOKUP($R130,$K$6:$Q$506,5)/$C$26</f>
        <v>0.803242361927116</v>
      </c>
      <c r="T130" s="68" t="n">
        <f aca="false">VLOOKUP($R130,$K$6:$Q$506,6)/$C$26</f>
        <v>7.55598023610662</v>
      </c>
      <c r="U130" s="69" t="n">
        <f aca="false">VLOOKUP($R130,$K$6:$Q$506,7)/$C$26</f>
        <v>120.983125908768</v>
      </c>
      <c r="V130" s="28" t="s">
        <v>248</v>
      </c>
      <c r="W130" s="78" t="n">
        <f aca="false">G130*S130+H130*T130+I130*U130</f>
        <v>0</v>
      </c>
      <c r="X130" s="25"/>
      <c r="Y130" s="25"/>
      <c r="Z130" s="25"/>
    </row>
    <row r="131" customFormat="false" ht="15.75" hidden="false" customHeight="false" outlineLevel="0" collapsed="false">
      <c r="A131" s="25"/>
      <c r="B131" s="25"/>
      <c r="C131" s="25"/>
      <c r="D131" s="25"/>
      <c r="E131" s="25"/>
      <c r="F131" s="28" t="s">
        <v>249</v>
      </c>
      <c r="G131" s="103" t="n">
        <v>0</v>
      </c>
      <c r="H131" s="76" t="n">
        <v>0</v>
      </c>
      <c r="I131" s="77" t="n">
        <v>0</v>
      </c>
      <c r="J131" s="25"/>
      <c r="K131" s="61" t="n">
        <v>125</v>
      </c>
      <c r="L131" s="62" t="n">
        <f aca="false">$B$17+$B$18*EXP(-K131/$B$21)+$B$19*EXP(-K131/$B$22)+$B$20*EXP(-K131/$B$23)</f>
        <v>0.389685950011094</v>
      </c>
      <c r="M131" s="63" t="n">
        <f aca="false">EXP(-K131/$D$9)</f>
        <v>2.50855057449122E-005</v>
      </c>
      <c r="N131" s="63" t="n">
        <f aca="false">EXP(-K131/$D$8)</f>
        <v>0.317655127053383</v>
      </c>
      <c r="O131" s="64" t="n">
        <f aca="false">(K131*$B$17+$B$18*$B$21*(1-EXP(-K131/$B$21))+$B$19*$B$22*(1-EXP(-K131/$B$22))+$B$20*$B$23*(1-EXP(-K131/$B$23)))*$C$7</f>
        <v>1.0626471313593E-013</v>
      </c>
      <c r="P131" s="64" t="n">
        <f aca="false">$D$9*(1-EXP(-K131/$D$9))*$C$9</f>
        <v>2.36555329469105E-012</v>
      </c>
      <c r="Q131" s="65" t="n">
        <f aca="false">$D$8*(1-EXP(-K131/$D$8))*$C$8</f>
        <v>2.6693075980621E-011</v>
      </c>
      <c r="R131" s="66" t="n">
        <f aca="false">$B$13-K131</f>
        <v>375</v>
      </c>
      <c r="S131" s="67" t="n">
        <f aca="false">VLOOKUP($R131,$K$6:$Q$506,5)/$C$26</f>
        <v>0.801588234734252</v>
      </c>
      <c r="T131" s="68" t="n">
        <f aca="false">VLOOKUP($R131,$K$6:$Q$506,6)/$C$26</f>
        <v>7.55598023610661</v>
      </c>
      <c r="U131" s="69" t="n">
        <f aca="false">VLOOKUP($R131,$K$6:$Q$506,7)/$C$26</f>
        <v>120.946550235559</v>
      </c>
      <c r="V131" s="28" t="s">
        <v>249</v>
      </c>
      <c r="W131" s="78" t="n">
        <f aca="false">G131*S131+H131*T131+I131*U131</f>
        <v>0</v>
      </c>
      <c r="X131" s="25"/>
      <c r="Y131" s="25"/>
      <c r="Z131" s="25"/>
    </row>
    <row r="132" customFormat="false" ht="15.75" hidden="false" customHeight="false" outlineLevel="0" collapsed="false">
      <c r="A132" s="25"/>
      <c r="B132" s="25"/>
      <c r="C132" s="25"/>
      <c r="D132" s="25"/>
      <c r="E132" s="25"/>
      <c r="F132" s="28" t="s">
        <v>250</v>
      </c>
      <c r="G132" s="103" t="n">
        <v>0</v>
      </c>
      <c r="H132" s="76" t="n">
        <v>0</v>
      </c>
      <c r="I132" s="77" t="n">
        <v>0</v>
      </c>
      <c r="J132" s="25"/>
      <c r="K132" s="61" t="n">
        <v>126</v>
      </c>
      <c r="L132" s="62" t="n">
        <f aca="false">$B$17+$B$18*EXP(-K132/$B$21)+$B$19*EXP(-K132/$B$22)+$B$20*EXP(-K132/$B$23)</f>
        <v>0.389023627614348</v>
      </c>
      <c r="M132" s="63" t="n">
        <f aca="false">EXP(-K132/$D$9)</f>
        <v>2.30472039009607E-005</v>
      </c>
      <c r="N132" s="63" t="n">
        <f aca="false">EXP(-K132/$D$8)</f>
        <v>0.314754187243223</v>
      </c>
      <c r="O132" s="64" t="n">
        <f aca="false">(K132*$B$17+$B$18*$B$21*(1-EXP(-K132/$B$21))+$B$19*$B$22*(1-EXP(-K132/$B$22))+$B$20*$B$23*(1-EXP(-K132/$B$23)))*$C$7</f>
        <v>1.0692851152535E-013</v>
      </c>
      <c r="P132" s="64" t="n">
        <f aca="false">$D$9*(1-EXP(-K132/$D$9))*$C$9</f>
        <v>2.36555811652365E-012</v>
      </c>
      <c r="Q132" s="65" t="n">
        <f aca="false">$D$8*(1-EXP(-K132/$D$8))*$C$8</f>
        <v>2.68065596599713E-011</v>
      </c>
      <c r="R132" s="66" t="n">
        <f aca="false">$B$13-K132</f>
        <v>374</v>
      </c>
      <c r="S132" s="67" t="n">
        <f aca="false">VLOOKUP($R132,$K$6:$Q$506,5)/$C$26</f>
        <v>0.799932910934756</v>
      </c>
      <c r="T132" s="68" t="n">
        <f aca="false">VLOOKUP($R132,$K$6:$Q$506,6)/$C$26</f>
        <v>7.5559802361066</v>
      </c>
      <c r="U132" s="69" t="n">
        <f aca="false">VLOOKUP($R132,$K$6:$Q$506,7)/$C$26</f>
        <v>120.909637461747</v>
      </c>
      <c r="V132" s="28" t="s">
        <v>250</v>
      </c>
      <c r="W132" s="78" t="n">
        <f aca="false">G132*S132+H132*T132+I132*U132</f>
        <v>0</v>
      </c>
      <c r="X132" s="25"/>
      <c r="Y132" s="25"/>
      <c r="Z132" s="25"/>
    </row>
    <row r="133" customFormat="false" ht="15.75" hidden="false" customHeight="false" outlineLevel="0" collapsed="false">
      <c r="A133" s="25"/>
      <c r="B133" s="25"/>
      <c r="C133" s="25"/>
      <c r="D133" s="25"/>
      <c r="E133" s="25"/>
      <c r="F133" s="28" t="s">
        <v>251</v>
      </c>
      <c r="G133" s="103" t="n">
        <v>0</v>
      </c>
      <c r="H133" s="76" t="n">
        <v>0</v>
      </c>
      <c r="I133" s="77" t="n">
        <v>0</v>
      </c>
      <c r="J133" s="25"/>
      <c r="K133" s="61" t="n">
        <v>127</v>
      </c>
      <c r="L133" s="62" t="n">
        <f aca="false">$B$17+$B$18*EXP(-K133/$B$21)+$B$19*EXP(-K133/$B$22)+$B$20*EXP(-K133/$B$23)</f>
        <v>0.388369077927616</v>
      </c>
      <c r="M133" s="63" t="n">
        <f aca="false">EXP(-K133/$D$9)</f>
        <v>2.11745225730676E-005</v>
      </c>
      <c r="N133" s="63" t="n">
        <f aca="false">EXP(-K133/$D$8)</f>
        <v>0.311879739849099</v>
      </c>
      <c r="O133" s="64" t="n">
        <f aca="false">(K133*$B$17+$B$18*$B$21*(1-EXP(-K133/$B$21))+$B$19*$B$22*(1-EXP(-K133/$B$22))+$B$20*$B$23*(1-EXP(-K133/$B$23)))*$C$7</f>
        <v>1.07591187393093E-013</v>
      </c>
      <c r="P133" s="64" t="n">
        <f aca="false">$D$9*(1-EXP(-K133/$D$9))*$C$9</f>
        <v>2.36556254656227E-012</v>
      </c>
      <c r="Q133" s="65" t="n">
        <f aca="false">$D$8*(1-EXP(-K133/$D$8))*$C$8</f>
        <v>2.69190069659243E-011</v>
      </c>
      <c r="R133" s="66" t="n">
        <f aca="false">$B$13-K133</f>
        <v>373</v>
      </c>
      <c r="S133" s="67" t="n">
        <f aca="false">VLOOKUP($R133,$K$6:$Q$506,5)/$C$26</f>
        <v>0.79827638745375</v>
      </c>
      <c r="T133" s="68" t="n">
        <f aca="false">VLOOKUP($R133,$K$6:$Q$506,6)/$C$26</f>
        <v>7.55598023610659</v>
      </c>
      <c r="U133" s="69" t="n">
        <f aca="false">VLOOKUP($R133,$K$6:$Q$506,7)/$C$26</f>
        <v>120.872384480435</v>
      </c>
      <c r="V133" s="28" t="s">
        <v>251</v>
      </c>
      <c r="W133" s="78" t="n">
        <f aca="false">G133*S133+H133*T133+I133*U133</f>
        <v>0</v>
      </c>
      <c r="X133" s="25"/>
      <c r="Y133" s="25"/>
      <c r="Z133" s="25"/>
    </row>
    <row r="134" customFormat="false" ht="15.75" hidden="false" customHeight="false" outlineLevel="0" collapsed="false">
      <c r="A134" s="25"/>
      <c r="B134" s="25"/>
      <c r="C134" s="25"/>
      <c r="D134" s="25"/>
      <c r="E134" s="25"/>
      <c r="F134" s="28" t="s">
        <v>252</v>
      </c>
      <c r="G134" s="103" t="n">
        <v>0</v>
      </c>
      <c r="H134" s="76" t="n">
        <v>0</v>
      </c>
      <c r="I134" s="77" t="n">
        <v>0</v>
      </c>
      <c r="J134" s="25"/>
      <c r="K134" s="61" t="n">
        <v>128</v>
      </c>
      <c r="L134" s="62" t="n">
        <f aca="false">$B$17+$B$18*EXP(-K134/$B$21)+$B$19*EXP(-K134/$B$22)+$B$20*EXP(-K134/$B$23)</f>
        <v>0.387722116712416</v>
      </c>
      <c r="M134" s="63" t="n">
        <f aca="false">EXP(-K134/$D$9)</f>
        <v>1.94540044043546E-005</v>
      </c>
      <c r="N134" s="63" t="n">
        <f aca="false">EXP(-K134/$D$8)</f>
        <v>0.309031542932829</v>
      </c>
      <c r="O134" s="64" t="n">
        <f aca="false">(K134*$B$17+$B$18*$B$21*(1-EXP(-K134/$B$21))+$B$19*$B$22*(1-EXP(-K134/$B$22))+$B$20*$B$23*(1-EXP(-K134/$B$23)))*$C$7</f>
        <v>1.08252753832866E-013</v>
      </c>
      <c r="P134" s="64" t="n">
        <f aca="false">$D$9*(1-EXP(-K134/$D$9))*$C$9</f>
        <v>2.36556661664179E-012</v>
      </c>
      <c r="Q134" s="65" t="n">
        <f aca="false">$D$8*(1-EXP(-K134/$D$8))*$C$8</f>
        <v>2.70304273630109E-011</v>
      </c>
      <c r="R134" s="66" t="n">
        <f aca="false">$B$13-K134</f>
        <v>372</v>
      </c>
      <c r="S134" s="67" t="n">
        <f aca="false">VLOOKUP($R134,$K$6:$Q$506,5)/$C$26</f>
        <v>0.796618661207521</v>
      </c>
      <c r="T134" s="68" t="n">
        <f aca="false">VLOOKUP($R134,$K$6:$Q$506,6)/$C$26</f>
        <v>7.55598023610658</v>
      </c>
      <c r="U134" s="69" t="n">
        <f aca="false">VLOOKUP($R134,$K$6:$Q$506,7)/$C$26</f>
        <v>120.834788156092</v>
      </c>
      <c r="V134" s="28" t="s">
        <v>252</v>
      </c>
      <c r="W134" s="78" t="n">
        <f aca="false">G134*S134+H134*T134+I134*U134</f>
        <v>0</v>
      </c>
      <c r="X134" s="25"/>
      <c r="Y134" s="25"/>
      <c r="Z134" s="25"/>
    </row>
    <row r="135" customFormat="false" ht="15.75" hidden="false" customHeight="false" outlineLevel="0" collapsed="false">
      <c r="A135" s="25"/>
      <c r="B135" s="25"/>
      <c r="C135" s="25"/>
      <c r="D135" s="25"/>
      <c r="E135" s="25"/>
      <c r="F135" s="28" t="s">
        <v>253</v>
      </c>
      <c r="G135" s="103" t="n">
        <v>0</v>
      </c>
      <c r="H135" s="76" t="n">
        <v>0</v>
      </c>
      <c r="I135" s="77" t="n">
        <v>0</v>
      </c>
      <c r="J135" s="25"/>
      <c r="K135" s="61" t="n">
        <v>129</v>
      </c>
      <c r="L135" s="62" t="n">
        <f aca="false">$B$17+$B$18*EXP(-K135/$B$21)+$B$19*EXP(-K135/$B$22)+$B$20*EXP(-K135/$B$23)</f>
        <v>0.387082564639185</v>
      </c>
      <c r="M135" s="63" t="n">
        <f aca="false">EXP(-K135/$D$9)</f>
        <v>1.78732855042512E-005</v>
      </c>
      <c r="N135" s="63" t="n">
        <f aca="false">EXP(-K135/$D$8)</f>
        <v>0.306209356765695</v>
      </c>
      <c r="O135" s="64" t="n">
        <f aca="false">(K135*$B$17+$B$18*$B$21*(1-EXP(-K135/$B$21))+$B$19*$B$22*(1-EXP(-K135/$B$22))+$B$20*$B$23*(1-EXP(-K135/$B$23)))*$C$7</f>
        <v>1.08913223628474E-013</v>
      </c>
      <c r="P135" s="64" t="n">
        <f aca="false">$D$9*(1-EXP(-K135/$D$9))*$C$9</f>
        <v>2.3655703560104E-012</v>
      </c>
      <c r="Q135" s="65" t="n">
        <f aca="false">$D$8*(1-EXP(-K135/$D$8))*$C$8</f>
        <v>2.7140830229329E-011</v>
      </c>
      <c r="R135" s="66" t="n">
        <f aca="false">$B$13-K135</f>
        <v>371</v>
      </c>
      <c r="S135" s="67" t="n">
        <f aca="false">VLOOKUP($R135,$K$6:$Q$506,5)/$C$26</f>
        <v>0.794959729103472</v>
      </c>
      <c r="T135" s="68" t="n">
        <f aca="false">VLOOKUP($R135,$K$6:$Q$506,6)/$C$26</f>
        <v>7.55598023610656</v>
      </c>
      <c r="U135" s="69" t="n">
        <f aca="false">VLOOKUP($R135,$K$6:$Q$506,7)/$C$26</f>
        <v>120.796845324289</v>
      </c>
      <c r="V135" s="28" t="s">
        <v>253</v>
      </c>
      <c r="W135" s="78" t="n">
        <f aca="false">G135*S135+H135*T135+I135*U135</f>
        <v>0</v>
      </c>
      <c r="X135" s="25"/>
      <c r="Y135" s="25"/>
      <c r="Z135" s="25"/>
    </row>
    <row r="136" customFormat="false" ht="15.75" hidden="false" customHeight="false" outlineLevel="0" collapsed="false">
      <c r="A136" s="25"/>
      <c r="B136" s="25"/>
      <c r="C136" s="25"/>
      <c r="D136" s="25"/>
      <c r="E136" s="25"/>
      <c r="F136" s="28" t="s">
        <v>254</v>
      </c>
      <c r="G136" s="103" t="n">
        <v>0</v>
      </c>
      <c r="H136" s="76" t="n">
        <v>0</v>
      </c>
      <c r="I136" s="77" t="n">
        <v>0</v>
      </c>
      <c r="J136" s="25"/>
      <c r="K136" s="61" t="n">
        <v>130</v>
      </c>
      <c r="L136" s="62" t="n">
        <f aca="false">$B$17+$B$18*EXP(-K136/$B$21)+$B$19*EXP(-K136/$B$22)+$B$20*EXP(-K136/$B$23)</f>
        <v>0.386450247154926</v>
      </c>
      <c r="M136" s="63" t="n">
        <f aca="false">EXP(-K136/$D$9)</f>
        <v>1.64210065998016E-005</v>
      </c>
      <c r="N136" s="63" t="n">
        <f aca="false">EXP(-K136/$D$8)</f>
        <v>0.303412943808267</v>
      </c>
      <c r="O136" s="64" t="n">
        <f aca="false">(K136*$B$17+$B$18*$B$21*(1-EXP(-K136/$B$21))+$B$19*$B$22*(1-EXP(-K136/$B$22))+$B$20*$B$23*(1-EXP(-K136/$B$23)))*$C$7</f>
        <v>1.09572609262082E-013</v>
      </c>
      <c r="P136" s="64" t="n">
        <f aca="false">$D$9*(1-EXP(-K136/$D$9))*$C$9</f>
        <v>2.36557379153973E-012</v>
      </c>
      <c r="Q136" s="65" t="n">
        <f aca="false">$D$8*(1-EXP(-K136/$D$8))*$C$8</f>
        <v>2.72502248573321E-011</v>
      </c>
      <c r="R136" s="66" t="n">
        <f aca="false">$B$13-K136</f>
        <v>370</v>
      </c>
      <c r="S136" s="67" t="n">
        <f aca="false">VLOOKUP($R136,$K$6:$Q$506,5)/$C$26</f>
        <v>0.79329958804007</v>
      </c>
      <c r="T136" s="68" t="n">
        <f aca="false">VLOOKUP($R136,$K$6:$Q$506,6)/$C$26</f>
        <v>7.55598023610655</v>
      </c>
      <c r="U136" s="69" t="n">
        <f aca="false">VLOOKUP($R136,$K$6:$Q$506,7)/$C$26</f>
        <v>120.758552791431</v>
      </c>
      <c r="V136" s="28" t="s">
        <v>254</v>
      </c>
      <c r="W136" s="78" t="n">
        <f aca="false">G136*S136+H136*T136+I136*U136</f>
        <v>0</v>
      </c>
      <c r="X136" s="25"/>
      <c r="Y136" s="25"/>
      <c r="Z136" s="25"/>
    </row>
    <row r="137" customFormat="false" ht="15.75" hidden="false" customHeight="false" outlineLevel="0" collapsed="false">
      <c r="A137" s="25"/>
      <c r="B137" s="25"/>
      <c r="C137" s="25"/>
      <c r="D137" s="25"/>
      <c r="E137" s="25"/>
      <c r="F137" s="28" t="s">
        <v>255</v>
      </c>
      <c r="G137" s="103" t="n">
        <v>0</v>
      </c>
      <c r="H137" s="76" t="n">
        <v>0</v>
      </c>
      <c r="I137" s="77" t="n">
        <v>0</v>
      </c>
      <c r="J137" s="25"/>
      <c r="K137" s="61" t="n">
        <v>131</v>
      </c>
      <c r="L137" s="62" t="n">
        <f aca="false">$B$17+$B$18*EXP(-K137/$B$21)+$B$19*EXP(-K137/$B$22)+$B$20*EXP(-K137/$B$23)</f>
        <v>0.385824994354417</v>
      </c>
      <c r="M137" s="63" t="n">
        <f aca="false">EXP(-K137/$D$9)</f>
        <v>1.50867314062985E-005</v>
      </c>
      <c r="N137" s="63" t="n">
        <f aca="false">EXP(-K137/$D$8)</f>
        <v>0.300642068690412</v>
      </c>
      <c r="O137" s="64" t="n">
        <f aca="false">(K137*$B$17+$B$18*$B$21*(1-EXP(-K137/$B$21))+$B$19*$B$22*(1-EXP(-K137/$B$22))+$B$20*$B$23*(1-EXP(-K137/$B$23)))*$C$7</f>
        <v>1.10230922922243E-013</v>
      </c>
      <c r="P137" s="64" t="n">
        <f aca="false">$D$9*(1-EXP(-K137/$D$9))*$C$9</f>
        <v>2.36557694791799E-012</v>
      </c>
      <c r="Q137" s="65" t="n">
        <f aca="false">$D$8*(1-EXP(-K137/$D$8))*$C$8</f>
        <v>2.73586204546117E-011</v>
      </c>
      <c r="R137" s="66" t="n">
        <f aca="false">$B$13-K137</f>
        <v>369</v>
      </c>
      <c r="S137" s="67" t="n">
        <f aca="false">VLOOKUP($R137,$K$6:$Q$506,5)/$C$26</f>
        <v>0.791638234906791</v>
      </c>
      <c r="T137" s="68" t="n">
        <f aca="false">VLOOKUP($R137,$K$6:$Q$506,6)/$C$26</f>
        <v>7.55598023610653</v>
      </c>
      <c r="U137" s="69" t="n">
        <f aca="false">VLOOKUP($R137,$K$6:$Q$506,7)/$C$26</f>
        <v>120.71990733449</v>
      </c>
      <c r="V137" s="28" t="s">
        <v>255</v>
      </c>
      <c r="W137" s="78" t="n">
        <f aca="false">G137*S137+H137*T137+I137*U137</f>
        <v>0</v>
      </c>
      <c r="X137" s="25"/>
      <c r="Y137" s="25"/>
      <c r="Z137" s="25"/>
    </row>
    <row r="138" customFormat="false" ht="15.75" hidden="false" customHeight="false" outlineLevel="0" collapsed="false">
      <c r="A138" s="25"/>
      <c r="B138" s="25"/>
      <c r="C138" s="25"/>
      <c r="D138" s="25"/>
      <c r="E138" s="25"/>
      <c r="F138" s="28" t="s">
        <v>256</v>
      </c>
      <c r="G138" s="103" t="n">
        <v>0</v>
      </c>
      <c r="H138" s="76" t="n">
        <v>0</v>
      </c>
      <c r="I138" s="77" t="n">
        <v>0</v>
      </c>
      <c r="J138" s="25"/>
      <c r="K138" s="61" t="n">
        <v>132</v>
      </c>
      <c r="L138" s="62" t="n">
        <f aca="false">$B$17+$B$18*EXP(-K138/$B$21)+$B$19*EXP(-K138/$B$22)+$B$20*EXP(-K138/$B$23)</f>
        <v>0.385206640854907</v>
      </c>
      <c r="M138" s="63" t="n">
        <f aca="false">EXP(-K138/$D$9)</f>
        <v>1.38608716306432E-005</v>
      </c>
      <c r="N138" s="63" t="n">
        <f aca="false">EXP(-K138/$D$8)</f>
        <v>0.297896498191477</v>
      </c>
      <c r="O138" s="64" t="n">
        <f aca="false">(K138*$B$17+$B$18*$B$21*(1-EXP(-K138/$B$21))+$B$19*$B$22*(1-EXP(-K138/$B$22))+$B$20*$B$23*(1-EXP(-K138/$B$23)))*$C$7</f>
        <v>1.10888176511715E-013</v>
      </c>
      <c r="P138" s="64" t="n">
        <f aca="false">$D$9*(1-EXP(-K138/$D$9))*$C$9</f>
        <v>2.36557984782736E-012</v>
      </c>
      <c r="Q138" s="65" t="n">
        <f aca="false">$D$8*(1-EXP(-K138/$D$8))*$C$8</f>
        <v>2.74660261446724E-011</v>
      </c>
      <c r="R138" s="66" t="n">
        <f aca="false">$B$13-K138</f>
        <v>368</v>
      </c>
      <c r="S138" s="67" t="n">
        <f aca="false">VLOOKUP($R138,$K$6:$Q$506,5)/$C$26</f>
        <v>0.78997566658407</v>
      </c>
      <c r="T138" s="68" t="n">
        <f aca="false">VLOOKUP($R138,$K$6:$Q$506,6)/$C$26</f>
        <v>7.55598023610651</v>
      </c>
      <c r="U138" s="69" t="n">
        <f aca="false">VLOOKUP($R138,$K$6:$Q$506,7)/$C$26</f>
        <v>120.680905700732</v>
      </c>
      <c r="V138" s="28" t="s">
        <v>256</v>
      </c>
      <c r="W138" s="78" t="n">
        <f aca="false">G138*S138+H138*T138+I138*U138</f>
        <v>0</v>
      </c>
      <c r="X138" s="25"/>
      <c r="Y138" s="25"/>
      <c r="Z138" s="25"/>
    </row>
    <row r="139" customFormat="false" ht="15.75" hidden="false" customHeight="false" outlineLevel="0" collapsed="false">
      <c r="A139" s="25"/>
      <c r="B139" s="25"/>
      <c r="C139" s="25"/>
      <c r="D139" s="25"/>
      <c r="E139" s="25"/>
      <c r="F139" s="28" t="s">
        <v>257</v>
      </c>
      <c r="G139" s="103" t="n">
        <v>0</v>
      </c>
      <c r="H139" s="76" t="n">
        <v>0</v>
      </c>
      <c r="I139" s="77" t="n">
        <v>0</v>
      </c>
      <c r="J139" s="25"/>
      <c r="K139" s="61" t="n">
        <v>133</v>
      </c>
      <c r="L139" s="62" t="n">
        <f aca="false">$B$17+$B$18*EXP(-K139/$B$21)+$B$19*EXP(-K139/$B$22)+$B$20*EXP(-K139/$B$23)</f>
        <v>0.384595025674188</v>
      </c>
      <c r="M139" s="63" t="n">
        <f aca="false">EXP(-K139/$D$9)</f>
        <v>1.27346180684943E-005</v>
      </c>
      <c r="N139" s="63" t="n">
        <f aca="false">EXP(-K139/$D$8)</f>
        <v>0.295176001220667</v>
      </c>
      <c r="O139" s="64" t="n">
        <f aca="false">(K139*$B$17+$B$18*$B$21*(1-EXP(-K139/$B$21))+$B$19*$B$22*(1-EXP(-K139/$B$22))+$B$20*$B$23*(1-EXP(-K139/$B$23)))*$C$7</f>
        <v>1.1154438165507E-013</v>
      </c>
      <c r="P139" s="64" t="n">
        <f aca="false">$D$9*(1-EXP(-K139/$D$9))*$C$9</f>
        <v>2.36558251210702E-012</v>
      </c>
      <c r="Q139" s="65" t="n">
        <f aca="false">$D$8*(1-EXP(-K139/$D$8))*$C$8</f>
        <v>2.75724509676997E-011</v>
      </c>
      <c r="R139" s="66" t="n">
        <f aca="false">$B$13-K139</f>
        <v>367</v>
      </c>
      <c r="S139" s="67" t="n">
        <f aca="false">VLOOKUP($R139,$K$6:$Q$506,5)/$C$26</f>
        <v>0.788311879943242</v>
      </c>
      <c r="T139" s="68" t="n">
        <f aca="false">VLOOKUP($R139,$K$6:$Q$506,6)/$C$26</f>
        <v>7.5559802361065</v>
      </c>
      <c r="U139" s="69" t="n">
        <f aca="false">VLOOKUP($R139,$K$6:$Q$506,7)/$C$26</f>
        <v>120.641544607445</v>
      </c>
      <c r="V139" s="28" t="s">
        <v>257</v>
      </c>
      <c r="W139" s="78" t="n">
        <f aca="false">G139*S139+H139*T139+I139*U139</f>
        <v>0</v>
      </c>
      <c r="X139" s="25"/>
      <c r="Y139" s="25"/>
      <c r="Z139" s="25"/>
    </row>
    <row r="140" customFormat="false" ht="15.75" hidden="false" customHeight="false" outlineLevel="0" collapsed="false">
      <c r="A140" s="25"/>
      <c r="B140" s="25"/>
      <c r="C140" s="25"/>
      <c r="D140" s="25"/>
      <c r="E140" s="25"/>
      <c r="F140" s="28" t="s">
        <v>258</v>
      </c>
      <c r="G140" s="103" t="n">
        <v>0</v>
      </c>
      <c r="H140" s="76" t="n">
        <v>0</v>
      </c>
      <c r="I140" s="77" t="n">
        <v>0</v>
      </c>
      <c r="J140" s="25"/>
      <c r="K140" s="61" t="n">
        <v>134</v>
      </c>
      <c r="L140" s="62" t="n">
        <f aca="false">$B$17+$B$18*EXP(-K140/$B$21)+$B$19*EXP(-K140/$B$22)+$B$20*EXP(-K140/$B$23)</f>
        <v>0.383989992111956</v>
      </c>
      <c r="M140" s="63" t="n">
        <f aca="false">EXP(-K140/$D$9)</f>
        <v>1.1699877300061E-005</v>
      </c>
      <c r="N140" s="63" t="n">
        <f aca="false">EXP(-K140/$D$8)</f>
        <v>0.292480348797587</v>
      </c>
      <c r="O140" s="64" t="n">
        <f aca="false">(K140*$B$17+$B$18*$B$21*(1-EXP(-K140/$B$21))+$B$19*$B$22*(1-EXP(-K140/$B$22))+$B$20*$B$23*(1-EXP(-K140/$B$23)))*$C$7</f>
        <v>1.12199549706093E-013</v>
      </c>
      <c r="P140" s="64" t="n">
        <f aca="false">$D$9*(1-EXP(-K140/$D$9))*$C$9</f>
        <v>2.36558495990286E-012</v>
      </c>
      <c r="Q140" s="65" t="n">
        <f aca="false">$D$8*(1-EXP(-K140/$D$8))*$C$8</f>
        <v>2.76779038813207E-011</v>
      </c>
      <c r="R140" s="66" t="n">
        <f aca="false">$B$13-K140</f>
        <v>366</v>
      </c>
      <c r="S140" s="67" t="n">
        <f aca="false">VLOOKUP($R140,$K$6:$Q$506,5)/$C$26</f>
        <v>0.786646871846489</v>
      </c>
      <c r="T140" s="68" t="n">
        <f aca="false">VLOOKUP($R140,$K$6:$Q$506,6)/$C$26</f>
        <v>7.55598023610647</v>
      </c>
      <c r="U140" s="69" t="n">
        <f aca="false">VLOOKUP($R140,$K$6:$Q$506,7)/$C$26</f>
        <v>120.601820741661</v>
      </c>
      <c r="V140" s="28" t="s">
        <v>258</v>
      </c>
      <c r="W140" s="78" t="n">
        <f aca="false">G140*S140+H140*T140+I140*U140</f>
        <v>0</v>
      </c>
      <c r="X140" s="25"/>
      <c r="Y140" s="25"/>
      <c r="Z140" s="25"/>
    </row>
    <row r="141" customFormat="false" ht="15.75" hidden="false" customHeight="false" outlineLevel="0" collapsed="false">
      <c r="A141" s="25"/>
      <c r="B141" s="25"/>
      <c r="C141" s="25"/>
      <c r="D141" s="25"/>
      <c r="E141" s="25"/>
      <c r="F141" s="28" t="s">
        <v>259</v>
      </c>
      <c r="G141" s="103" t="n">
        <v>0</v>
      </c>
      <c r="H141" s="76" t="n">
        <v>0</v>
      </c>
      <c r="I141" s="77" t="n">
        <v>0</v>
      </c>
      <c r="J141" s="25"/>
      <c r="K141" s="61" t="n">
        <v>135</v>
      </c>
      <c r="L141" s="62" t="n">
        <f aca="false">$B$17+$B$18*EXP(-K141/$B$21)+$B$19*EXP(-K141/$B$22)+$B$20*EXP(-K141/$B$23)</f>
        <v>0.383391387634384</v>
      </c>
      <c r="M141" s="63" t="n">
        <f aca="false">EXP(-K141/$D$9)</f>
        <v>1.07492135296263E-005</v>
      </c>
      <c r="N141" s="63" t="n">
        <f aca="false">EXP(-K141/$D$8)</f>
        <v>0.289809314032976</v>
      </c>
      <c r="O141" s="64" t="n">
        <f aca="false">(K141*$B$17+$B$18*$B$21*(1-EXP(-K141/$B$21))+$B$19*$B$22*(1-EXP(-K141/$B$22))+$B$20*$B$23*(1-EXP(-K141/$B$23)))*$C$7</f>
        <v>1.12853691754981E-013</v>
      </c>
      <c r="P141" s="64" t="n">
        <f aca="false">$D$9*(1-EXP(-K141/$D$9))*$C$9</f>
        <v>2.36558720880509E-012</v>
      </c>
      <c r="Q141" s="65" t="n">
        <f aca="false">$D$8*(1-EXP(-K141/$D$8))*$C$8</f>
        <v>2.77823937613586E-011</v>
      </c>
      <c r="R141" s="66" t="n">
        <f aca="false">$B$13-K141</f>
        <v>365</v>
      </c>
      <c r="S141" s="67" t="n">
        <f aca="false">VLOOKUP($R141,$K$6:$Q$506,5)/$C$26</f>
        <v>0.784980639146783</v>
      </c>
      <c r="T141" s="68" t="n">
        <f aca="false">VLOOKUP($R141,$K$6:$Q$506,6)/$C$26</f>
        <v>7.55598023610645</v>
      </c>
      <c r="U141" s="69" t="n">
        <f aca="false">VLOOKUP($R141,$K$6:$Q$506,7)/$C$26</f>
        <v>120.561730759877</v>
      </c>
      <c r="V141" s="28" t="s">
        <v>259</v>
      </c>
      <c r="W141" s="78" t="n">
        <f aca="false">G141*S141+H141*T141+I141*U141</f>
        <v>0</v>
      </c>
      <c r="X141" s="25"/>
      <c r="Y141" s="25"/>
      <c r="Z141" s="25"/>
    </row>
    <row r="142" customFormat="false" ht="15.75" hidden="false" customHeight="false" outlineLevel="0" collapsed="false">
      <c r="A142" s="25"/>
      <c r="B142" s="25"/>
      <c r="C142" s="25"/>
      <c r="D142" s="25"/>
      <c r="E142" s="25"/>
      <c r="F142" s="28" t="s">
        <v>260</v>
      </c>
      <c r="G142" s="103" t="n">
        <v>0</v>
      </c>
      <c r="H142" s="76" t="n">
        <v>0</v>
      </c>
      <c r="I142" s="77" t="n">
        <v>0</v>
      </c>
      <c r="J142" s="25"/>
      <c r="K142" s="61" t="n">
        <v>136</v>
      </c>
      <c r="L142" s="62" t="n">
        <f aca="false">$B$17+$B$18*EXP(-K142/$B$21)+$B$19*EXP(-K142/$B$22)+$B$20*EXP(-K142/$B$23)</f>
        <v>0.382799063761802</v>
      </c>
      <c r="M142" s="63" t="n">
        <f aca="false">EXP(-K142/$D$9)</f>
        <v>9.87579515085155E-006</v>
      </c>
      <c r="N142" s="63" t="n">
        <f aca="false">EXP(-K142/$D$8)</f>
        <v>0.287162672109603</v>
      </c>
      <c r="O142" s="64" t="n">
        <f aca="false">(K142*$B$17+$B$18*$B$21*(1-EXP(-K142/$B$21))+$B$19*$B$22*(1-EXP(-K142/$B$22))+$B$20*$B$23*(1-EXP(-K142/$B$23)))*$C$7</f>
        <v>1.13506818635355E-013</v>
      </c>
      <c r="P142" s="64" t="n">
        <f aca="false">$D$9*(1-EXP(-K142/$D$9))*$C$9</f>
        <v>2.36558927497464E-012</v>
      </c>
      <c r="Q142" s="65" t="n">
        <f aca="false">$D$8*(1-EXP(-K142/$D$8))*$C$8</f>
        <v>2.78859294025791E-011</v>
      </c>
      <c r="R142" s="66" t="n">
        <f aca="false">$B$13-K142</f>
        <v>364</v>
      </c>
      <c r="S142" s="67" t="n">
        <f aca="false">VLOOKUP($R142,$K$6:$Q$506,5)/$C$26</f>
        <v>0.783313178687826</v>
      </c>
      <c r="T142" s="68" t="n">
        <f aca="false">VLOOKUP($R142,$K$6:$Q$506,6)/$C$26</f>
        <v>7.55598023610643</v>
      </c>
      <c r="U142" s="69" t="n">
        <f aca="false">VLOOKUP($R142,$K$6:$Q$506,7)/$C$26</f>
        <v>120.521271287778</v>
      </c>
      <c r="V142" s="28" t="s">
        <v>260</v>
      </c>
      <c r="W142" s="78" t="n">
        <f aca="false">G142*S142+H142*T142+I142*U142</f>
        <v>0</v>
      </c>
      <c r="X142" s="25"/>
      <c r="Y142" s="25"/>
      <c r="Z142" s="25"/>
    </row>
    <row r="143" customFormat="false" ht="15.75" hidden="false" customHeight="false" outlineLevel="0" collapsed="false">
      <c r="A143" s="25"/>
      <c r="B143" s="25"/>
      <c r="C143" s="25"/>
      <c r="D143" s="25"/>
      <c r="E143" s="25"/>
      <c r="F143" s="28" t="s">
        <v>261</v>
      </c>
      <c r="G143" s="103" t="n">
        <v>0</v>
      </c>
      <c r="H143" s="76" t="n">
        <v>0</v>
      </c>
      <c r="I143" s="77" t="n">
        <v>0</v>
      </c>
      <c r="J143" s="25"/>
      <c r="K143" s="61" t="n">
        <v>137</v>
      </c>
      <c r="L143" s="62" t="n">
        <f aca="false">$B$17+$B$18*EXP(-K143/$B$21)+$B$19*EXP(-K143/$B$22)+$B$20*EXP(-K143/$B$23)</f>
        <v>0.382212875959408</v>
      </c>
      <c r="M143" s="63" t="n">
        <f aca="false">EXP(-K143/$D$9)</f>
        <v>9.07334565387259E-006</v>
      </c>
      <c r="N143" s="63" t="n">
        <f aca="false">EXP(-K143/$D$8)</f>
        <v>0.284540200263352</v>
      </c>
      <c r="O143" s="64" t="n">
        <f aca="false">(K143*$B$17+$B$18*$B$21*(1-EXP(-K143/$B$21))+$B$19*$B$22*(1-EXP(-K143/$B$22))+$B$20*$B$23*(1-EXP(-K143/$B$23)))*$C$7</f>
        <v>1.14158940931073E-013</v>
      </c>
      <c r="P143" s="64" t="n">
        <f aca="false">$D$9*(1-EXP(-K143/$D$9))*$C$9</f>
        <v>2.36559117325931E-012</v>
      </c>
      <c r="Q143" s="65" t="n">
        <f aca="false">$D$8*(1-EXP(-K143/$D$8))*$C$8</f>
        <v>2.79885195194312E-011</v>
      </c>
      <c r="R143" s="66" t="n">
        <f aca="false">$B$13-K143</f>
        <v>363</v>
      </c>
      <c r="S143" s="67" t="n">
        <f aca="false">VLOOKUP($R143,$K$6:$Q$506,5)/$C$26</f>
        <v>0.781644487303994</v>
      </c>
      <c r="T143" s="68" t="n">
        <f aca="false">VLOOKUP($R143,$K$6:$Q$506,6)/$C$26</f>
        <v>7.5559802361064</v>
      </c>
      <c r="U143" s="69" t="n">
        <f aca="false">VLOOKUP($R143,$K$6:$Q$506,7)/$C$26</f>
        <v>120.480438919945</v>
      </c>
      <c r="V143" s="28" t="s">
        <v>261</v>
      </c>
      <c r="W143" s="78" t="n">
        <f aca="false">G143*S143+H143*T143+I143*U143</f>
        <v>0</v>
      </c>
      <c r="X143" s="25"/>
      <c r="Y143" s="25"/>
      <c r="Z143" s="25"/>
    </row>
    <row r="144" customFormat="false" ht="15.75" hidden="false" customHeight="false" outlineLevel="0" collapsed="false">
      <c r="A144" s="25"/>
      <c r="B144" s="25"/>
      <c r="C144" s="25"/>
      <c r="D144" s="25"/>
      <c r="E144" s="25"/>
      <c r="F144" s="28" t="s">
        <v>262</v>
      </c>
      <c r="G144" s="103" t="n">
        <v>0</v>
      </c>
      <c r="H144" s="76" t="n">
        <v>0</v>
      </c>
      <c r="I144" s="77" t="n">
        <v>0</v>
      </c>
      <c r="J144" s="25"/>
      <c r="K144" s="61" t="n">
        <v>138</v>
      </c>
      <c r="L144" s="62" t="n">
        <f aca="false">$B$17+$B$18*EXP(-K144/$B$21)+$B$19*EXP(-K144/$B$22)+$B$20*EXP(-K144/$B$23)</f>
        <v>0.381632683530938</v>
      </c>
      <c r="M144" s="63" t="n">
        <f aca="false">EXP(-K144/$D$9)</f>
        <v>8.33609852139857E-006</v>
      </c>
      <c r="N144" s="63" t="n">
        <f aca="false">EXP(-K144/$D$8)</f>
        <v>0.281941677764465</v>
      </c>
      <c r="O144" s="64" t="n">
        <f aca="false">(K144*$B$17+$B$18*$B$21*(1-EXP(-K144/$B$21))+$B$19*$B$22*(1-EXP(-K144/$B$22))+$B$20*$B$23*(1-EXP(-K144/$B$23)))*$C$7</f>
        <v>1.14810068982868E-013</v>
      </c>
      <c r="P144" s="64" t="n">
        <f aca="false">$D$9*(1-EXP(-K144/$D$9))*$C$9</f>
        <v>2.36559291730045E-012</v>
      </c>
      <c r="Q144" s="65" t="n">
        <f aca="false">$D$8*(1-EXP(-K144/$D$8))*$C$8</f>
        <v>2.80901727467804E-011</v>
      </c>
      <c r="R144" s="66" t="n">
        <f aca="false">$B$13-K144</f>
        <v>362</v>
      </c>
      <c r="S144" s="67" t="n">
        <f aca="false">VLOOKUP($R144,$K$6:$Q$506,5)/$C$26</f>
        <v>0.779974561820275</v>
      </c>
      <c r="T144" s="68" t="n">
        <f aca="false">VLOOKUP($R144,$K$6:$Q$506,6)/$C$26</f>
        <v>7.55598023610637</v>
      </c>
      <c r="U144" s="69" t="n">
        <f aca="false">VLOOKUP($R144,$K$6:$Q$506,7)/$C$26</f>
        <v>120.439230219577</v>
      </c>
      <c r="V144" s="28" t="s">
        <v>262</v>
      </c>
      <c r="W144" s="78" t="n">
        <f aca="false">G144*S144+H144*T144+I144*U144</f>
        <v>0</v>
      </c>
      <c r="X144" s="25"/>
      <c r="Y144" s="25"/>
      <c r="Z144" s="25"/>
    </row>
    <row r="145" customFormat="false" ht="15.75" hidden="false" customHeight="false" outlineLevel="0" collapsed="false">
      <c r="A145" s="25"/>
      <c r="B145" s="25"/>
      <c r="C145" s="25"/>
      <c r="D145" s="25"/>
      <c r="E145" s="25"/>
      <c r="F145" s="28" t="s">
        <v>263</v>
      </c>
      <c r="G145" s="103" t="n">
        <v>0</v>
      </c>
      <c r="H145" s="76" t="n">
        <v>0</v>
      </c>
      <c r="I145" s="77" t="n">
        <v>0</v>
      </c>
      <c r="J145" s="25"/>
      <c r="K145" s="61" t="n">
        <v>139</v>
      </c>
      <c r="L145" s="62" t="n">
        <f aca="false">$B$17+$B$18*EXP(-K145/$B$21)+$B$19*EXP(-K145/$B$22)+$B$20*EXP(-K145/$B$23)</f>
        <v>0.3810583495152</v>
      </c>
      <c r="M145" s="63" t="n">
        <f aca="false">EXP(-K145/$D$9)</f>
        <v>7.65875578969088E-006</v>
      </c>
      <c r="N145" s="63" t="n">
        <f aca="false">EXP(-K145/$D$8)</f>
        <v>0.279366885898968</v>
      </c>
      <c r="O145" s="64" t="n">
        <f aca="false">(K145*$B$17+$B$18*$B$21*(1-EXP(-K145/$B$21))+$B$19*$B$22*(1-EXP(-K145/$B$22))+$B$20*$B$23*(1-EXP(-K145/$B$23)))*$C$7</f>
        <v>1.15460212894802E-013</v>
      </c>
      <c r="P145" s="64" t="n">
        <f aca="false">$D$9*(1-EXP(-K145/$D$9))*$C$9</f>
        <v>2.36559451963097E-012</v>
      </c>
      <c r="Q145" s="65" t="n">
        <f aca="false">$D$8*(1-EXP(-K145/$D$8))*$C$8</f>
        <v>2.81908976406353E-011</v>
      </c>
      <c r="R145" s="66" t="n">
        <f aca="false">$B$13-K145</f>
        <v>361</v>
      </c>
      <c r="S145" s="67" t="n">
        <f aca="false">VLOOKUP($R145,$K$6:$Q$506,5)/$C$26</f>
        <v>0.778303399052207</v>
      </c>
      <c r="T145" s="68" t="n">
        <f aca="false">VLOOKUP($R145,$K$6:$Q$506,6)/$C$26</f>
        <v>7.55598023610634</v>
      </c>
      <c r="U145" s="69" t="n">
        <f aca="false">VLOOKUP($R145,$K$6:$Q$506,7)/$C$26</f>
        <v>120.397641718196</v>
      </c>
      <c r="V145" s="28" t="s">
        <v>263</v>
      </c>
      <c r="W145" s="78" t="n">
        <f aca="false">G145*S145+H145*T145+I145*U145</f>
        <v>0</v>
      </c>
      <c r="X145" s="25"/>
      <c r="Y145" s="25"/>
      <c r="Z145" s="25"/>
    </row>
    <row r="146" customFormat="false" ht="15.75" hidden="false" customHeight="false" outlineLevel="0" collapsed="false">
      <c r="A146" s="25"/>
      <c r="B146" s="25"/>
      <c r="C146" s="25"/>
      <c r="D146" s="25"/>
      <c r="E146" s="25"/>
      <c r="F146" s="28" t="s">
        <v>264</v>
      </c>
      <c r="G146" s="103" t="n">
        <v>0</v>
      </c>
      <c r="H146" s="76" t="n">
        <v>0</v>
      </c>
      <c r="I146" s="77" t="n">
        <v>0</v>
      </c>
      <c r="J146" s="25"/>
      <c r="K146" s="61" t="n">
        <v>140</v>
      </c>
      <c r="L146" s="62" t="n">
        <f aca="false">$B$17+$B$18*EXP(-K146/$B$21)+$B$19*EXP(-K146/$B$22)+$B$20*EXP(-K146/$B$23)</f>
        <v>0.380489740585396</v>
      </c>
      <c r="M146" s="63" t="n">
        <f aca="false">EXP(-K146/$D$9)</f>
        <v>7.0364499766352E-006</v>
      </c>
      <c r="N146" s="63" t="n">
        <f aca="false">EXP(-K146/$D$8)</f>
        <v>0.276815607950261</v>
      </c>
      <c r="O146" s="64" t="n">
        <f aca="false">(K146*$B$17+$B$18*$B$21*(1-EXP(-K146/$B$21))+$B$19*$B$22*(1-EXP(-K146/$B$22))+$B$20*$B$23*(1-EXP(-K146/$B$23)))*$C$7</f>
        <v>1.16109382540549E-013</v>
      </c>
      <c r="P146" s="64" t="n">
        <f aca="false">$D$9*(1-EXP(-K146/$D$9))*$C$9</f>
        <v>2.36559599176547E-012</v>
      </c>
      <c r="Q146" s="65" t="n">
        <f aca="false">$D$8*(1-EXP(-K146/$D$8))*$C$8</f>
        <v>2.82907026788682E-011</v>
      </c>
      <c r="R146" s="66" t="n">
        <f aca="false">$B$13-K146</f>
        <v>360</v>
      </c>
      <c r="S146" s="67" t="n">
        <f aca="false">VLOOKUP($R146,$K$6:$Q$506,5)/$C$26</f>
        <v>0.776630995805819</v>
      </c>
      <c r="T146" s="68" t="n">
        <f aca="false">VLOOKUP($R146,$K$6:$Q$506,6)/$C$26</f>
        <v>7.55598023610631</v>
      </c>
      <c r="U146" s="69" t="n">
        <f aca="false">VLOOKUP($R146,$K$6:$Q$506,7)/$C$26</f>
        <v>120.355669915354</v>
      </c>
      <c r="V146" s="28" t="s">
        <v>264</v>
      </c>
      <c r="W146" s="78" t="n">
        <f aca="false">G146*S146+H146*T146+I146*U146</f>
        <v>0</v>
      </c>
      <c r="X146" s="25"/>
      <c r="Y146" s="25"/>
      <c r="Z146" s="25"/>
    </row>
    <row r="147" customFormat="false" ht="15.75" hidden="false" customHeight="false" outlineLevel="0" collapsed="false">
      <c r="A147" s="25"/>
      <c r="B147" s="25"/>
      <c r="C147" s="25"/>
      <c r="D147" s="25"/>
      <c r="E147" s="25"/>
      <c r="F147" s="28" t="s">
        <v>265</v>
      </c>
      <c r="G147" s="103" t="n">
        <v>0</v>
      </c>
      <c r="H147" s="76" t="n">
        <v>0</v>
      </c>
      <c r="I147" s="77" t="n">
        <v>0</v>
      </c>
      <c r="J147" s="25"/>
      <c r="K147" s="61" t="n">
        <v>141</v>
      </c>
      <c r="L147" s="62" t="n">
        <f aca="false">$B$17+$B$18*EXP(-K147/$B$21)+$B$19*EXP(-K147/$B$22)+$B$20*EXP(-K147/$B$23)</f>
        <v>0.379926726951173</v>
      </c>
      <c r="M147" s="63" t="n">
        <f aca="false">EXP(-K147/$D$9)</f>
        <v>6.46470910331609E-006</v>
      </c>
      <c r="N147" s="63" t="n">
        <f aca="false">EXP(-K147/$D$8)</f>
        <v>0.274287629180878</v>
      </c>
      <c r="O147" s="64" t="n">
        <f aca="false">(K147*$B$17+$B$18*$B$21*(1-EXP(-K147/$B$21))+$B$19*$B$22*(1-EXP(-K147/$B$22))+$B$20*$B$23*(1-EXP(-K147/$B$23)))*$C$7</f>
        <v>1.16757587569507E-013</v>
      </c>
      <c r="P147" s="64" t="n">
        <f aca="false">$D$9*(1-EXP(-K147/$D$9))*$C$9</f>
        <v>2.3655973442829E-012</v>
      </c>
      <c r="Q147" s="65" t="n">
        <f aca="false">$D$8*(1-EXP(-K147/$D$8))*$C$8</f>
        <v>2.83895962619286E-011</v>
      </c>
      <c r="R147" s="66" t="n">
        <f aca="false">$B$13-K147</f>
        <v>359</v>
      </c>
      <c r="S147" s="67" t="n">
        <f aca="false">VLOOKUP($R147,$K$6:$Q$506,5)/$C$26</f>
        <v>0.774957348877561</v>
      </c>
      <c r="T147" s="68" t="n">
        <f aca="false">VLOOKUP($R147,$K$6:$Q$506,6)/$C$26</f>
        <v>7.55598023610627</v>
      </c>
      <c r="U147" s="69" t="n">
        <f aca="false">VLOOKUP($R147,$K$6:$Q$506,7)/$C$26</f>
        <v>120.313311278346</v>
      </c>
      <c r="V147" s="28" t="s">
        <v>265</v>
      </c>
      <c r="W147" s="78" t="n">
        <f aca="false">G147*S147+H147*T147+I147*U147</f>
        <v>0</v>
      </c>
      <c r="X147" s="25"/>
      <c r="Y147" s="25"/>
      <c r="Z147" s="25"/>
    </row>
    <row r="148" customFormat="false" ht="15.75" hidden="false" customHeight="false" outlineLevel="0" collapsed="false">
      <c r="A148" s="25"/>
      <c r="B148" s="25"/>
      <c r="C148" s="25"/>
      <c r="D148" s="25"/>
      <c r="E148" s="25"/>
      <c r="F148" s="28" t="s">
        <v>266</v>
      </c>
      <c r="G148" s="103" t="n">
        <v>0</v>
      </c>
      <c r="H148" s="76" t="n">
        <v>0</v>
      </c>
      <c r="I148" s="77" t="n">
        <v>0</v>
      </c>
      <c r="J148" s="25"/>
      <c r="K148" s="61" t="n">
        <v>142</v>
      </c>
      <c r="L148" s="62" t="n">
        <f aca="false">$B$17+$B$18*EXP(-K148/$B$21)+$B$19*EXP(-K148/$B$22)+$B$20*EXP(-K148/$B$23)</f>
        <v>0.379369182263308</v>
      </c>
      <c r="M148" s="63" t="n">
        <f aca="false">EXP(-K148/$D$9)</f>
        <v>5.93942455773457E-006</v>
      </c>
      <c r="N148" s="63" t="n">
        <f aca="false">EXP(-K148/$D$8)</f>
        <v>0.27178273681441</v>
      </c>
      <c r="O148" s="64" t="n">
        <f aca="false">(K148*$B$17+$B$18*$B$21*(1-EXP(-K148/$B$21))+$B$19*$B$22*(1-EXP(-K148/$B$22))+$B$20*$B$23*(1-EXP(-K148/$B$23)))*$C$7</f>
        <v>1.17404837412741E-013</v>
      </c>
      <c r="P148" s="64" t="n">
        <f aca="false">$D$9*(1-EXP(-K148/$D$9))*$C$9</f>
        <v>2.36559858690266E-012</v>
      </c>
      <c r="Q148" s="65" t="n">
        <f aca="false">$D$8*(1-EXP(-K148/$D$8))*$C$8</f>
        <v>2.84875867135497E-011</v>
      </c>
      <c r="R148" s="66" t="n">
        <f aca="false">$B$13-K148</f>
        <v>358</v>
      </c>
      <c r="S148" s="67" t="n">
        <f aca="false">VLOOKUP($R148,$K$6:$Q$506,5)/$C$26</f>
        <v>0.773282455054246</v>
      </c>
      <c r="T148" s="68" t="n">
        <f aca="false">VLOOKUP($R148,$K$6:$Q$506,6)/$C$26</f>
        <v>7.55598023610623</v>
      </c>
      <c r="U148" s="69" t="n">
        <f aca="false">VLOOKUP($R148,$K$6:$Q$506,7)/$C$26</f>
        <v>120.270562241905</v>
      </c>
      <c r="V148" s="28" t="s">
        <v>266</v>
      </c>
      <c r="W148" s="78" t="n">
        <f aca="false">G148*S148+H148*T148+I148*U148</f>
        <v>0</v>
      </c>
      <c r="X148" s="25"/>
      <c r="Y148" s="25"/>
      <c r="Z148" s="25"/>
    </row>
    <row r="149" customFormat="false" ht="15.75" hidden="false" customHeight="false" outlineLevel="0" collapsed="false">
      <c r="A149" s="25"/>
      <c r="B149" s="25"/>
      <c r="C149" s="25"/>
      <c r="D149" s="25"/>
      <c r="E149" s="25"/>
      <c r="F149" s="28" t="s">
        <v>267</v>
      </c>
      <c r="G149" s="103" t="n">
        <v>0</v>
      </c>
      <c r="H149" s="76" t="n">
        <v>0</v>
      </c>
      <c r="I149" s="77" t="n">
        <v>0</v>
      </c>
      <c r="J149" s="25"/>
      <c r="K149" s="61" t="n">
        <v>143</v>
      </c>
      <c r="L149" s="62" t="n">
        <f aca="false">$B$17+$B$18*EXP(-K149/$B$21)+$B$19*EXP(-K149/$B$22)+$B$20*EXP(-K149/$B$23)</f>
        <v>0.378816983520972</v>
      </c>
      <c r="M149" s="63" t="n">
        <f aca="false">EXP(-K149/$D$9)</f>
        <v>5.45682156973238E-006</v>
      </c>
      <c r="N149" s="63" t="n">
        <f aca="false">EXP(-K149/$D$8)</f>
        <v>0.2693007200176</v>
      </c>
      <c r="O149" s="64" t="n">
        <f aca="false">(K149*$B$17+$B$18*$B$21*(1-EXP(-K149/$B$21))+$B$19*$B$22*(1-EXP(-K149/$B$22))+$B$20*$B$23*(1-EXP(-K149/$B$23)))*$C$7</f>
        <v>1.1805114128878E-013</v>
      </c>
      <c r="P149" s="64" t="n">
        <f aca="false">$D$9*(1-EXP(-K149/$D$9))*$C$9</f>
        <v>2.36559972855439E-012</v>
      </c>
      <c r="Q149" s="65" t="n">
        <f aca="false">$D$8*(1-EXP(-K149/$D$8))*$C$8</f>
        <v>2.85846822814498E-011</v>
      </c>
      <c r="R149" s="66" t="n">
        <f aca="false">$B$13-K149</f>
        <v>357</v>
      </c>
      <c r="S149" s="67" t="n">
        <f aca="false">VLOOKUP($R149,$K$6:$Q$506,5)/$C$26</f>
        <v>0.77160631111298</v>
      </c>
      <c r="T149" s="68" t="n">
        <f aca="false">VLOOKUP($R149,$K$6:$Q$506,6)/$C$26</f>
        <v>7.55598023610618</v>
      </c>
      <c r="U149" s="69" t="n">
        <f aca="false">VLOOKUP($R149,$K$6:$Q$506,7)/$C$26</f>
        <v>120.227419207904</v>
      </c>
      <c r="V149" s="28" t="s">
        <v>267</v>
      </c>
      <c r="W149" s="78" t="n">
        <f aca="false">G149*S149+H149*T149+I149*U149</f>
        <v>0</v>
      </c>
      <c r="X149" s="25"/>
      <c r="Y149" s="25"/>
      <c r="Z149" s="25"/>
    </row>
    <row r="150" customFormat="false" ht="15.75" hidden="false" customHeight="false" outlineLevel="0" collapsed="false">
      <c r="A150" s="25"/>
      <c r="B150" s="25"/>
      <c r="C150" s="25"/>
      <c r="D150" s="25"/>
      <c r="E150" s="25"/>
      <c r="F150" s="28" t="s">
        <v>268</v>
      </c>
      <c r="G150" s="103" t="n">
        <v>0</v>
      </c>
      <c r="H150" s="76" t="n">
        <v>0</v>
      </c>
      <c r="I150" s="77" t="n">
        <v>0</v>
      </c>
      <c r="J150" s="25"/>
      <c r="K150" s="61" t="n">
        <v>144</v>
      </c>
      <c r="L150" s="62" t="n">
        <f aca="false">$B$17+$B$18*EXP(-K150/$B$21)+$B$19*EXP(-K150/$B$22)+$B$20*EXP(-K150/$B$23)</f>
        <v>0.378270010981491</v>
      </c>
      <c r="M150" s="63" t="n">
        <f aca="false">EXP(-K150/$D$9)</f>
        <v>5.01343208495169E-006</v>
      </c>
      <c r="N150" s="63" t="n">
        <f aca="false">EXP(-K150/$D$8)</f>
        <v>0.266841369882594</v>
      </c>
      <c r="O150" s="64" t="n">
        <f aca="false">(K150*$B$17+$B$18*$B$21*(1-EXP(-K150/$B$21))+$B$19*$B$22*(1-EXP(-K150/$B$22))+$B$20*$B$23*(1-EXP(-K150/$B$23)))*$C$7</f>
        <v>1.18696508209237E-013</v>
      </c>
      <c r="P150" s="64" t="n">
        <f aca="false">$D$9*(1-EXP(-K150/$D$9))*$C$9</f>
        <v>2.36560077744216E-012</v>
      </c>
      <c r="Q150" s="65" t="n">
        <f aca="false">$D$8*(1-EXP(-K150/$D$8))*$C$8</f>
        <v>2.86808911380257E-011</v>
      </c>
      <c r="R150" s="66" t="n">
        <f aca="false">$B$13-K150</f>
        <v>356</v>
      </c>
      <c r="S150" s="67" t="n">
        <f aca="false">VLOOKUP($R150,$K$6:$Q$506,5)/$C$26</f>
        <v>0.769928913821093</v>
      </c>
      <c r="T150" s="68" t="n">
        <f aca="false">VLOOKUP($R150,$K$6:$Q$506,6)/$C$26</f>
        <v>7.55598023610613</v>
      </c>
      <c r="U150" s="69" t="n">
        <f aca="false">VLOOKUP($R150,$K$6:$Q$506,7)/$C$26</f>
        <v>120.183878545055</v>
      </c>
      <c r="V150" s="28" t="s">
        <v>268</v>
      </c>
      <c r="W150" s="78" t="n">
        <f aca="false">G150*S150+H150*T150+I150*U150</f>
        <v>0</v>
      </c>
      <c r="X150" s="25"/>
      <c r="Y150" s="25"/>
      <c r="Z150" s="25"/>
    </row>
    <row r="151" customFormat="false" ht="15.75" hidden="false" customHeight="false" outlineLevel="0" collapsed="false">
      <c r="A151" s="25"/>
      <c r="B151" s="25"/>
      <c r="C151" s="25"/>
      <c r="D151" s="25"/>
      <c r="E151" s="25"/>
      <c r="F151" s="28" t="s">
        <v>269</v>
      </c>
      <c r="G151" s="103" t="n">
        <v>0</v>
      </c>
      <c r="H151" s="76" t="n">
        <v>0</v>
      </c>
      <c r="I151" s="77" t="n">
        <v>0</v>
      </c>
      <c r="J151" s="25"/>
      <c r="K151" s="61" t="n">
        <v>145</v>
      </c>
      <c r="L151" s="62" t="n">
        <f aca="false">$B$17+$B$18*EXP(-K151/$B$21)+$B$19*EXP(-K151/$B$22)+$B$20*EXP(-K151/$B$23)</f>
        <v>0.377728148072551</v>
      </c>
      <c r="M151" s="63" t="n">
        <f aca="false">EXP(-K151/$D$9)</f>
        <v>4.60606984289863E-006</v>
      </c>
      <c r="N151" s="63" t="n">
        <f aca="false">EXP(-K151/$D$8)</f>
        <v>0.26440447940936</v>
      </c>
      <c r="O151" s="64" t="n">
        <f aca="false">(K151*$B$17+$B$18*$B$21*(1-EXP(-K151/$B$21))+$B$19*$B$22*(1-EXP(-K151/$B$22))+$B$20*$B$23*(1-EXP(-K151/$B$23)))*$C$7</f>
        <v>1.19340946984299E-013</v>
      </c>
      <c r="P151" s="64" t="n">
        <f aca="false">$D$9*(1-EXP(-K151/$D$9))*$C$9</f>
        <v>2.36560174110343E-012</v>
      </c>
      <c r="Q151" s="65" t="n">
        <f aca="false">$D$8*(1-EXP(-K151/$D$8))*$C$8</f>
        <v>2.87762213810414E-011</v>
      </c>
      <c r="R151" s="66" t="n">
        <f aca="false">$B$13-K151</f>
        <v>355</v>
      </c>
      <c r="S151" s="67" t="n">
        <f aca="false">VLOOKUP($R151,$K$6:$Q$506,5)/$C$26</f>
        <v>0.768250259936073</v>
      </c>
      <c r="T151" s="68" t="n">
        <f aca="false">VLOOKUP($R151,$K$6:$Q$506,6)/$C$26</f>
        <v>7.55598023610608</v>
      </c>
      <c r="U151" s="69" t="n">
        <f aca="false">VLOOKUP($R151,$K$6:$Q$506,7)/$C$26</f>
        <v>120.139936588602</v>
      </c>
      <c r="V151" s="28" t="s">
        <v>269</v>
      </c>
      <c r="W151" s="78" t="n">
        <f aca="false">G151*S151+H151*T151+I151*U151</f>
        <v>0</v>
      </c>
      <c r="X151" s="25"/>
      <c r="Y151" s="25"/>
      <c r="Z151" s="25"/>
    </row>
    <row r="152" customFormat="false" ht="15.75" hidden="false" customHeight="false" outlineLevel="0" collapsed="false">
      <c r="A152" s="25"/>
      <c r="B152" s="25"/>
      <c r="C152" s="25"/>
      <c r="D152" s="25"/>
      <c r="E152" s="25"/>
      <c r="F152" s="28" t="s">
        <v>270</v>
      </c>
      <c r="G152" s="103" t="n">
        <v>0</v>
      </c>
      <c r="H152" s="76" t="n">
        <v>0</v>
      </c>
      <c r="I152" s="77" t="n">
        <v>0</v>
      </c>
      <c r="J152" s="25"/>
      <c r="K152" s="61" t="n">
        <v>146</v>
      </c>
      <c r="L152" s="62" t="n">
        <f aca="false">$B$17+$B$18*EXP(-K152/$B$21)+$B$19*EXP(-K152/$B$22)+$B$20*EXP(-K152/$B$23)</f>
        <v>0.377191281306764</v>
      </c>
      <c r="M152" s="63" t="n">
        <f aca="false">EXP(-K152/$D$9)</f>
        <v>4.23180748001789E-006</v>
      </c>
      <c r="N152" s="63" t="n">
        <f aca="false">EXP(-K152/$D$8)</f>
        <v>0.261989843488264</v>
      </c>
      <c r="O152" s="64" t="n">
        <f aca="false">(K152*$B$17+$B$18*$B$21*(1-EXP(-K152/$B$21))+$B$19*$B$22*(1-EXP(-K152/$B$22))+$B$20*$B$23*(1-EXP(-K152/$B$23)))*$C$7</f>
        <v>1.19984466228049E-013</v>
      </c>
      <c r="P152" s="64" t="n">
        <f aca="false">$D$9*(1-EXP(-K152/$D$9))*$C$9</f>
        <v>2.3656026264632E-012</v>
      </c>
      <c r="Q152" s="65" t="n">
        <f aca="false">$D$8*(1-EXP(-K152/$D$8))*$C$8</f>
        <v>2.88706810343088E-011</v>
      </c>
      <c r="R152" s="66" t="n">
        <f aca="false">$B$13-K152</f>
        <v>354</v>
      </c>
      <c r="S152" s="67" t="n">
        <f aca="false">VLOOKUP($R152,$K$6:$Q$506,5)/$C$26</f>
        <v>0.766570346205494</v>
      </c>
      <c r="T152" s="68" t="n">
        <f aca="false">VLOOKUP($R152,$K$6:$Q$506,6)/$C$26</f>
        <v>7.55598023610602</v>
      </c>
      <c r="U152" s="69" t="n">
        <f aca="false">VLOOKUP($R152,$K$6:$Q$506,7)/$C$26</f>
        <v>120.095589640012</v>
      </c>
      <c r="V152" s="28" t="s">
        <v>270</v>
      </c>
      <c r="W152" s="78" t="n">
        <f aca="false">G152*S152+H152*T152+I152*U152</f>
        <v>0</v>
      </c>
      <c r="X152" s="25"/>
      <c r="Y152" s="25"/>
      <c r="Z152" s="25"/>
    </row>
    <row r="153" customFormat="false" ht="15.75" hidden="false" customHeight="false" outlineLevel="0" collapsed="false">
      <c r="A153" s="25"/>
      <c r="B153" s="25"/>
      <c r="C153" s="25"/>
      <c r="D153" s="25"/>
      <c r="E153" s="25"/>
      <c r="F153" s="28" t="s">
        <v>271</v>
      </c>
      <c r="G153" s="103" t="n">
        <v>0</v>
      </c>
      <c r="H153" s="76" t="n">
        <v>0</v>
      </c>
      <c r="I153" s="77" t="n">
        <v>0</v>
      </c>
      <c r="J153" s="25"/>
      <c r="K153" s="61" t="n">
        <v>147</v>
      </c>
      <c r="L153" s="62" t="n">
        <f aca="false">$B$17+$B$18*EXP(-K153/$B$21)+$B$19*EXP(-K153/$B$22)+$B$20*EXP(-K153/$B$23)</f>
        <v>0.376659300198546</v>
      </c>
      <c r="M153" s="63" t="n">
        <f aca="false">EXP(-K153/$D$9)</f>
        <v>3.88795549323793E-006</v>
      </c>
      <c r="N153" s="63" t="n">
        <f aca="false">EXP(-K153/$D$8)</f>
        <v>0.259597258882806</v>
      </c>
      <c r="O153" s="64" t="n">
        <f aca="false">(K153*$B$17+$B$18*$B$21*(1-EXP(-K153/$B$21))+$B$19*$B$22*(1-EXP(-K153/$B$22))+$B$20*$B$23*(1-EXP(-K153/$B$23)))*$C$7</f>
        <v>1.20627074363664E-013</v>
      </c>
      <c r="P153" s="64" t="n">
        <f aca="false">$D$9*(1-EXP(-K153/$D$9))*$C$9</f>
        <v>2.36560343988381E-012</v>
      </c>
      <c r="Q153" s="65" t="n">
        <f aca="false">$D$8*(1-EXP(-K153/$D$8))*$C$8</f>
        <v>2.89642780483639E-011</v>
      </c>
      <c r="R153" s="66" t="n">
        <f aca="false">$B$13-K153</f>
        <v>353</v>
      </c>
      <c r="S153" s="67" t="n">
        <f aca="false">VLOOKUP($R153,$K$6:$Q$506,5)/$C$26</f>
        <v>0.764889169366947</v>
      </c>
      <c r="T153" s="68" t="n">
        <f aca="false">VLOOKUP($R153,$K$6:$Q$506,6)/$C$26</f>
        <v>7.55598023610596</v>
      </c>
      <c r="U153" s="69" t="n">
        <f aca="false">VLOOKUP($R153,$K$6:$Q$506,7)/$C$26</f>
        <v>120.050833966665</v>
      </c>
      <c r="V153" s="28" t="s">
        <v>271</v>
      </c>
      <c r="W153" s="78" t="n">
        <f aca="false">G153*S153+H153*T153+I153*U153</f>
        <v>0</v>
      </c>
      <c r="X153" s="25"/>
      <c r="Y153" s="25"/>
      <c r="Z153" s="25"/>
    </row>
    <row r="154" customFormat="false" ht="15.75" hidden="false" customHeight="false" outlineLevel="0" collapsed="false">
      <c r="A154" s="25"/>
      <c r="B154" s="25"/>
      <c r="C154" s="25"/>
      <c r="D154" s="25"/>
      <c r="E154" s="25"/>
      <c r="F154" s="28" t="s">
        <v>272</v>
      </c>
      <c r="G154" s="103" t="n">
        <v>0</v>
      </c>
      <c r="H154" s="76" t="n">
        <v>0</v>
      </c>
      <c r="I154" s="77" t="n">
        <v>0</v>
      </c>
      <c r="J154" s="25"/>
      <c r="K154" s="61" t="n">
        <v>148</v>
      </c>
      <c r="L154" s="62" t="n">
        <f aca="false">$B$17+$B$18*EXP(-K154/$B$21)+$B$19*EXP(-K154/$B$22)+$B$20*EXP(-K154/$B$23)</f>
        <v>0.376132097183235</v>
      </c>
      <c r="M154" s="63" t="n">
        <f aca="false">EXP(-K154/$D$9)</f>
        <v>3.57204291281586E-006</v>
      </c>
      <c r="N154" s="63" t="n">
        <f aca="false">EXP(-K154/$D$8)</f>
        <v>0.257226524212513</v>
      </c>
      <c r="O154" s="64" t="n">
        <f aca="false">(K154*$B$17+$B$18*$B$21*(1-EXP(-K154/$B$21))+$B$19*$B$22*(1-EXP(-K154/$B$22))+$B$20*$B$23*(1-EXP(-K154/$B$23)))*$C$7</f>
        <v>1.21268779628456E-013</v>
      </c>
      <c r="P154" s="64" t="n">
        <f aca="false">$D$9*(1-EXP(-K154/$D$9))*$C$9</f>
        <v>2.3656041872106E-012</v>
      </c>
      <c r="Q154" s="65" t="n">
        <f aca="false">$D$8*(1-EXP(-K154/$D$8))*$C$8</f>
        <v>2.90570203011352E-011</v>
      </c>
      <c r="R154" s="66" t="n">
        <f aca="false">$B$13-K154</f>
        <v>352</v>
      </c>
      <c r="S154" s="67" t="n">
        <f aca="false">VLOOKUP($R154,$K$6:$Q$506,5)/$C$26</f>
        <v>0.763206726147961</v>
      </c>
      <c r="T154" s="68" t="n">
        <f aca="false">VLOOKUP($R154,$K$6:$Q$506,6)/$C$26</f>
        <v>7.55598023610589</v>
      </c>
      <c r="U154" s="69" t="n">
        <f aca="false">VLOOKUP($R154,$K$6:$Q$506,7)/$C$26</f>
        <v>120.00566580154</v>
      </c>
      <c r="V154" s="28" t="s">
        <v>272</v>
      </c>
      <c r="W154" s="78" t="n">
        <f aca="false">G154*S154+H154*T154+I154*U154</f>
        <v>0</v>
      </c>
      <c r="X154" s="25"/>
      <c r="Y154" s="25"/>
      <c r="Z154" s="25"/>
    </row>
    <row r="155" customFormat="false" ht="15.75" hidden="false" customHeight="false" outlineLevel="0" collapsed="false">
      <c r="A155" s="25"/>
      <c r="B155" s="25"/>
      <c r="C155" s="25"/>
      <c r="D155" s="25"/>
      <c r="E155" s="25"/>
      <c r="F155" s="28" t="s">
        <v>273</v>
      </c>
      <c r="G155" s="103" t="n">
        <v>0</v>
      </c>
      <c r="H155" s="76" t="n">
        <v>0</v>
      </c>
      <c r="I155" s="77" t="n">
        <v>0</v>
      </c>
      <c r="J155" s="25"/>
      <c r="K155" s="61" t="n">
        <v>149</v>
      </c>
      <c r="L155" s="62" t="n">
        <f aca="false">$B$17+$B$18*EXP(-K155/$B$21)+$B$19*EXP(-K155/$B$22)+$B$20*EXP(-K155/$B$23)</f>
        <v>0.375609567538397</v>
      </c>
      <c r="M155" s="63" t="n">
        <f aca="false">EXP(-K155/$D$9)</f>
        <v>3.28179954559401E-006</v>
      </c>
      <c r="N155" s="63" t="n">
        <f aca="false">EXP(-K155/$D$8)</f>
        <v>0.254877439935992</v>
      </c>
      <c r="O155" s="64" t="n">
        <f aca="false">(K155*$B$17+$B$18*$B$21*(1-EXP(-K155/$B$21))+$B$19*$B$22*(1-EXP(-K155/$B$22))+$B$20*$B$23*(1-EXP(-K155/$B$23)))*$C$7</f>
        <v>1.21909590078786E-013</v>
      </c>
      <c r="P155" s="64" t="n">
        <f aca="false">$D$9*(1-EXP(-K155/$D$9))*$C$9</f>
        <v>2.36560487381398E-012</v>
      </c>
      <c r="Q155" s="65" t="n">
        <f aca="false">$D$8*(1-EXP(-K155/$D$8))*$C$8</f>
        <v>2.91489155986074E-011</v>
      </c>
      <c r="R155" s="66" t="n">
        <f aca="false">$B$13-K155</f>
        <v>351</v>
      </c>
      <c r="S155" s="67" t="n">
        <f aca="false">VLOOKUP($R155,$K$6:$Q$506,5)/$C$26</f>
        <v>0.761523013265933</v>
      </c>
      <c r="T155" s="68" t="n">
        <f aca="false">VLOOKUP($R155,$K$6:$Q$506,6)/$C$26</f>
        <v>7.55598023610582</v>
      </c>
      <c r="U155" s="69" t="n">
        <f aca="false">VLOOKUP($R155,$K$6:$Q$506,7)/$C$26</f>
        <v>119.960081342895</v>
      </c>
      <c r="V155" s="28" t="s">
        <v>273</v>
      </c>
      <c r="W155" s="78" t="n">
        <f aca="false">G155*S155+H155*T155+I155*U155</f>
        <v>0</v>
      </c>
      <c r="X155" s="25"/>
      <c r="Y155" s="25"/>
      <c r="Z155" s="25"/>
    </row>
    <row r="156" customFormat="false" ht="15.75" hidden="false" customHeight="false" outlineLevel="0" collapsed="false">
      <c r="A156" s="25"/>
      <c r="B156" s="25"/>
      <c r="C156" s="25"/>
      <c r="D156" s="25"/>
      <c r="E156" s="25"/>
      <c r="F156" s="28" t="s">
        <v>274</v>
      </c>
      <c r="G156" s="103" t="n">
        <v>0</v>
      </c>
      <c r="H156" s="76" t="n">
        <v>0</v>
      </c>
      <c r="I156" s="77" t="n">
        <v>0</v>
      </c>
      <c r="J156" s="25"/>
      <c r="K156" s="61" t="n">
        <v>150</v>
      </c>
      <c r="L156" s="62" t="n">
        <f aca="false">$B$17+$B$18*EXP(-K156/$B$21)+$B$19*EXP(-K156/$B$22)+$B$20*EXP(-K156/$B$23)</f>
        <v>0.375091609307248</v>
      </c>
      <c r="M156" s="63" t="n">
        <f aca="false">EXP(-K156/$D$9)</f>
        <v>3.01513966106607E-006</v>
      </c>
      <c r="N156" s="63" t="n">
        <f aca="false">EXP(-K156/$D$8)</f>
        <v>0.252549808334132</v>
      </c>
      <c r="O156" s="64" t="n">
        <f aca="false">(K156*$B$17+$B$18*$B$21*(1-EXP(-K156/$B$21))+$B$19*$B$22*(1-EXP(-K156/$B$22))+$B$20*$B$23*(1-EXP(-K156/$B$23)))*$C$7</f>
        <v>1.22549513594847E-013</v>
      </c>
      <c r="P156" s="64" t="n">
        <f aca="false">$D$9*(1-EXP(-K156/$D$9))*$C$9</f>
        <v>2.36560550462797E-012</v>
      </c>
      <c r="Q156" s="65" t="n">
        <f aca="false">$D$8*(1-EXP(-K156/$D$8))*$C$8</f>
        <v>2.9239971675478E-011</v>
      </c>
      <c r="R156" s="66" t="n">
        <f aca="false">$B$13-K156</f>
        <v>350</v>
      </c>
      <c r="S156" s="67" t="n">
        <f aca="false">VLOOKUP($R156,$K$6:$Q$506,5)/$C$26</f>
        <v>0.75983802742805</v>
      </c>
      <c r="T156" s="68" t="n">
        <f aca="false">VLOOKUP($R156,$K$6:$Q$506,6)/$C$26</f>
        <v>7.55598023610574</v>
      </c>
      <c r="U156" s="69" t="n">
        <f aca="false">VLOOKUP($R156,$K$6:$Q$506,7)/$C$26</f>
        <v>119.914076753951</v>
      </c>
      <c r="V156" s="28" t="s">
        <v>274</v>
      </c>
      <c r="W156" s="78" t="n">
        <f aca="false">G156*S156+H156*T156+I156*U156</f>
        <v>0</v>
      </c>
      <c r="X156" s="25"/>
      <c r="Y156" s="25"/>
      <c r="Z156" s="25"/>
    </row>
    <row r="157" customFormat="false" ht="15.75" hidden="false" customHeight="false" outlineLevel="0" collapsed="false">
      <c r="A157" s="25"/>
      <c r="B157" s="25"/>
      <c r="C157" s="25"/>
      <c r="D157" s="25"/>
      <c r="E157" s="25"/>
      <c r="F157" s="28" t="s">
        <v>275</v>
      </c>
      <c r="G157" s="103" t="n">
        <v>0</v>
      </c>
      <c r="H157" s="76" t="n">
        <v>0</v>
      </c>
      <c r="I157" s="77" t="n">
        <v>0</v>
      </c>
      <c r="J157" s="25"/>
      <c r="K157" s="61" t="n">
        <v>151</v>
      </c>
      <c r="L157" s="62" t="n">
        <f aca="false">$B$17+$B$18*EXP(-K157/$B$21)+$B$19*EXP(-K157/$B$22)+$B$20*EXP(-K157/$B$23)</f>
        <v>0.374578123224152</v>
      </c>
      <c r="M157" s="63" t="n">
        <f aca="false">EXP(-K157/$D$9)</f>
        <v>2.77014700301817E-006</v>
      </c>
      <c r="N157" s="63" t="n">
        <f aca="false">EXP(-K157/$D$8)</f>
        <v>0.250243433493465</v>
      </c>
      <c r="O157" s="64" t="n">
        <f aca="false">(K157*$B$17+$B$18*$B$21*(1-EXP(-K157/$B$21))+$B$19*$B$22*(1-EXP(-K157/$B$22))+$B$20*$B$23*(1-EXP(-K157/$B$23)))*$C$7</f>
        <v>1.23188557885314E-013</v>
      </c>
      <c r="P157" s="64" t="n">
        <f aca="false">$D$9*(1-EXP(-K157/$D$9))*$C$9</f>
        <v>2.3656060841857E-012</v>
      </c>
      <c r="Q157" s="65" t="n">
        <f aca="false">$D$8*(1-EXP(-K157/$D$8))*$C$8</f>
        <v>2.93301961958087E-011</v>
      </c>
      <c r="R157" s="66" t="n">
        <f aca="false">$B$13-K157</f>
        <v>349</v>
      </c>
      <c r="S157" s="67" t="n">
        <f aca="false">VLOOKUP($R157,$K$6:$Q$506,5)/$C$26</f>
        <v>0.758151765331213</v>
      </c>
      <c r="T157" s="68" t="n">
        <f aca="false">VLOOKUP($R157,$K$6:$Q$506,6)/$C$26</f>
        <v>7.55598023610565</v>
      </c>
      <c r="U157" s="69" t="n">
        <f aca="false">VLOOKUP($R157,$K$6:$Q$506,7)/$C$26</f>
        <v>119.867648162567</v>
      </c>
      <c r="V157" s="28" t="s">
        <v>275</v>
      </c>
      <c r="W157" s="78" t="n">
        <f aca="false">G157*S157+H157*T157+I157*U157</f>
        <v>0</v>
      </c>
      <c r="X157" s="25"/>
      <c r="Y157" s="25"/>
      <c r="Z157" s="25"/>
    </row>
    <row r="158" customFormat="false" ht="15.75" hidden="false" customHeight="false" outlineLevel="0" collapsed="false">
      <c r="A158" s="25"/>
      <c r="B158" s="25"/>
      <c r="C158" s="25"/>
      <c r="D158" s="25"/>
      <c r="E158" s="25"/>
      <c r="F158" s="28" t="s">
        <v>276</v>
      </c>
      <c r="G158" s="103" t="n">
        <v>0</v>
      </c>
      <c r="H158" s="76" t="n">
        <v>0</v>
      </c>
      <c r="I158" s="77" t="n">
        <v>0</v>
      </c>
      <c r="J158" s="25"/>
      <c r="K158" s="61" t="n">
        <v>152</v>
      </c>
      <c r="L158" s="62" t="n">
        <f aca="false">$B$17+$B$18*EXP(-K158/$B$21)+$B$19*EXP(-K158/$B$22)+$B$20*EXP(-K158/$B$23)</f>
        <v>0.374069012642121</v>
      </c>
      <c r="M158" s="63" t="n">
        <f aca="false">EXP(-K158/$D$9)</f>
        <v>2.54506101903661E-006</v>
      </c>
      <c r="N158" s="63" t="n">
        <f aca="false">EXP(-K158/$D$8)</f>
        <v>0.247958121289672</v>
      </c>
      <c r="O158" s="64" t="n">
        <f aca="false">(K158*$B$17+$B$18*$B$21*(1-EXP(-K158/$B$21))+$B$19*$B$22*(1-EXP(-K158/$B$22))+$B$20*$B$23*(1-EXP(-K158/$B$23)))*$C$7</f>
        <v>1.23826730491867E-013</v>
      </c>
      <c r="P158" s="64" t="n">
        <f aca="false">$D$9*(1-EXP(-K158/$D$9))*$C$9</f>
        <v>2.36560661665195E-012</v>
      </c>
      <c r="Q158" s="65" t="n">
        <f aca="false">$D$8*(1-EXP(-K158/$D$8))*$C$8</f>
        <v>2.94195967536701E-011</v>
      </c>
      <c r="R158" s="66" t="n">
        <f aca="false">$B$13-K158</f>
        <v>348</v>
      </c>
      <c r="S158" s="67" t="n">
        <f aca="false">VLOOKUP($R158,$K$6:$Q$506,5)/$C$26</f>
        <v>0.756464223661951</v>
      </c>
      <c r="T158" s="68" t="n">
        <f aca="false">VLOOKUP($R158,$K$6:$Q$506,6)/$C$26</f>
        <v>7.55598023610556</v>
      </c>
      <c r="U158" s="69" t="n">
        <f aca="false">VLOOKUP($R158,$K$6:$Q$506,7)/$C$26</f>
        <v>119.820791660914</v>
      </c>
      <c r="V158" s="28" t="s">
        <v>276</v>
      </c>
      <c r="W158" s="78" t="n">
        <f aca="false">G158*S158+H158*T158+I158*U158</f>
        <v>0</v>
      </c>
      <c r="X158" s="25"/>
      <c r="Y158" s="25"/>
      <c r="Z158" s="25"/>
    </row>
    <row r="159" customFormat="false" ht="15.75" hidden="false" customHeight="false" outlineLevel="0" collapsed="false">
      <c r="A159" s="25"/>
      <c r="B159" s="25"/>
      <c r="C159" s="25"/>
      <c r="D159" s="25"/>
      <c r="E159" s="25"/>
      <c r="F159" s="28" t="s">
        <v>277</v>
      </c>
      <c r="G159" s="103" t="n">
        <v>0</v>
      </c>
      <c r="H159" s="76" t="n">
        <v>0</v>
      </c>
      <c r="I159" s="77" t="n">
        <v>0</v>
      </c>
      <c r="J159" s="25"/>
      <c r="K159" s="61" t="n">
        <v>153</v>
      </c>
      <c r="L159" s="62" t="n">
        <f aca="false">$B$17+$B$18*EXP(-K159/$B$21)+$B$19*EXP(-K159/$B$22)+$B$20*EXP(-K159/$B$23)</f>
        <v>0.373564183462283</v>
      </c>
      <c r="M159" s="63" t="n">
        <f aca="false">EXP(-K159/$D$9)</f>
        <v>2.33826420892552E-006</v>
      </c>
      <c r="N159" s="63" t="n">
        <f aca="false">EXP(-K159/$D$8)</f>
        <v>0.245693679371248</v>
      </c>
      <c r="O159" s="64" t="n">
        <f aca="false">(K159*$B$17+$B$18*$B$21*(1-EXP(-K159/$B$21))+$B$19*$B$22*(1-EXP(-K159/$B$22))+$B$20*$B$23*(1-EXP(-K159/$B$23)))*$C$7</f>
        <v>1.244640387936E-013</v>
      </c>
      <c r="P159" s="64" t="n">
        <f aca="false">$D$9*(1-EXP(-K159/$D$9))*$C$9</f>
        <v>2.36560710585309E-012</v>
      </c>
      <c r="Q159" s="65" t="n">
        <f aca="false">$D$8*(1-EXP(-K159/$D$8))*$C$8</f>
        <v>2.95081808737811E-011</v>
      </c>
      <c r="R159" s="66" t="n">
        <f aca="false">$B$13-K159</f>
        <v>347</v>
      </c>
      <c r="S159" s="67" t="n">
        <f aca="false">VLOOKUP($R159,$K$6:$Q$506,5)/$C$26</f>
        <v>0.754775399096349</v>
      </c>
      <c r="T159" s="68" t="n">
        <f aca="false">VLOOKUP($R159,$K$6:$Q$506,6)/$C$26</f>
        <v>7.55598023610545</v>
      </c>
      <c r="U159" s="69" t="n">
        <f aca="false">VLOOKUP($R159,$K$6:$Q$506,7)/$C$26</f>
        <v>119.773503305145</v>
      </c>
      <c r="V159" s="28" t="s">
        <v>277</v>
      </c>
      <c r="W159" s="78" t="n">
        <f aca="false">G159*S159+H159*T159+I159*U159</f>
        <v>0</v>
      </c>
      <c r="X159" s="25"/>
      <c r="Y159" s="25"/>
      <c r="Z159" s="25"/>
    </row>
    <row r="160" customFormat="false" ht="15.75" hidden="false" customHeight="false" outlineLevel="0" collapsed="false">
      <c r="A160" s="25"/>
      <c r="B160" s="25"/>
      <c r="C160" s="25"/>
      <c r="D160" s="25"/>
      <c r="E160" s="25"/>
      <c r="F160" s="28" t="s">
        <v>278</v>
      </c>
      <c r="G160" s="103" t="n">
        <v>0</v>
      </c>
      <c r="H160" s="76" t="n">
        <v>0</v>
      </c>
      <c r="I160" s="77" t="n">
        <v>0</v>
      </c>
      <c r="J160" s="25"/>
      <c r="K160" s="61" t="n">
        <v>154</v>
      </c>
      <c r="L160" s="62" t="n">
        <f aca="false">$B$17+$B$18*EXP(-K160/$B$21)+$B$19*EXP(-K160/$B$22)+$B$20*EXP(-K160/$B$23)</f>
        <v>0.373063544065239</v>
      </c>
      <c r="M160" s="63" t="n">
        <f aca="false">EXP(-K160/$D$9)</f>
        <v>2.14827050111817E-006</v>
      </c>
      <c r="N160" s="63" t="n">
        <f aca="false">EXP(-K160/$D$8)</f>
        <v>0.243449917143311</v>
      </c>
      <c r="O160" s="64" t="n">
        <f aca="false">(K160*$B$17+$B$18*$B$21*(1-EXP(-K160/$B$21))+$B$19*$B$22*(1-EXP(-K160/$B$22))+$B$20*$B$23*(1-EXP(-K160/$B$23)))*$C$7</f>
        <v>1.251004900113E-013</v>
      </c>
      <c r="P160" s="64" t="n">
        <f aca="false">$D$9*(1-EXP(-K160/$D$9))*$C$9</f>
        <v>2.36560755530461E-012</v>
      </c>
      <c r="Q160" s="65" t="n">
        <f aca="false">$D$8*(1-EXP(-K160/$D$8))*$C$8</f>
        <v>2.9595956012142E-011</v>
      </c>
      <c r="R160" s="66" t="n">
        <f aca="false">$B$13-K160</f>
        <v>346</v>
      </c>
      <c r="S160" s="67" t="n">
        <f aca="false">VLOOKUP($R160,$K$6:$Q$506,5)/$C$26</f>
        <v>0.753085288299957</v>
      </c>
      <c r="T160" s="68" t="n">
        <f aca="false">VLOOKUP($R160,$K$6:$Q$506,6)/$C$26</f>
        <v>7.55598023610534</v>
      </c>
      <c r="U160" s="69" t="n">
        <f aca="false">VLOOKUP($R160,$K$6:$Q$506,7)/$C$26</f>
        <v>119.725779115067</v>
      </c>
      <c r="V160" s="28" t="s">
        <v>278</v>
      </c>
      <c r="W160" s="78" t="n">
        <f aca="false">G160*S160+H160*T160+I160*U160</f>
        <v>0</v>
      </c>
      <c r="X160" s="25"/>
      <c r="Y160" s="25"/>
      <c r="Z160" s="25"/>
    </row>
    <row r="161" customFormat="false" ht="15.75" hidden="false" customHeight="false" outlineLevel="0" collapsed="false">
      <c r="A161" s="25"/>
      <c r="B161" s="25"/>
      <c r="C161" s="25"/>
      <c r="D161" s="25"/>
      <c r="E161" s="25"/>
      <c r="F161" s="28" t="s">
        <v>279</v>
      </c>
      <c r="G161" s="103" t="n">
        <v>0</v>
      </c>
      <c r="H161" s="76" t="n">
        <v>0</v>
      </c>
      <c r="I161" s="77" t="n">
        <v>0</v>
      </c>
      <c r="J161" s="25"/>
      <c r="K161" s="61" t="n">
        <v>155</v>
      </c>
      <c r="L161" s="62" t="n">
        <f aca="false">$B$17+$B$18*EXP(-K161/$B$21)+$B$19*EXP(-K161/$B$22)+$B$20*EXP(-K161/$B$23)</f>
        <v>0.372567005244287</v>
      </c>
      <c r="M161" s="63" t="n">
        <f aca="false">EXP(-K161/$D$9)</f>
        <v>1.97371457355335E-006</v>
      </c>
      <c r="N161" s="63" t="n">
        <f aca="false">EXP(-K161/$D$8)</f>
        <v>0.241226645751558</v>
      </c>
      <c r="O161" s="64" t="n">
        <f aca="false">(K161*$B$17+$B$18*$B$21*(1-EXP(-K161/$B$21))+$B$19*$B$22*(1-EXP(-K161/$B$22))+$B$20*$B$23*(1-EXP(-K161/$B$23)))*$C$7</f>
        <v>1.25736091211625E-013</v>
      </c>
      <c r="P161" s="64" t="n">
        <f aca="false">$D$9*(1-EXP(-K161/$D$9))*$C$9</f>
        <v>2.36560796823632E-012</v>
      </c>
      <c r="Q161" s="65" t="n">
        <f aca="false">$D$8*(1-EXP(-K161/$D$8))*$C$8</f>
        <v>2.96829295566626E-011</v>
      </c>
      <c r="R161" s="66" t="n">
        <f aca="false">$B$13-K161</f>
        <v>345</v>
      </c>
      <c r="S161" s="67" t="n">
        <f aca="false">VLOOKUP($R161,$K$6:$Q$506,5)/$C$26</f>
        <v>0.75139388792771</v>
      </c>
      <c r="T161" s="68" t="n">
        <f aca="false">VLOOKUP($R161,$K$6:$Q$506,6)/$C$26</f>
        <v>7.55598023610521</v>
      </c>
      <c r="U161" s="69" t="n">
        <f aca="false">VLOOKUP($R161,$K$6:$Q$506,7)/$C$26</f>
        <v>119.677615073802</v>
      </c>
      <c r="V161" s="28" t="s">
        <v>279</v>
      </c>
      <c r="W161" s="78" t="n">
        <f aca="false">G161*S161+H161*T161+I161*U161</f>
        <v>0</v>
      </c>
      <c r="X161" s="25"/>
      <c r="Y161" s="25"/>
      <c r="Z161" s="25"/>
    </row>
    <row r="162" customFormat="false" ht="15.75" hidden="false" customHeight="false" outlineLevel="0" collapsed="false">
      <c r="A162" s="25"/>
      <c r="B162" s="25"/>
      <c r="C162" s="25"/>
      <c r="D162" s="25"/>
      <c r="E162" s="25"/>
      <c r="F162" s="28" t="s">
        <v>280</v>
      </c>
      <c r="G162" s="103" t="n">
        <v>0</v>
      </c>
      <c r="H162" s="76" t="n">
        <v>0</v>
      </c>
      <c r="I162" s="77" t="n">
        <v>0</v>
      </c>
      <c r="J162" s="25"/>
      <c r="K162" s="61" t="n">
        <v>156</v>
      </c>
      <c r="L162" s="62" t="n">
        <f aca="false">$B$17+$B$18*EXP(-K162/$B$21)+$B$19*EXP(-K162/$B$22)+$B$20*EXP(-K162/$B$23)</f>
        <v>0.372074480140439</v>
      </c>
      <c r="M162" s="63" t="n">
        <f aca="false">EXP(-K162/$D$9)</f>
        <v>1.81334204227507E-006</v>
      </c>
      <c r="N162" s="63" t="n">
        <f aca="false">EXP(-K162/$D$8)</f>
        <v>0.239023678066372</v>
      </c>
      <c r="O162" s="64" t="n">
        <f aca="false">(K162*$B$17+$B$18*$B$21*(1-EXP(-K162/$B$21))+$B$19*$B$22*(1-EXP(-K162/$B$22))+$B$20*$B$23*(1-EXP(-K162/$B$23)))*$C$7</f>
        <v>1.26370849311155E-013</v>
      </c>
      <c r="P162" s="64" t="n">
        <f aca="false">$D$9*(1-EXP(-K162/$D$9))*$C$9</f>
        <v>2.3656083476156E-012</v>
      </c>
      <c r="Q162" s="65" t="n">
        <f aca="false">$D$8*(1-EXP(-K162/$D$8))*$C$8</f>
        <v>2.97691088277833E-011</v>
      </c>
      <c r="R162" s="66" t="n">
        <f aca="false">$B$13-K162</f>
        <v>344</v>
      </c>
      <c r="S162" s="67" t="n">
        <f aca="false">VLOOKUP($R162,$K$6:$Q$506,5)/$C$26</f>
        <v>0.74970119462384</v>
      </c>
      <c r="T162" s="68" t="n">
        <f aca="false">VLOOKUP($R162,$K$6:$Q$506,6)/$C$26</f>
        <v>7.55598023610508</v>
      </c>
      <c r="U162" s="69" t="n">
        <f aca="false">VLOOKUP($R162,$K$6:$Q$506,7)/$C$26</f>
        <v>119.62900712745</v>
      </c>
      <c r="V162" s="28" t="s">
        <v>280</v>
      </c>
      <c r="W162" s="78" t="n">
        <f aca="false">G162*S162+H162*T162+I162*U162</f>
        <v>0</v>
      </c>
      <c r="X162" s="25"/>
      <c r="Y162" s="25"/>
      <c r="Z162" s="25"/>
    </row>
    <row r="163" customFormat="false" ht="15.75" hidden="false" customHeight="false" outlineLevel="0" collapsed="false">
      <c r="A163" s="25"/>
      <c r="B163" s="25"/>
      <c r="C163" s="25"/>
      <c r="D163" s="25"/>
      <c r="E163" s="25"/>
      <c r="F163" s="28" t="s">
        <v>281</v>
      </c>
      <c r="G163" s="103" t="n">
        <v>0</v>
      </c>
      <c r="H163" s="76" t="n">
        <v>0</v>
      </c>
      <c r="I163" s="77" t="n">
        <v>0</v>
      </c>
      <c r="J163" s="25"/>
      <c r="K163" s="61" t="n">
        <v>157</v>
      </c>
      <c r="L163" s="62" t="n">
        <f aca="false">$B$17+$B$18*EXP(-K163/$B$21)+$B$19*EXP(-K163/$B$22)+$B$20*EXP(-K163/$B$23)</f>
        <v>0.371585884179196</v>
      </c>
      <c r="M163" s="63" t="n">
        <f aca="false">EXP(-K163/$D$9)</f>
        <v>1.66600044724928E-006</v>
      </c>
      <c r="N163" s="63" t="n">
        <f aca="false">EXP(-K163/$D$8)</f>
        <v>0.23684082866707</v>
      </c>
      <c r="O163" s="64" t="n">
        <f aca="false">(K163*$B$17+$B$18*$B$21*(1-EXP(-K163/$B$21))+$B$19*$B$22*(1-EXP(-K163/$B$22))+$B$20*$B$23*(1-EXP(-K163/$B$23)))*$C$7</f>
        <v>1.27004771080344E-013</v>
      </c>
      <c r="P163" s="64" t="n">
        <f aca="false">$D$9*(1-EXP(-K163/$D$9))*$C$9</f>
        <v>2.36560869616874E-012</v>
      </c>
      <c r="Q163" s="65" t="n">
        <f aca="false">$D$8*(1-EXP(-K163/$D$8))*$C$8</f>
        <v>2.9854501079092E-011</v>
      </c>
      <c r="R163" s="66" t="n">
        <f aca="false">$B$13-K163</f>
        <v>343</v>
      </c>
      <c r="S163" s="67" t="n">
        <f aca="false">VLOOKUP($R163,$K$6:$Q$506,5)/$C$26</f>
        <v>0.748007205021786</v>
      </c>
      <c r="T163" s="68" t="n">
        <f aca="false">VLOOKUP($R163,$K$6:$Q$506,6)/$C$26</f>
        <v>7.55598023610493</v>
      </c>
      <c r="U163" s="69" t="n">
        <f aca="false">VLOOKUP($R163,$K$6:$Q$506,7)/$C$26</f>
        <v>119.579951184749</v>
      </c>
      <c r="V163" s="28" t="s">
        <v>281</v>
      </c>
      <c r="W163" s="78" t="n">
        <f aca="false">G163*S163+H163*T163+I163*U163</f>
        <v>0</v>
      </c>
      <c r="X163" s="25"/>
      <c r="Y163" s="25"/>
      <c r="Z163" s="25"/>
    </row>
    <row r="164" customFormat="false" ht="15.75" hidden="false" customHeight="false" outlineLevel="0" collapsed="false">
      <c r="A164" s="25"/>
      <c r="B164" s="25"/>
      <c r="C164" s="25"/>
      <c r="D164" s="25"/>
      <c r="E164" s="25"/>
      <c r="F164" s="28" t="s">
        <v>282</v>
      </c>
      <c r="G164" s="103" t="n">
        <v>0</v>
      </c>
      <c r="H164" s="76" t="n">
        <v>0</v>
      </c>
      <c r="I164" s="77" t="n">
        <v>0</v>
      </c>
      <c r="J164" s="25"/>
      <c r="K164" s="61" t="n">
        <v>158</v>
      </c>
      <c r="L164" s="62" t="n">
        <f aca="false">$B$17+$B$18*EXP(-K164/$B$21)+$B$19*EXP(-K164/$B$22)+$B$20*EXP(-K164/$B$23)</f>
        <v>0.371101135009028</v>
      </c>
      <c r="M164" s="63" t="n">
        <f aca="false">EXP(-K164/$D$9)</f>
        <v>1.53063097062069E-006</v>
      </c>
      <c r="N164" s="63" t="n">
        <f aca="false">EXP(-K164/$D$8)</f>
        <v>0.234677913826296</v>
      </c>
      <c r="O164" s="64" t="n">
        <f aca="false">(K164*$B$17+$B$18*$B$21*(1-EXP(-K164/$B$21))+$B$19*$B$22*(1-EXP(-K164/$B$22))+$B$20*$B$23*(1-EXP(-K164/$B$23)))*$C$7</f>
        <v>1.27637863147361E-013</v>
      </c>
      <c r="P164" s="64" t="n">
        <f aca="false">$D$9*(1-EXP(-K164/$D$9))*$C$9</f>
        <v>2.36560901640049E-012</v>
      </c>
      <c r="Q164" s="65" t="n">
        <f aca="false">$D$8*(1-EXP(-K164/$D$8))*$C$8</f>
        <v>2.99391134979339E-011</v>
      </c>
      <c r="R164" s="66" t="n">
        <f aca="false">$B$13-K164</f>
        <v>342</v>
      </c>
      <c r="S164" s="67" t="n">
        <f aca="false">VLOOKUP($R164,$K$6:$Q$506,5)/$C$26</f>
        <v>0.746311915744105</v>
      </c>
      <c r="T164" s="68" t="n">
        <f aca="false">VLOOKUP($R164,$K$6:$Q$506,6)/$C$26</f>
        <v>7.55598023610478</v>
      </c>
      <c r="U164" s="69" t="n">
        <f aca="false">VLOOKUP($R164,$K$6:$Q$506,7)/$C$26</f>
        <v>119.53044311673</v>
      </c>
      <c r="V164" s="28" t="s">
        <v>282</v>
      </c>
      <c r="W164" s="78" t="n">
        <f aca="false">G164*S164+H164*T164+I164*U164</f>
        <v>0</v>
      </c>
      <c r="X164" s="25"/>
      <c r="Y164" s="25"/>
      <c r="Z164" s="25"/>
    </row>
    <row r="165" customFormat="false" ht="15.75" hidden="false" customHeight="false" outlineLevel="0" collapsed="false">
      <c r="A165" s="25"/>
      <c r="B165" s="25"/>
      <c r="C165" s="25"/>
      <c r="D165" s="25"/>
      <c r="E165" s="25"/>
      <c r="F165" s="28" t="s">
        <v>283</v>
      </c>
      <c r="G165" s="103" t="n">
        <v>0</v>
      </c>
      <c r="H165" s="76" t="n">
        <v>0</v>
      </c>
      <c r="I165" s="77" t="n">
        <v>0</v>
      </c>
      <c r="J165" s="25"/>
      <c r="K165" s="61" t="n">
        <v>159</v>
      </c>
      <c r="L165" s="62" t="n">
        <f aca="false">$B$17+$B$18*EXP(-K165/$B$21)+$B$19*EXP(-K165/$B$22)+$B$20*EXP(-K165/$B$23)</f>
        <v>0.370620152441516</v>
      </c>
      <c r="M165" s="63" t="n">
        <f aca="false">EXP(-K165/$D$9)</f>
        <v>1.40626082789562E-006</v>
      </c>
      <c r="N165" s="63" t="n">
        <f aca="false">EXP(-K165/$D$8)</f>
        <v>0.232534751494558</v>
      </c>
      <c r="O165" s="64" t="n">
        <f aca="false">(K165*$B$17+$B$18*$B$21*(1-EXP(-K165/$B$21))+$B$19*$B$22*(1-EXP(-K165/$B$22))+$B$20*$B$23*(1-EXP(-K165/$B$23)))*$C$7</f>
        <v>1.28270132001826E-013</v>
      </c>
      <c r="P165" s="64" t="n">
        <f aca="false">$D$9*(1-EXP(-K165/$D$9))*$C$9</f>
        <v>2.36560931061207E-012</v>
      </c>
      <c r="Q165" s="65" t="n">
        <f aca="false">$D$8*(1-EXP(-K165/$D$8))*$C$8</f>
        <v>3.0022953206017E-011</v>
      </c>
      <c r="R165" s="66" t="n">
        <f aca="false">$B$13-K165</f>
        <v>341</v>
      </c>
      <c r="S165" s="67" t="n">
        <f aca="false">VLOOKUP($R165,$K$6:$Q$506,5)/$C$26</f>
        <v>0.74461532340238</v>
      </c>
      <c r="T165" s="68" t="n">
        <f aca="false">VLOOKUP($R165,$K$6:$Q$506,6)/$C$26</f>
        <v>7.5559802361046</v>
      </c>
      <c r="U165" s="69" t="n">
        <f aca="false">VLOOKUP($R165,$K$6:$Q$506,7)/$C$26</f>
        <v>119.480478756369</v>
      </c>
      <c r="V165" s="28" t="s">
        <v>283</v>
      </c>
      <c r="W165" s="78" t="n">
        <f aca="false">G165*S165+H165*T165+I165*U165</f>
        <v>0</v>
      </c>
      <c r="X165" s="25"/>
      <c r="Y165" s="25"/>
      <c r="Z165" s="25"/>
    </row>
    <row r="166" customFormat="false" ht="15.75" hidden="false" customHeight="false" outlineLevel="0" collapsed="false">
      <c r="A166" s="25"/>
      <c r="B166" s="25"/>
      <c r="C166" s="25"/>
      <c r="D166" s="25"/>
      <c r="E166" s="25"/>
      <c r="F166" s="28" t="s">
        <v>284</v>
      </c>
      <c r="G166" s="103" t="n">
        <v>0</v>
      </c>
      <c r="H166" s="76" t="n">
        <v>0</v>
      </c>
      <c r="I166" s="77" t="n">
        <v>0</v>
      </c>
      <c r="J166" s="25"/>
      <c r="K166" s="61" t="n">
        <v>160</v>
      </c>
      <c r="L166" s="62" t="n">
        <f aca="false">$B$17+$B$18*EXP(-K166/$B$21)+$B$19*EXP(-K166/$B$22)+$B$20*EXP(-K166/$B$23)</f>
        <v>0.370142858393105</v>
      </c>
      <c r="M166" s="63" t="n">
        <f aca="false">EXP(-K166/$D$9)</f>
        <v>1.29199627737295E-006</v>
      </c>
      <c r="N166" s="63" t="n">
        <f aca="false">EXP(-K166/$D$8)</f>
        <v>0.230411161284906</v>
      </c>
      <c r="O166" s="64" t="n">
        <f aca="false">(K166*$B$17+$B$18*$B$21*(1-EXP(-K166/$B$21))+$B$19*$B$22*(1-EXP(-K166/$B$22))+$B$20*$B$23*(1-EXP(-K166/$B$23)))*$C$7</f>
        <v>1.28901583998455E-013</v>
      </c>
      <c r="P166" s="64" t="n">
        <f aca="false">$D$9*(1-EXP(-K166/$D$9))*$C$9</f>
        <v>2.36560958091773E-012</v>
      </c>
      <c r="Q166" s="65" t="n">
        <f aca="false">$D$8*(1-EXP(-K166/$D$8))*$C$8</f>
        <v>3.01060272600114E-011</v>
      </c>
      <c r="R166" s="66" t="n">
        <f aca="false">$B$13-K166</f>
        <v>340</v>
      </c>
      <c r="S166" s="67" t="n">
        <f aca="false">VLOOKUP($R166,$K$6:$Q$506,5)/$C$26</f>
        <v>0.742917424597124</v>
      </c>
      <c r="T166" s="68" t="n">
        <f aca="false">VLOOKUP($R166,$K$6:$Q$506,6)/$C$26</f>
        <v>7.55598023610441</v>
      </c>
      <c r="U166" s="69" t="n">
        <f aca="false">VLOOKUP($R166,$K$6:$Q$506,7)/$C$26</f>
        <v>119.430053898235</v>
      </c>
      <c r="V166" s="28" t="s">
        <v>284</v>
      </c>
      <c r="W166" s="78" t="n">
        <f aca="false">G166*S166+H166*T166+I166*U166</f>
        <v>0</v>
      </c>
      <c r="X166" s="25"/>
      <c r="Y166" s="25"/>
      <c r="Z166" s="25"/>
    </row>
    <row r="167" customFormat="false" ht="15.75" hidden="false" customHeight="false" outlineLevel="0" collapsed="false">
      <c r="A167" s="25"/>
      <c r="B167" s="25"/>
      <c r="C167" s="25"/>
      <c r="D167" s="25"/>
      <c r="E167" s="25"/>
      <c r="F167" s="28" t="s">
        <v>285</v>
      </c>
      <c r="G167" s="103" t="n">
        <v>0</v>
      </c>
      <c r="H167" s="76" t="n">
        <v>0</v>
      </c>
      <c r="I167" s="77" t="n">
        <v>0</v>
      </c>
      <c r="J167" s="25"/>
      <c r="K167" s="61" t="n">
        <v>161</v>
      </c>
      <c r="L167" s="62" t="n">
        <f aca="false">$B$17+$B$18*EXP(-K167/$B$21)+$B$19*EXP(-K167/$B$22)+$B$20*EXP(-K167/$B$23)</f>
        <v>0.369669176828437</v>
      </c>
      <c r="M167" s="63" t="n">
        <f aca="false">EXP(-K167/$D$9)</f>
        <v>1.18701619758796E-006</v>
      </c>
      <c r="N167" s="63" t="n">
        <f aca="false">EXP(-K167/$D$8)</f>
        <v>0.228306964457746</v>
      </c>
      <c r="O167" s="64" t="n">
        <f aca="false">(K167*$B$17+$B$18*$B$21*(1-EXP(-K167/$B$21))+$B$19*$B$22*(1-EXP(-K167/$B$22))+$B$20*$B$23*(1-EXP(-K167/$B$23)))*$C$7</f>
        <v>1.29532225360593E-013</v>
      </c>
      <c r="P167" s="64" t="n">
        <f aca="false">$D$9*(1-EXP(-K167/$D$9))*$C$9</f>
        <v>2.36560982925994E-012</v>
      </c>
      <c r="Q167" s="65" t="n">
        <f aca="false">$D$8*(1-EXP(-K167/$D$8))*$C$8</f>
        <v>3.0188342652143E-011</v>
      </c>
      <c r="R167" s="66" t="n">
        <f aca="false">$B$13-K167</f>
        <v>339</v>
      </c>
      <c r="S167" s="67" t="n">
        <f aca="false">VLOOKUP($R167,$K$6:$Q$506,5)/$C$26</f>
        <v>0.741218215917686</v>
      </c>
      <c r="T167" s="68" t="n">
        <f aca="false">VLOOKUP($R167,$K$6:$Q$506,6)/$C$26</f>
        <v>7.55598023610421</v>
      </c>
      <c r="U167" s="69" t="n">
        <f aca="false">VLOOKUP($R167,$K$6:$Q$506,7)/$C$26</f>
        <v>119.37916429814</v>
      </c>
      <c r="V167" s="28" t="s">
        <v>285</v>
      </c>
      <c r="W167" s="78" t="n">
        <f aca="false">G167*S167+H167*T167+I167*U167</f>
        <v>0</v>
      </c>
      <c r="X167" s="25"/>
      <c r="Y167" s="25"/>
      <c r="Z167" s="25"/>
    </row>
    <row r="168" customFormat="false" ht="15.75" hidden="false" customHeight="false" outlineLevel="0" collapsed="false">
      <c r="A168" s="25"/>
      <c r="B168" s="25"/>
      <c r="C168" s="25"/>
      <c r="D168" s="25"/>
      <c r="E168" s="25"/>
      <c r="F168" s="28" t="s">
        <v>286</v>
      </c>
      <c r="G168" s="103" t="n">
        <v>0</v>
      </c>
      <c r="H168" s="76" t="n">
        <v>0</v>
      </c>
      <c r="I168" s="77" t="n">
        <v>0</v>
      </c>
      <c r="J168" s="25"/>
      <c r="K168" s="61" t="n">
        <v>162</v>
      </c>
      <c r="L168" s="62" t="n">
        <f aca="false">$B$17+$B$18*EXP(-K168/$B$21)+$B$19*EXP(-K168/$B$22)+$B$20*EXP(-K168/$B$23)</f>
        <v>0.369199033705206</v>
      </c>
      <c r="M168" s="63" t="n">
        <f aca="false">EXP(-K168/$D$9)</f>
        <v>1.09056618661561E-006</v>
      </c>
      <c r="N168" s="63" t="n">
        <f aca="false">EXP(-K168/$D$8)</f>
        <v>0.226221983905799</v>
      </c>
      <c r="O168" s="64" t="n">
        <f aca="false">(K168*$B$17+$B$18*$B$21*(1-EXP(-K168/$B$21))+$B$19*$B$22*(1-EXP(-K168/$B$22))+$B$20*$B$23*(1-EXP(-K168/$B$23)))*$C$7</f>
        <v>1.30162062183661E-013</v>
      </c>
      <c r="P168" s="64" t="n">
        <f aca="false">$D$9*(1-EXP(-K168/$D$9))*$C$9</f>
        <v>2.3656100574233E-012</v>
      </c>
      <c r="Q168" s="65" t="n">
        <f aca="false">$D$8*(1-EXP(-K168/$D$8))*$C$8</f>
        <v>3.02699063107822E-011</v>
      </c>
      <c r="R168" s="66" t="n">
        <f aca="false">$B$13-K168</f>
        <v>338</v>
      </c>
      <c r="S168" s="67" t="n">
        <f aca="false">VLOOKUP($R168,$K$6:$Q$506,5)/$C$26</f>
        <v>0.739517693942148</v>
      </c>
      <c r="T168" s="68" t="n">
        <f aca="false">VLOOKUP($R168,$K$6:$Q$506,6)/$C$26</f>
        <v>7.55598023610399</v>
      </c>
      <c r="U168" s="69" t="n">
        <f aca="false">VLOOKUP($R168,$K$6:$Q$506,7)/$C$26</f>
        <v>119.327805672777</v>
      </c>
      <c r="V168" s="28" t="s">
        <v>286</v>
      </c>
      <c r="W168" s="78" t="n">
        <f aca="false">G168*S168+H168*T168+I168*U168</f>
        <v>0</v>
      </c>
      <c r="X168" s="25"/>
      <c r="Y168" s="25"/>
      <c r="Z168" s="25"/>
    </row>
    <row r="169" customFormat="false" ht="15.75" hidden="false" customHeight="false" outlineLevel="0" collapsed="false">
      <c r="A169" s="25"/>
      <c r="B169" s="25"/>
      <c r="C169" s="25"/>
      <c r="D169" s="25"/>
      <c r="E169" s="25"/>
      <c r="F169" s="28" t="s">
        <v>287</v>
      </c>
      <c r="G169" s="103" t="n">
        <v>0</v>
      </c>
      <c r="H169" s="76" t="n">
        <v>0</v>
      </c>
      <c r="I169" s="77" t="n">
        <v>0</v>
      </c>
      <c r="J169" s="25"/>
      <c r="K169" s="61" t="n">
        <v>163</v>
      </c>
      <c r="L169" s="62" t="n">
        <f aca="false">$B$17+$B$18*EXP(-K169/$B$21)+$B$19*EXP(-K169/$B$22)+$B$20*EXP(-K169/$B$23)</f>
        <v>0.368732356920505</v>
      </c>
      <c r="M169" s="63" t="n">
        <f aca="false">EXP(-K169/$D$9)</f>
        <v>1.00195314082997E-006</v>
      </c>
      <c r="N169" s="63" t="n">
        <f aca="false">EXP(-K169/$D$8)</f>
        <v>0.224156044139193</v>
      </c>
      <c r="O169" s="64" t="n">
        <f aca="false">(K169*$B$17+$B$18*$B$21*(1-EXP(-K169/$B$21))+$B$19*$B$22*(1-EXP(-K169/$B$22))+$B$20*$B$23*(1-EXP(-K169/$B$23)))*$C$7</f>
        <v>1.30791100438508E-013</v>
      </c>
      <c r="P169" s="64" t="n">
        <f aca="false">$D$9*(1-EXP(-K169/$D$9))*$C$9</f>
        <v>2.36561026704744E-012</v>
      </c>
      <c r="Q169" s="65" t="n">
        <f aca="false">$D$8*(1-EXP(-K169/$D$8))*$C$8</f>
        <v>3.03507251010271E-011</v>
      </c>
      <c r="R169" s="66" t="n">
        <f aca="false">$B$13-K169</f>
        <v>337</v>
      </c>
      <c r="S169" s="67" t="n">
        <f aca="false">VLOOKUP($R169,$K$6:$Q$506,5)/$C$26</f>
        <v>0.737815855237228</v>
      </c>
      <c r="T169" s="68" t="n">
        <f aca="false">VLOOKUP($R169,$K$6:$Q$506,6)/$C$26</f>
        <v>7.55598023610374</v>
      </c>
      <c r="U169" s="69" t="n">
        <f aca="false">VLOOKUP($R169,$K$6:$Q$506,7)/$C$26</f>
        <v>119.275973699364</v>
      </c>
      <c r="V169" s="28" t="s">
        <v>287</v>
      </c>
      <c r="W169" s="78" t="n">
        <f aca="false">G169*S169+H169*T169+I169*U169</f>
        <v>0</v>
      </c>
      <c r="X169" s="25"/>
      <c r="Y169" s="25"/>
      <c r="Z169" s="25"/>
    </row>
    <row r="170" customFormat="false" ht="15.75" hidden="false" customHeight="false" outlineLevel="0" collapsed="false">
      <c r="A170" s="25"/>
      <c r="B170" s="25"/>
      <c r="C170" s="25"/>
      <c r="D170" s="25"/>
      <c r="E170" s="25"/>
      <c r="F170" s="28" t="s">
        <v>288</v>
      </c>
      <c r="G170" s="103" t="n">
        <v>0</v>
      </c>
      <c r="H170" s="76" t="n">
        <v>0</v>
      </c>
      <c r="I170" s="77" t="n">
        <v>0</v>
      </c>
      <c r="J170" s="25"/>
      <c r="K170" s="61" t="n">
        <v>164</v>
      </c>
      <c r="L170" s="62" t="n">
        <f aca="false">$B$17+$B$18*EXP(-K170/$B$21)+$B$19*EXP(-K170/$B$22)+$B$20*EXP(-K170/$B$23)</f>
        <v>0.368269076258618</v>
      </c>
      <c r="M170" s="63" t="n">
        <f aca="false">EXP(-K170/$D$9)</f>
        <v>9.20540274162101E-007</v>
      </c>
      <c r="N170" s="63" t="n">
        <f aca="false">EXP(-K170/$D$8)</f>
        <v>0.222108971270691</v>
      </c>
      <c r="O170" s="64" t="n">
        <f aca="false">(K170*$B$17+$B$18*$B$21*(1-EXP(-K170/$B$21))+$B$19*$B$22*(1-EXP(-K170/$B$22))+$B$20*$B$23*(1-EXP(-K170/$B$23)))*$C$7</f>
        <v>1.31419345974675E-013</v>
      </c>
      <c r="P170" s="64" t="n">
        <f aca="false">$D$9*(1-EXP(-K170/$D$9))*$C$9</f>
        <v>2.36561045963875E-012</v>
      </c>
      <c r="Q170" s="65" t="n">
        <f aca="false">$D$8*(1-EXP(-K170/$D$8))*$C$8</f>
        <v>3.04308058252815E-011</v>
      </c>
      <c r="R170" s="66" t="n">
        <f aca="false">$B$13-K170</f>
        <v>336</v>
      </c>
      <c r="S170" s="67" t="n">
        <f aca="false">VLOOKUP($R170,$K$6:$Q$506,5)/$C$26</f>
        <v>0.736112696358178</v>
      </c>
      <c r="T170" s="68" t="n">
        <f aca="false">VLOOKUP($R170,$K$6:$Q$506,6)/$C$26</f>
        <v>7.55598023610348</v>
      </c>
      <c r="U170" s="69" t="n">
        <f aca="false">VLOOKUP($R170,$K$6:$Q$506,7)/$C$26</f>
        <v>119.223664015276</v>
      </c>
      <c r="V170" s="28" t="s">
        <v>288</v>
      </c>
      <c r="W170" s="78" t="n">
        <f aca="false">G170*S170+H170*T170+I170*U170</f>
        <v>0</v>
      </c>
      <c r="X170" s="25"/>
      <c r="Y170" s="25"/>
      <c r="Z170" s="25"/>
    </row>
    <row r="171" customFormat="false" ht="15.75" hidden="false" customHeight="false" outlineLevel="0" collapsed="false">
      <c r="A171" s="25"/>
      <c r="B171" s="25"/>
      <c r="C171" s="25"/>
      <c r="D171" s="25"/>
      <c r="E171" s="25"/>
      <c r="F171" s="28" t="s">
        <v>289</v>
      </c>
      <c r="G171" s="103" t="n">
        <v>0</v>
      </c>
      <c r="H171" s="76" t="n">
        <v>0</v>
      </c>
      <c r="I171" s="77" t="n">
        <v>0</v>
      </c>
      <c r="J171" s="25"/>
      <c r="K171" s="61" t="n">
        <v>165</v>
      </c>
      <c r="L171" s="62" t="n">
        <f aca="false">$B$17+$B$18*EXP(-K171/$B$21)+$B$19*EXP(-K171/$B$22)+$B$20*EXP(-K171/$B$23)</f>
        <v>0.36780912334023</v>
      </c>
      <c r="M171" s="63" t="n">
        <f aca="false">EXP(-K171/$D$9)</f>
        <v>8.45742542063886E-007</v>
      </c>
      <c r="N171" s="63" t="n">
        <f aca="false">EXP(-K171/$D$8)</f>
        <v>0.220080593001057</v>
      </c>
      <c r="O171" s="64" t="n">
        <f aca="false">(K171*$B$17+$B$18*$B$21*(1-EXP(-K171/$B$21))+$B$19*$B$22*(1-EXP(-K171/$B$22))+$B$20*$B$23*(1-EXP(-K171/$B$23)))*$C$7</f>
        <v>1.32046804523564E-013</v>
      </c>
      <c r="P171" s="64" t="n">
        <f aca="false">$D$9*(1-EXP(-K171/$D$9))*$C$9</f>
        <v>2.36561063658121E-012</v>
      </c>
      <c r="Q171" s="65" t="n">
        <f aca="false">$D$8*(1-EXP(-K171/$D$8))*$C$8</f>
        <v>3.05101552238268E-011</v>
      </c>
      <c r="R171" s="66" t="n">
        <f aca="false">$B$13-K171</f>
        <v>335</v>
      </c>
      <c r="S171" s="67" t="n">
        <f aca="false">VLOOKUP($R171,$K$6:$Q$506,5)/$C$26</f>
        <v>0.734408213848673</v>
      </c>
      <c r="T171" s="68" t="n">
        <f aca="false">VLOOKUP($R171,$K$6:$Q$506,6)/$C$26</f>
        <v>7.55598023610319</v>
      </c>
      <c r="U171" s="69" t="n">
        <f aca="false">VLOOKUP($R171,$K$6:$Q$506,7)/$C$26</f>
        <v>119.170872217681</v>
      </c>
      <c r="V171" s="28" t="s">
        <v>289</v>
      </c>
      <c r="W171" s="78" t="n">
        <f aca="false">G171*S171+H171*T171+I171*U171</f>
        <v>0</v>
      </c>
      <c r="X171" s="25"/>
      <c r="Y171" s="25"/>
      <c r="Z171" s="25"/>
    </row>
    <row r="172" customFormat="false" ht="15.75" hidden="false" customHeight="false" outlineLevel="0" collapsed="false">
      <c r="A172" s="25"/>
      <c r="B172" s="25"/>
      <c r="C172" s="25"/>
      <c r="D172" s="25"/>
      <c r="E172" s="25"/>
      <c r="F172" s="28" t="s">
        <v>290</v>
      </c>
      <c r="G172" s="103" t="n">
        <v>0</v>
      </c>
      <c r="H172" s="76" t="n">
        <v>0</v>
      </c>
      <c r="I172" s="77" t="n">
        <v>0</v>
      </c>
      <c r="J172" s="25"/>
      <c r="K172" s="61" t="n">
        <v>166</v>
      </c>
      <c r="L172" s="62" t="n">
        <f aca="false">$B$17+$B$18*EXP(-K172/$B$21)+$B$19*EXP(-K172/$B$22)+$B$20*EXP(-K172/$B$23)</f>
        <v>0.36735243157299</v>
      </c>
      <c r="M172" s="63" t="n">
        <f aca="false">EXP(-K172/$D$9)</f>
        <v>7.77022437293957E-007</v>
      </c>
      <c r="N172" s="63" t="n">
        <f aca="false">EXP(-K172/$D$8)</f>
        <v>0.218070738604552</v>
      </c>
      <c r="O172" s="64" t="n">
        <f aca="false">(K172*$B$17+$B$18*$B$21*(1-EXP(-K172/$B$21))+$B$19*$B$22*(1-EXP(-K172/$B$22))+$B$20*$B$23*(1-EXP(-K172/$B$23)))*$C$7</f>
        <v>1.32673481701532E-013</v>
      </c>
      <c r="P172" s="64" t="n">
        <f aca="false">$D$9*(1-EXP(-K172/$D$9))*$C$9</f>
        <v>2.36561079914636E-012</v>
      </c>
      <c r="Q172" s="65" t="n">
        <f aca="false">$D$8*(1-EXP(-K172/$D$8))*$C$8</f>
        <v>3.058877997539E-011</v>
      </c>
      <c r="R172" s="66" t="n">
        <f aca="false">$B$13-K172</f>
        <v>334</v>
      </c>
      <c r="S172" s="67" t="n">
        <f aca="false">VLOOKUP($R172,$K$6:$Q$506,5)/$C$26</f>
        <v>0.732702404240706</v>
      </c>
      <c r="T172" s="68" t="n">
        <f aca="false">VLOOKUP($R172,$K$6:$Q$506,6)/$C$26</f>
        <v>7.55598023610288</v>
      </c>
      <c r="U172" s="69" t="n">
        <f aca="false">VLOOKUP($R172,$K$6:$Q$506,7)/$C$26</f>
        <v>119.117593863168</v>
      </c>
      <c r="V172" s="28" t="s">
        <v>290</v>
      </c>
      <c r="W172" s="78" t="n">
        <f aca="false">G172*S172+H172*T172+I172*U172</f>
        <v>0</v>
      </c>
      <c r="X172" s="25"/>
      <c r="Y172" s="25"/>
      <c r="Z172" s="25"/>
    </row>
    <row r="173" customFormat="false" ht="15.75" hidden="false" customHeight="false" outlineLevel="0" collapsed="false">
      <c r="A173" s="25"/>
      <c r="B173" s="25"/>
      <c r="C173" s="25"/>
      <c r="D173" s="25"/>
      <c r="E173" s="25"/>
      <c r="F173" s="28" t="s">
        <v>291</v>
      </c>
      <c r="G173" s="103" t="n">
        <v>0</v>
      </c>
      <c r="H173" s="76" t="n">
        <v>0</v>
      </c>
      <c r="I173" s="77" t="n">
        <v>0</v>
      </c>
      <c r="J173" s="25"/>
      <c r="K173" s="61" t="n">
        <v>167</v>
      </c>
      <c r="L173" s="62" t="n">
        <f aca="false">$B$17+$B$18*EXP(-K173/$B$21)+$B$19*EXP(-K173/$B$22)+$B$20*EXP(-K173/$B$23)</f>
        <v>0.366898936103432</v>
      </c>
      <c r="M173" s="63" t="n">
        <f aca="false">EXP(-K173/$D$9)</f>
        <v>7.13886127313477E-007</v>
      </c>
      <c r="N173" s="63" t="n">
        <f aca="false">EXP(-K173/$D$8)</f>
        <v>0.216079238914567</v>
      </c>
      <c r="O173" s="64" t="n">
        <f aca="false">(K173*$B$17+$B$18*$B$21*(1-EXP(-K173/$B$21))+$B$19*$B$22*(1-EXP(-K173/$B$22))+$B$20*$B$23*(1-EXP(-K173/$B$23)))*$C$7</f>
        <v>1.33299383012892E-013</v>
      </c>
      <c r="P173" s="64" t="n">
        <f aca="false">$D$9*(1-EXP(-K173/$D$9))*$C$9</f>
        <v>2.36561094850241E-012</v>
      </c>
      <c r="Q173" s="65" t="n">
        <f aca="false">$D$8*(1-EXP(-K173/$D$8))*$C$8</f>
        <v>3.06666866977057E-011</v>
      </c>
      <c r="R173" s="66" t="n">
        <f aca="false">$B$13-K173</f>
        <v>333</v>
      </c>
      <c r="S173" s="67" t="n">
        <f aca="false">VLOOKUP($R173,$K$6:$Q$506,5)/$C$26</f>
        <v>0.73099526405448</v>
      </c>
      <c r="T173" s="68" t="n">
        <f aca="false">VLOOKUP($R173,$K$6:$Q$506,6)/$C$26</f>
        <v>7.55598023610254</v>
      </c>
      <c r="U173" s="69" t="n">
        <f aca="false">VLOOKUP($R173,$K$6:$Q$506,7)/$C$26</f>
        <v>119.063824467374</v>
      </c>
      <c r="V173" s="28" t="s">
        <v>291</v>
      </c>
      <c r="W173" s="78" t="n">
        <f aca="false">G173*S173+H173*T173+I173*U173</f>
        <v>0</v>
      </c>
      <c r="X173" s="25"/>
      <c r="Y173" s="25"/>
      <c r="Z173" s="25"/>
    </row>
    <row r="174" customFormat="false" ht="15.75" hidden="false" customHeight="false" outlineLevel="0" collapsed="false">
      <c r="A174" s="25"/>
      <c r="B174" s="25"/>
      <c r="C174" s="25"/>
      <c r="D174" s="25"/>
      <c r="E174" s="25"/>
      <c r="F174" s="28" t="s">
        <v>292</v>
      </c>
      <c r="G174" s="103" t="n">
        <v>0</v>
      </c>
      <c r="H174" s="76" t="n">
        <v>0</v>
      </c>
      <c r="I174" s="77" t="n">
        <v>0</v>
      </c>
      <c r="J174" s="25"/>
      <c r="K174" s="61" t="n">
        <v>168</v>
      </c>
      <c r="L174" s="62" t="n">
        <f aca="false">$B$17+$B$18*EXP(-K174/$B$21)+$B$19*EXP(-K174/$B$22)+$B$20*EXP(-K174/$B$23)</f>
        <v>0.366448573770168</v>
      </c>
      <c r="M174" s="63" t="n">
        <f aca="false">EXP(-K174/$D$9)</f>
        <v>6.5587990553461E-007</v>
      </c>
      <c r="N174" s="63" t="n">
        <f aca="false">EXP(-K174/$D$8)</f>
        <v>0.21410592630938</v>
      </c>
      <c r="O174" s="64" t="n">
        <f aca="false">(K174*$B$17+$B$18*$B$21*(1-EXP(-K174/$B$21))+$B$19*$B$22*(1-EXP(-K174/$B$22))+$B$20*$B$23*(1-EXP(-K174/$B$23)))*$C$7</f>
        <v>1.33924513852839E-013</v>
      </c>
      <c r="P174" s="64" t="n">
        <f aca="false">$D$9*(1-EXP(-K174/$D$9))*$C$9</f>
        <v>2.36561108572266E-012</v>
      </c>
      <c r="Q174" s="65" t="n">
        <f aca="false">$D$8*(1-EXP(-K174/$D$8))*$C$8</f>
        <v>3.07438819480727E-011</v>
      </c>
      <c r="R174" s="66" t="n">
        <f aca="false">$B$13-K174</f>
        <v>332</v>
      </c>
      <c r="S174" s="67" t="n">
        <f aca="false">VLOOKUP($R174,$K$6:$Q$506,5)/$C$26</f>
        <v>0.729286789798292</v>
      </c>
      <c r="T174" s="68" t="n">
        <f aca="false">VLOOKUP($R174,$K$6:$Q$506,6)/$C$26</f>
        <v>7.55598023610217</v>
      </c>
      <c r="U174" s="69" t="n">
        <f aca="false">VLOOKUP($R174,$K$6:$Q$506,7)/$C$26</f>
        <v>119.009559504603</v>
      </c>
      <c r="V174" s="28" t="s">
        <v>292</v>
      </c>
      <c r="W174" s="78" t="n">
        <f aca="false">G174*S174+H174*T174+I174*U174</f>
        <v>0</v>
      </c>
      <c r="X174" s="25"/>
      <c r="Y174" s="25"/>
      <c r="Z174" s="25"/>
    </row>
    <row r="175" customFormat="false" ht="15.75" hidden="false" customHeight="false" outlineLevel="0" collapsed="false">
      <c r="A175" s="25"/>
      <c r="B175" s="25"/>
      <c r="C175" s="25"/>
      <c r="D175" s="25"/>
      <c r="E175" s="25"/>
      <c r="F175" s="28" t="s">
        <v>293</v>
      </c>
      <c r="G175" s="103" t="n">
        <v>0</v>
      </c>
      <c r="H175" s="76" t="n">
        <v>0</v>
      </c>
      <c r="I175" s="77" t="n">
        <v>0</v>
      </c>
      <c r="J175" s="25"/>
      <c r="K175" s="61" t="n">
        <v>169</v>
      </c>
      <c r="L175" s="62" t="n">
        <f aca="false">$B$17+$B$18*EXP(-K175/$B$21)+$B$19*EXP(-K175/$B$22)+$B$20*EXP(-K175/$B$23)</f>
        <v>0.366001283058369</v>
      </c>
      <c r="M175" s="63" t="n">
        <f aca="false">EXP(-K175/$D$9)</f>
        <v>6.02586930919856E-007</v>
      </c>
      <c r="N175" s="63" t="n">
        <f aca="false">EXP(-K175/$D$8)</f>
        <v>0.212150634698054</v>
      </c>
      <c r="O175" s="64" t="n">
        <f aca="false">(K175*$B$17+$B$18*$B$21*(1-EXP(-K175/$B$21))+$B$19*$B$22*(1-EXP(-K175/$B$22))+$B$20*$B$23*(1-EXP(-K175/$B$23)))*$C$7</f>
        <v>1.34548879510298E-013</v>
      </c>
      <c r="P175" s="64" t="n">
        <f aca="false">$D$9*(1-EXP(-K175/$D$9))*$C$9</f>
        <v>2.3656112117932E-012</v>
      </c>
      <c r="Q175" s="65" t="n">
        <f aca="false">$D$8*(1-EXP(-K175/$D$8))*$C$8</f>
        <v>3.08203722239064E-011</v>
      </c>
      <c r="R175" s="66" t="n">
        <f aca="false">$B$13-K175</f>
        <v>331</v>
      </c>
      <c r="S175" s="67" t="n">
        <f aca="false">VLOOKUP($R175,$K$6:$Q$506,5)/$C$26</f>
        <v>0.72757697796842</v>
      </c>
      <c r="T175" s="68" t="n">
        <f aca="false">VLOOKUP($R175,$K$6:$Q$506,6)/$C$26</f>
        <v>7.55598023610177</v>
      </c>
      <c r="U175" s="69" t="n">
        <f aca="false">VLOOKUP($R175,$K$6:$Q$506,7)/$C$26</f>
        <v>118.95479440745</v>
      </c>
      <c r="V175" s="28" t="s">
        <v>293</v>
      </c>
      <c r="W175" s="78" t="n">
        <f aca="false">G175*S175+H175*T175+I175*U175</f>
        <v>0</v>
      </c>
      <c r="X175" s="25"/>
      <c r="Y175" s="25"/>
      <c r="Z175" s="25"/>
    </row>
    <row r="176" customFormat="false" ht="15.75" hidden="false" customHeight="false" outlineLevel="0" collapsed="false">
      <c r="A176" s="25"/>
      <c r="B176" s="25"/>
      <c r="C176" s="25"/>
      <c r="D176" s="25"/>
      <c r="E176" s="25"/>
      <c r="F176" s="28" t="s">
        <v>294</v>
      </c>
      <c r="G176" s="103" t="n">
        <v>0</v>
      </c>
      <c r="H176" s="76" t="n">
        <v>0</v>
      </c>
      <c r="I176" s="77" t="n">
        <v>0</v>
      </c>
      <c r="J176" s="25"/>
      <c r="K176" s="61" t="n">
        <v>170</v>
      </c>
      <c r="L176" s="62" t="n">
        <f aca="false">$B$17+$B$18*EXP(-K176/$B$21)+$B$19*EXP(-K176/$B$22)+$B$20*EXP(-K176/$B$23)</f>
        <v>0.365557004055452</v>
      </c>
      <c r="M176" s="63" t="n">
        <f aca="false">EXP(-K176/$D$9)</f>
        <v>5.536242325025E-007</v>
      </c>
      <c r="N176" s="63" t="n">
        <f aca="false">EXP(-K176/$D$8)</f>
        <v>0.210213199506451</v>
      </c>
      <c r="O176" s="64" t="n">
        <f aca="false">(K176*$B$17+$B$18*$B$21*(1-EXP(-K176/$B$21))+$B$19*$B$22*(1-EXP(-K176/$B$22))+$B$20*$B$23*(1-EXP(-K176/$B$23)))*$C$7</f>
        <v>1.35172485170688E-013</v>
      </c>
      <c r="P176" s="64" t="n">
        <f aca="false">$D$9*(1-EXP(-K176/$D$9))*$C$9</f>
        <v>2.36561132761997E-012</v>
      </c>
      <c r="Q176" s="65" t="n">
        <f aca="false">$D$8*(1-EXP(-K176/$D$8))*$C$8</f>
        <v>3.08961639632854E-011</v>
      </c>
      <c r="R176" s="66" t="n">
        <f aca="false">$B$13-K176</f>
        <v>330</v>
      </c>
      <c r="S176" s="67" t="n">
        <f aca="false">VLOOKUP($R176,$K$6:$Q$506,5)/$C$26</f>
        <v>0.725865825049001</v>
      </c>
      <c r="T176" s="68" t="n">
        <f aca="false">VLOOKUP($R176,$K$6:$Q$506,6)/$C$26</f>
        <v>7.55598023610133</v>
      </c>
      <c r="U176" s="69" t="n">
        <f aca="false">VLOOKUP($R176,$K$6:$Q$506,7)/$C$26</f>
        <v>118.899524566415</v>
      </c>
      <c r="V176" s="28" t="s">
        <v>294</v>
      </c>
      <c r="W176" s="78" t="n">
        <f aca="false">G176*S176+H176*T176+I176*U176</f>
        <v>0</v>
      </c>
      <c r="X176" s="25"/>
      <c r="Y176" s="25"/>
      <c r="Z176" s="25"/>
    </row>
    <row r="177" customFormat="false" ht="15.75" hidden="false" customHeight="false" outlineLevel="0" collapsed="false">
      <c r="A177" s="25"/>
      <c r="B177" s="25"/>
      <c r="C177" s="25"/>
      <c r="D177" s="25"/>
      <c r="E177" s="25"/>
      <c r="F177" s="28" t="s">
        <v>295</v>
      </c>
      <c r="G177" s="103" t="n">
        <v>0</v>
      </c>
      <c r="H177" s="76" t="n">
        <v>0</v>
      </c>
      <c r="I177" s="77" t="n">
        <v>0</v>
      </c>
      <c r="J177" s="25"/>
      <c r="K177" s="61" t="n">
        <v>171</v>
      </c>
      <c r="L177" s="62" t="n">
        <f aca="false">$B$17+$B$18*EXP(-K177/$B$21)+$B$19*EXP(-K177/$B$22)+$B$20*EXP(-K177/$B$23)</f>
        <v>0.365115678407982</v>
      </c>
      <c r="M177" s="63" t="n">
        <f aca="false">EXP(-K177/$D$9)</f>
        <v>5.08639957302271E-007</v>
      </c>
      <c r="N177" s="63" t="n">
        <f aca="false">EXP(-K177/$D$8)</f>
        <v>0.208293457663383</v>
      </c>
      <c r="O177" s="64" t="n">
        <f aca="false">(K177*$B$17+$B$18*$B$21*(1-EXP(-K177/$B$21))+$B$19*$B$22*(1-EXP(-K177/$B$22))+$B$20*$B$23*(1-EXP(-K177/$B$23)))*$C$7</f>
        <v>1.35795335918623E-013</v>
      </c>
      <c r="P177" s="64" t="n">
        <f aca="false">$D$9*(1-EXP(-K177/$D$9))*$C$9</f>
        <v>2.36561143403534E-012</v>
      </c>
      <c r="Q177" s="65" t="n">
        <f aca="false">$D$8*(1-EXP(-K177/$D$8))*$C$8</f>
        <v>3.09712635454936E-011</v>
      </c>
      <c r="R177" s="66" t="n">
        <f aca="false">$B$13-K177</f>
        <v>329</v>
      </c>
      <c r="S177" s="67" t="n">
        <f aca="false">VLOOKUP($R177,$K$6:$Q$506,5)/$C$26</f>
        <v>0.724153327511915</v>
      </c>
      <c r="T177" s="68" t="n">
        <f aca="false">VLOOKUP($R177,$K$6:$Q$506,6)/$C$26</f>
        <v>7.55598023610085</v>
      </c>
      <c r="U177" s="69" t="n">
        <f aca="false">VLOOKUP($R177,$K$6:$Q$506,7)/$C$26</f>
        <v>118.843745329512</v>
      </c>
      <c r="V177" s="28" t="s">
        <v>295</v>
      </c>
      <c r="W177" s="78" t="n">
        <f aca="false">G177*S177+H177*T177+I177*U177</f>
        <v>0</v>
      </c>
      <c r="X177" s="25"/>
      <c r="Y177" s="25"/>
      <c r="Z177" s="25"/>
    </row>
    <row r="178" customFormat="false" ht="15.75" hidden="false" customHeight="false" outlineLevel="0" collapsed="false">
      <c r="A178" s="25"/>
      <c r="B178" s="25"/>
      <c r="C178" s="25"/>
      <c r="D178" s="25"/>
      <c r="E178" s="25"/>
      <c r="F178" s="28" t="s">
        <v>296</v>
      </c>
      <c r="G178" s="103" t="n">
        <v>0</v>
      </c>
      <c r="H178" s="76" t="n">
        <v>0</v>
      </c>
      <c r="I178" s="77" t="n">
        <v>0</v>
      </c>
      <c r="J178" s="25"/>
      <c r="K178" s="61" t="n">
        <v>172</v>
      </c>
      <c r="L178" s="62" t="n">
        <f aca="false">$B$17+$B$18*EXP(-K178/$B$21)+$B$19*EXP(-K178/$B$22)+$B$20*EXP(-K178/$B$23)</f>
        <v>0.364677249279723</v>
      </c>
      <c r="M178" s="63" t="n">
        <f aca="false">EXP(-K178/$D$9)</f>
        <v>4.67310841859308E-007</v>
      </c>
      <c r="N178" s="63" t="n">
        <f aca="false">EXP(-K178/$D$8)</f>
        <v>0.206391247586886</v>
      </c>
      <c r="O178" s="64" t="n">
        <f aca="false">(K178*$B$17+$B$18*$B$21*(1-EXP(-K178/$B$21))+$B$19*$B$22*(1-EXP(-K178/$B$22))+$B$20*$B$23*(1-EXP(-K178/$B$23)))*$C$7</f>
        <v>1.36417436740529E-013</v>
      </c>
      <c r="P178" s="64" t="n">
        <f aca="false">$D$9*(1-EXP(-K178/$D$9))*$C$9</f>
        <v>2.36561153180402E-012</v>
      </c>
      <c r="Q178" s="65" t="n">
        <f aca="false">$D$8*(1-EXP(-K178/$D$8))*$C$8</f>
        <v>3.10456772915569E-011</v>
      </c>
      <c r="R178" s="66" t="n">
        <f aca="false">$B$13-K178</f>
        <v>328</v>
      </c>
      <c r="S178" s="67" t="n">
        <f aca="false">VLOOKUP($R178,$K$6:$Q$506,5)/$C$26</f>
        <v>0.722439481816659</v>
      </c>
      <c r="T178" s="68" t="n">
        <f aca="false">VLOOKUP($R178,$K$6:$Q$506,6)/$C$26</f>
        <v>7.55598023610033</v>
      </c>
      <c r="U178" s="69" t="n">
        <f aca="false">VLOOKUP($R178,$K$6:$Q$506,7)/$C$26</f>
        <v>118.787452001883</v>
      </c>
      <c r="V178" s="28" t="s">
        <v>296</v>
      </c>
      <c r="W178" s="78" t="n">
        <f aca="false">G178*S178+H178*T178+I178*U178</f>
        <v>0</v>
      </c>
      <c r="X178" s="25"/>
      <c r="Y178" s="25"/>
      <c r="Z178" s="25"/>
    </row>
    <row r="179" customFormat="false" ht="15.75" hidden="false" customHeight="false" outlineLevel="0" collapsed="false">
      <c r="A179" s="25"/>
      <c r="B179" s="25"/>
      <c r="C179" s="25"/>
      <c r="D179" s="25"/>
      <c r="E179" s="25"/>
      <c r="F179" s="28" t="s">
        <v>297</v>
      </c>
      <c r="G179" s="103" t="n">
        <v>0</v>
      </c>
      <c r="H179" s="76" t="n">
        <v>0</v>
      </c>
      <c r="I179" s="77" t="n">
        <v>0</v>
      </c>
      <c r="J179" s="25"/>
      <c r="K179" s="61" t="n">
        <v>173</v>
      </c>
      <c r="L179" s="62" t="n">
        <f aca="false">$B$17+$B$18*EXP(-K179/$B$21)+$B$19*EXP(-K179/$B$22)+$B$20*EXP(-K179/$B$23)</f>
        <v>0.364241661310829</v>
      </c>
      <c r="M179" s="63" t="n">
        <f aca="false">EXP(-K179/$D$9)</f>
        <v>4.29339889216524E-007</v>
      </c>
      <c r="N179" s="63" t="n">
        <f aca="false">EXP(-K179/$D$8)</f>
        <v>0.204506409170622</v>
      </c>
      <c r="O179" s="64" t="n">
        <f aca="false">(K179*$B$17+$B$18*$B$21*(1-EXP(-K179/$B$21))+$B$19*$B$22*(1-EXP(-K179/$B$22))+$B$20*$B$23*(1-EXP(-K179/$B$23)))*$C$7</f>
        <v>1.370387925272E-013</v>
      </c>
      <c r="P179" s="64" t="n">
        <f aca="false">$D$9*(1-EXP(-K179/$D$9))*$C$9</f>
        <v>2.36561162162859E-012</v>
      </c>
      <c r="Q179" s="65" t="n">
        <f aca="false">$D$8*(1-EXP(-K179/$D$8))*$C$8</f>
        <v>3.11194114647753E-011</v>
      </c>
      <c r="R179" s="66" t="n">
        <f aca="false">$B$13-K179</f>
        <v>327</v>
      </c>
      <c r="S179" s="67" t="n">
        <f aca="false">VLOOKUP($R179,$K$6:$Q$506,5)/$C$26</f>
        <v>0.72072428441022</v>
      </c>
      <c r="T179" s="68" t="n">
        <f aca="false">VLOOKUP($R179,$K$6:$Q$506,6)/$C$26</f>
        <v>7.55598023609976</v>
      </c>
      <c r="U179" s="69" t="n">
        <f aca="false">VLOOKUP($R179,$K$6:$Q$506,7)/$C$26</f>
        <v>118.730639845397</v>
      </c>
      <c r="V179" s="28" t="s">
        <v>297</v>
      </c>
      <c r="W179" s="78" t="n">
        <f aca="false">G179*S179+H179*T179+I179*U179</f>
        <v>0</v>
      </c>
      <c r="X179" s="25"/>
      <c r="Y179" s="25"/>
      <c r="Z179" s="25"/>
    </row>
    <row r="180" customFormat="false" ht="15.75" hidden="false" customHeight="false" outlineLevel="0" collapsed="false">
      <c r="A180" s="25"/>
      <c r="B180" s="25"/>
      <c r="C180" s="25"/>
      <c r="D180" s="25"/>
      <c r="E180" s="25"/>
      <c r="F180" s="28" t="s">
        <v>298</v>
      </c>
      <c r="G180" s="103" t="n">
        <v>0</v>
      </c>
      <c r="H180" s="76" t="n">
        <v>0</v>
      </c>
      <c r="I180" s="77" t="n">
        <v>0</v>
      </c>
      <c r="J180" s="25"/>
      <c r="K180" s="61" t="n">
        <v>174</v>
      </c>
      <c r="L180" s="62" t="n">
        <f aca="false">$B$17+$B$18*EXP(-K180/$B$21)+$B$19*EXP(-K180/$B$22)+$B$20*EXP(-K180/$B$23)</f>
        <v>0.363808860578132</v>
      </c>
      <c r="M180" s="63" t="n">
        <f aca="false">EXP(-K180/$D$9)</f>
        <v>3.94454234656841E-007</v>
      </c>
      <c r="N180" s="63" t="n">
        <f aca="false">EXP(-K180/$D$8)</f>
        <v>0.202638783770398</v>
      </c>
      <c r="O180" s="64" t="n">
        <f aca="false">(K180*$B$17+$B$18*$B$21*(1-EXP(-K180/$B$21))+$B$19*$B$22*(1-EXP(-K180/$B$22))+$B$20*$B$23*(1-EXP(-K180/$B$23)))*$C$7</f>
        <v>1.37659408076276E-013</v>
      </c>
      <c r="P180" s="64" t="n">
        <f aca="false">$D$9*(1-EXP(-K180/$D$9))*$C$9</f>
        <v>2.36561170415453E-012</v>
      </c>
      <c r="Q180" s="65" t="n">
        <f aca="false">$D$8*(1-EXP(-K180/$D$8))*$C$8</f>
        <v>3.11924722712502E-011</v>
      </c>
      <c r="R180" s="66" t="n">
        <f aca="false">$B$13-K180</f>
        <v>326</v>
      </c>
      <c r="S180" s="67" t="n">
        <f aca="false">VLOOKUP($R180,$K$6:$Q$506,5)/$C$26</f>
        <v>0.719007731726946</v>
      </c>
      <c r="T180" s="68" t="n">
        <f aca="false">VLOOKUP($R180,$K$6:$Q$506,6)/$C$26</f>
        <v>7.55598023609915</v>
      </c>
      <c r="U180" s="69" t="n">
        <f aca="false">VLOOKUP($R180,$K$6:$Q$506,7)/$C$26</f>
        <v>118.673304078254</v>
      </c>
      <c r="V180" s="28" t="s">
        <v>298</v>
      </c>
      <c r="W180" s="78" t="n">
        <f aca="false">G180*S180+H180*T180+I180*U180</f>
        <v>0</v>
      </c>
      <c r="X180" s="25"/>
      <c r="Y180" s="25"/>
      <c r="Z180" s="25"/>
    </row>
    <row r="181" customFormat="false" ht="15.75" hidden="false" customHeight="false" outlineLevel="0" collapsed="false">
      <c r="A181" s="25"/>
      <c r="B181" s="25"/>
      <c r="C181" s="25"/>
      <c r="D181" s="25"/>
      <c r="E181" s="25"/>
      <c r="F181" s="28" t="s">
        <v>299</v>
      </c>
      <c r="G181" s="103" t="n">
        <v>0</v>
      </c>
      <c r="H181" s="76" t="n">
        <v>0</v>
      </c>
      <c r="I181" s="77" t="n">
        <v>0</v>
      </c>
      <c r="J181" s="25"/>
      <c r="K181" s="61" t="n">
        <v>175</v>
      </c>
      <c r="L181" s="62" t="n">
        <f aca="false">$B$17+$B$18*EXP(-K181/$B$21)+$B$19*EXP(-K181/$B$22)+$B$20*EXP(-K181/$B$23)</f>
        <v>0.363378794556505</v>
      </c>
      <c r="M181" s="63" t="n">
        <f aca="false">EXP(-K181/$D$9)</f>
        <v>3.62403184858152E-007</v>
      </c>
      <c r="N181" s="63" t="n">
        <f aca="false">EXP(-K181/$D$8)</f>
        <v>0.20078821419082</v>
      </c>
      <c r="O181" s="64" t="n">
        <f aca="false">(K181*$B$17+$B$18*$B$21*(1-EXP(-K181/$B$21))+$B$19*$B$22*(1-EXP(-K181/$B$22))+$B$20*$B$23*(1-EXP(-K181/$B$23)))*$C$7</f>
        <v>1.38279288094665E-013</v>
      </c>
      <c r="P181" s="64" t="n">
        <f aca="false">$D$9*(1-EXP(-K181/$D$9))*$C$9</f>
        <v>2.3656117799749E-012</v>
      </c>
      <c r="Q181" s="65" t="n">
        <f aca="false">$D$8*(1-EXP(-K181/$D$8))*$C$8</f>
        <v>3.12648658604067E-011</v>
      </c>
      <c r="R181" s="66" t="n">
        <f aca="false">$B$13-K181</f>
        <v>325</v>
      </c>
      <c r="S181" s="67" t="n">
        <f aca="false">VLOOKUP($R181,$K$6:$Q$506,5)/$C$26</f>
        <v>0.717289820188416</v>
      </c>
      <c r="T181" s="68" t="n">
        <f aca="false">VLOOKUP($R181,$K$6:$Q$506,6)/$C$26</f>
        <v>7.55598023609847</v>
      </c>
      <c r="U181" s="69" t="n">
        <f aca="false">VLOOKUP($R181,$K$6:$Q$506,7)/$C$26</f>
        <v>118.615439874586</v>
      </c>
      <c r="V181" s="28" t="s">
        <v>299</v>
      </c>
      <c r="W181" s="78" t="n">
        <f aca="false">G181*S181+H181*T181+I181*U181</f>
        <v>0</v>
      </c>
      <c r="X181" s="25"/>
      <c r="Y181" s="25"/>
      <c r="Z181" s="25"/>
    </row>
    <row r="182" customFormat="false" ht="15.75" hidden="false" customHeight="false" outlineLevel="0" collapsed="false">
      <c r="A182" s="25"/>
      <c r="B182" s="25"/>
      <c r="C182" s="25"/>
      <c r="D182" s="25"/>
      <c r="E182" s="25"/>
      <c r="F182" s="28" t="s">
        <v>300</v>
      </c>
      <c r="G182" s="103" t="n">
        <v>0</v>
      </c>
      <c r="H182" s="76" t="n">
        <v>0</v>
      </c>
      <c r="I182" s="77" t="n">
        <v>0</v>
      </c>
      <c r="J182" s="25"/>
      <c r="K182" s="61" t="n">
        <v>176</v>
      </c>
      <c r="L182" s="62" t="n">
        <f aca="false">$B$17+$B$18*EXP(-K182/$B$21)+$B$19*EXP(-K182/$B$22)+$B$20*EXP(-K182/$B$23)</f>
        <v>0.362951412081269</v>
      </c>
      <c r="M182" s="63" t="n">
        <f aca="false">EXP(-K182/$D$9)</f>
        <v>3.32956416375118E-007</v>
      </c>
      <c r="N182" s="63" t="n">
        <f aca="false">EXP(-K182/$D$8)</f>
        <v>0.198954544672055</v>
      </c>
      <c r="O182" s="64" t="n">
        <f aca="false">(K182*$B$17+$B$18*$B$21*(1-EXP(-K182/$B$21))+$B$19*$B$22*(1-EXP(-K182/$B$22))+$B$20*$B$23*(1-EXP(-K182/$B$23)))*$C$7</f>
        <v>1.38898437200889E-013</v>
      </c>
      <c r="P182" s="64" t="n">
        <f aca="false">$D$9*(1-EXP(-K182/$D$9))*$C$9</f>
        <v>2.36561184963455E-012</v>
      </c>
      <c r="Q182" s="65" t="n">
        <f aca="false">$D$8*(1-EXP(-K182/$D$8))*$C$8</f>
        <v>3.1336598325511E-011</v>
      </c>
      <c r="R182" s="66" t="n">
        <f aca="false">$B$13-K182</f>
        <v>324</v>
      </c>
      <c r="S182" s="67" t="n">
        <f aca="false">VLOOKUP($R182,$K$6:$Q$506,5)/$C$26</f>
        <v>0.715570546203298</v>
      </c>
      <c r="T182" s="68" t="n">
        <f aca="false">VLOOKUP($R182,$K$6:$Q$506,6)/$C$26</f>
        <v>7.55598023609774</v>
      </c>
      <c r="U182" s="69" t="n">
        <f aca="false">VLOOKUP($R182,$K$6:$Q$506,7)/$C$26</f>
        <v>118.557042364042</v>
      </c>
      <c r="V182" s="28" t="s">
        <v>300</v>
      </c>
      <c r="W182" s="78" t="n">
        <f aca="false">G182*S182+H182*T182+I182*U182</f>
        <v>0</v>
      </c>
      <c r="X182" s="25"/>
      <c r="Y182" s="25"/>
      <c r="Z182" s="25"/>
    </row>
    <row r="183" customFormat="false" ht="15.75" hidden="false" customHeight="false" outlineLevel="0" collapsed="false">
      <c r="A183" s="25"/>
      <c r="B183" s="25"/>
      <c r="C183" s="25"/>
      <c r="D183" s="25"/>
      <c r="E183" s="25"/>
      <c r="F183" s="28" t="s">
        <v>301</v>
      </c>
      <c r="G183" s="103" t="n">
        <v>0</v>
      </c>
      <c r="H183" s="76" t="n">
        <v>0</v>
      </c>
      <c r="I183" s="77" t="n">
        <v>0</v>
      </c>
      <c r="J183" s="25"/>
      <c r="K183" s="61" t="n">
        <v>177</v>
      </c>
      <c r="L183" s="62" t="n">
        <f aca="false">$B$17+$B$18*EXP(-K183/$B$21)+$B$19*EXP(-K183/$B$22)+$B$20*EXP(-K183/$B$23)</f>
        <v>0.362526663311606</v>
      </c>
      <c r="M183" s="63" t="n">
        <f aca="false">EXP(-K183/$D$9)</f>
        <v>3.05902320501826E-007</v>
      </c>
      <c r="N183" s="63" t="n">
        <f aca="false">EXP(-K183/$D$8)</f>
        <v>0.197137620876726</v>
      </c>
      <c r="O183" s="64" t="n">
        <f aca="false">(K183*$B$17+$B$18*$B$21*(1-EXP(-K183/$B$21))+$B$19*$B$22*(1-EXP(-K183/$B$22))+$B$20*$B$23*(1-EXP(-K183/$B$23)))*$C$7</f>
        <v>1.39516859927376E-013</v>
      </c>
      <c r="P183" s="64" t="n">
        <f aca="false">$D$9*(1-EXP(-K183/$D$9))*$C$9</f>
        <v>2.36561191363406E-012</v>
      </c>
      <c r="Q183" s="65" t="n">
        <f aca="false">$D$8*(1-EXP(-K183/$D$8))*$C$8</f>
        <v>3.14076757041836E-011</v>
      </c>
      <c r="R183" s="66" t="n">
        <f aca="false">$B$13-K183</f>
        <v>323</v>
      </c>
      <c r="S183" s="67" t="n">
        <f aca="false">VLOOKUP($R183,$K$6:$Q$506,5)/$C$26</f>
        <v>0.713849906167218</v>
      </c>
      <c r="T183" s="68" t="n">
        <f aca="false">VLOOKUP($R183,$K$6:$Q$506,6)/$C$26</f>
        <v>7.55598023609695</v>
      </c>
      <c r="U183" s="69" t="n">
        <f aca="false">VLOOKUP($R183,$K$6:$Q$506,7)/$C$26</f>
        <v>118.498106631387</v>
      </c>
      <c r="V183" s="28" t="s">
        <v>301</v>
      </c>
      <c r="W183" s="78" t="n">
        <f aca="false">G183*S183+H183*T183+I183*U183</f>
        <v>0</v>
      </c>
      <c r="X183" s="25"/>
      <c r="Y183" s="25"/>
      <c r="Z183" s="25"/>
    </row>
    <row r="184" customFormat="false" ht="15.75" hidden="false" customHeight="false" outlineLevel="0" collapsed="false">
      <c r="A184" s="25"/>
      <c r="B184" s="25"/>
      <c r="C184" s="25"/>
      <c r="D184" s="25"/>
      <c r="E184" s="25"/>
      <c r="F184" s="28" t="s">
        <v>302</v>
      </c>
      <c r="G184" s="103" t="n">
        <v>0</v>
      </c>
      <c r="H184" s="76" t="n">
        <v>0</v>
      </c>
      <c r="I184" s="77" t="n">
        <v>0</v>
      </c>
      <c r="J184" s="25"/>
      <c r="K184" s="61" t="n">
        <v>178</v>
      </c>
      <c r="L184" s="62" t="n">
        <f aca="false">$B$17+$B$18*EXP(-K184/$B$21)+$B$19*EXP(-K184/$B$22)+$B$20*EXP(-K184/$B$23)</f>
        <v>0.362104499694968</v>
      </c>
      <c r="M184" s="63" t="n">
        <f aca="false">EXP(-K184/$D$9)</f>
        <v>2.81046482621246E-007</v>
      </c>
      <c r="N184" s="63" t="n">
        <f aca="false">EXP(-K184/$D$8)</f>
        <v>0.195337289876919</v>
      </c>
      <c r="O184" s="64" t="n">
        <f aca="false">(K184*$B$17+$B$18*$B$21*(1-EXP(-K184/$B$21))+$B$19*$B$22*(1-EXP(-K184/$B$22))+$B$20*$B$23*(1-EXP(-K184/$B$23)))*$C$7</f>
        <v>1.40134560722684E-013</v>
      </c>
      <c r="P184" s="64" t="n">
        <f aca="false">$D$9*(1-EXP(-K184/$D$9))*$C$9</f>
        <v>2.36561197243334E-012</v>
      </c>
      <c r="Q184" s="65" t="n">
        <f aca="false">$D$8*(1-EXP(-K184/$D$8))*$C$8</f>
        <v>3.14781039789071E-011</v>
      </c>
      <c r="R184" s="66" t="n">
        <f aca="false">$B$13-K184</f>
        <v>322</v>
      </c>
      <c r="S184" s="67" t="n">
        <f aca="false">VLOOKUP($R184,$K$6:$Q$506,5)/$C$26</f>
        <v>0.712127896462613</v>
      </c>
      <c r="T184" s="68" t="n">
        <f aca="false">VLOOKUP($R184,$K$6:$Q$506,6)/$C$26</f>
        <v>7.55598023609608</v>
      </c>
      <c r="U184" s="69" t="n">
        <f aca="false">VLOOKUP($R184,$K$6:$Q$506,7)/$C$26</f>
        <v>118.438627716083</v>
      </c>
      <c r="V184" s="28" t="s">
        <v>302</v>
      </c>
      <c r="W184" s="78" t="n">
        <f aca="false">G184*S184+H184*T184+I184*U184</f>
        <v>0</v>
      </c>
      <c r="X184" s="25"/>
      <c r="Y184" s="25"/>
      <c r="Z184" s="25"/>
    </row>
    <row r="185" customFormat="false" ht="15.75" hidden="false" customHeight="false" outlineLevel="0" collapsed="false">
      <c r="A185" s="25"/>
      <c r="B185" s="25"/>
      <c r="C185" s="25"/>
      <c r="D185" s="25"/>
      <c r="E185" s="25"/>
      <c r="F185" s="28" t="s">
        <v>303</v>
      </c>
      <c r="G185" s="103" t="n">
        <v>0</v>
      </c>
      <c r="H185" s="76" t="n">
        <v>0</v>
      </c>
      <c r="I185" s="77" t="n">
        <v>0</v>
      </c>
      <c r="J185" s="25"/>
      <c r="K185" s="61" t="n">
        <v>179</v>
      </c>
      <c r="L185" s="62" t="n">
        <f aca="false">$B$17+$B$18*EXP(-K185/$B$21)+$B$19*EXP(-K185/$B$22)+$B$20*EXP(-K185/$B$23)</f>
        <v>0.361684873932446</v>
      </c>
      <c r="M185" s="63" t="n">
        <f aca="false">EXP(-K185/$D$9)</f>
        <v>2.58210285113881E-007</v>
      </c>
      <c r="N185" s="63" t="n">
        <f aca="false">EXP(-K185/$D$8)</f>
        <v>0.193553400141314</v>
      </c>
      <c r="O185" s="64" t="n">
        <f aca="false">(K185*$B$17+$B$18*$B$21*(1-EXP(-K185/$B$21))+$B$19*$B$22*(1-EXP(-K185/$B$22))+$B$20*$B$23*(1-EXP(-K185/$B$23)))*$C$7</f>
        <v>1.40751543953671E-013</v>
      </c>
      <c r="P185" s="64" t="n">
        <f aca="false">$D$9*(1-EXP(-K185/$D$9))*$C$9</f>
        <v>2.36561202645494E-012</v>
      </c>
      <c r="Q185" s="65" t="n">
        <f aca="false">$D$8*(1-EXP(-K185/$D$8))*$C$8</f>
        <v>3.15478890775303E-011</v>
      </c>
      <c r="R185" s="66" t="n">
        <f aca="false">$B$13-K185</f>
        <v>321</v>
      </c>
      <c r="S185" s="67" t="n">
        <f aca="false">VLOOKUP($R185,$K$6:$Q$506,5)/$C$26</f>
        <v>0.710404513458586</v>
      </c>
      <c r="T185" s="68" t="n">
        <f aca="false">VLOOKUP($R185,$K$6:$Q$506,6)/$C$26</f>
        <v>7.55598023609514</v>
      </c>
      <c r="U185" s="69" t="n">
        <f aca="false">VLOOKUP($R185,$K$6:$Q$506,7)/$C$26</f>
        <v>118.378600611874</v>
      </c>
      <c r="V185" s="28" t="s">
        <v>303</v>
      </c>
      <c r="W185" s="78" t="n">
        <f aca="false">G185*S185+H185*T185+I185*U185</f>
        <v>0</v>
      </c>
      <c r="X185" s="25"/>
      <c r="Y185" s="25"/>
      <c r="Z185" s="25"/>
    </row>
    <row r="186" customFormat="false" ht="15.75" hidden="false" customHeight="false" outlineLevel="0" collapsed="false">
      <c r="A186" s="25"/>
      <c r="B186" s="25"/>
      <c r="C186" s="25"/>
      <c r="D186" s="25"/>
      <c r="E186" s="25"/>
      <c r="F186" s="28" t="s">
        <v>304</v>
      </c>
      <c r="G186" s="103" t="n">
        <v>0</v>
      </c>
      <c r="H186" s="76" t="n">
        <v>0</v>
      </c>
      <c r="I186" s="77" t="n">
        <v>0</v>
      </c>
      <c r="J186" s="25"/>
      <c r="K186" s="61" t="n">
        <v>180</v>
      </c>
      <c r="L186" s="62" t="n">
        <f aca="false">$B$17+$B$18*EXP(-K186/$B$21)+$B$19*EXP(-K186/$B$22)+$B$20*EXP(-K186/$B$23)</f>
        <v>0.361267739945067</v>
      </c>
      <c r="M186" s="63" t="n">
        <f aca="false">EXP(-K186/$D$9)</f>
        <v>2.37229623785911E-007</v>
      </c>
      <c r="N186" s="63" t="n">
        <f aca="false">EXP(-K186/$D$8)</f>
        <v>0.191785801522427</v>
      </c>
      <c r="O186" s="64" t="n">
        <f aca="false">(K186*$B$17+$B$18*$B$21*(1-EXP(-K186/$B$21))+$B$19*$B$22*(1-EXP(-K186/$B$22))+$B$20*$B$23*(1-EXP(-K186/$B$23)))*$C$7</f>
        <v>1.41367813907597E-013</v>
      </c>
      <c r="P186" s="64" t="n">
        <f aca="false">$D$9*(1-EXP(-K186/$D$9))*$C$9</f>
        <v>2.36561207608706E-012</v>
      </c>
      <c r="Q186" s="65" t="n">
        <f aca="false">$D$8*(1-EXP(-K186/$D$8))*$C$8</f>
        <v>3.16170368737662E-011</v>
      </c>
      <c r="R186" s="66" t="n">
        <f aca="false">$B$13-K186</f>
        <v>320</v>
      </c>
      <c r="S186" s="67" t="n">
        <f aca="false">VLOOKUP($R186,$K$6:$Q$506,5)/$C$26</f>
        <v>0.70867975351076</v>
      </c>
      <c r="T186" s="68" t="n">
        <f aca="false">VLOOKUP($R186,$K$6:$Q$506,6)/$C$26</f>
        <v>7.55598023609412</v>
      </c>
      <c r="U186" s="69" t="n">
        <f aca="false">VLOOKUP($R186,$K$6:$Q$506,7)/$C$26</f>
        <v>118.318020266364</v>
      </c>
      <c r="V186" s="28" t="s">
        <v>304</v>
      </c>
      <c r="W186" s="78" t="n">
        <f aca="false">G186*S186+H186*T186+I186*U186</f>
        <v>0</v>
      </c>
      <c r="X186" s="25"/>
      <c r="Y186" s="25"/>
      <c r="Z186" s="25"/>
    </row>
    <row r="187" customFormat="false" ht="15.75" hidden="false" customHeight="false" outlineLevel="0" collapsed="false">
      <c r="A187" s="25"/>
      <c r="B187" s="25"/>
      <c r="C187" s="25"/>
      <c r="D187" s="25"/>
      <c r="E187" s="25"/>
      <c r="F187" s="28" t="s">
        <v>305</v>
      </c>
      <c r="G187" s="103" t="n">
        <v>0</v>
      </c>
      <c r="H187" s="76" t="n">
        <v>0</v>
      </c>
      <c r="I187" s="77" t="n">
        <v>0</v>
      </c>
      <c r="J187" s="25"/>
      <c r="K187" s="61" t="n">
        <v>181</v>
      </c>
      <c r="L187" s="62" t="n">
        <f aca="false">$B$17+$B$18*EXP(-K187/$B$21)+$B$19*EXP(-K187/$B$22)+$B$20*EXP(-K187/$B$23)</f>
        <v>0.360853052841006</v>
      </c>
      <c r="M187" s="63" t="n">
        <f aca="false">EXP(-K187/$D$9)</f>
        <v>2.17953728592895E-007</v>
      </c>
      <c r="N187" s="63" t="n">
        <f aca="false">EXP(-K187/$D$8)</f>
        <v>0.190034345243976</v>
      </c>
      <c r="O187" s="64" t="n">
        <f aca="false">(K187*$B$17+$B$18*$B$21*(1-EXP(-K187/$B$21))+$B$19*$B$22*(1-EXP(-K187/$B$22))+$B$20*$B$23*(1-EXP(-K187/$B$23)))*$C$7</f>
        <v>1.41983374794185E-013</v>
      </c>
      <c r="P187" s="64" t="n">
        <f aca="false">$D$9*(1-EXP(-K187/$D$9))*$C$9</f>
        <v>2.36561212168636E-012</v>
      </c>
      <c r="Q187" s="65" t="n">
        <f aca="false">$D$8*(1-EXP(-K187/$D$8))*$C$8</f>
        <v>3.16855531876876E-011</v>
      </c>
      <c r="R187" s="66" t="n">
        <f aca="false">$B$13-K187</f>
        <v>319</v>
      </c>
      <c r="S187" s="67" t="n">
        <f aca="false">VLOOKUP($R187,$K$6:$Q$506,5)/$C$26</f>
        <v>0.706953612961122</v>
      </c>
      <c r="T187" s="68" t="n">
        <f aca="false">VLOOKUP($R187,$K$6:$Q$506,6)/$C$26</f>
        <v>7.555980236093</v>
      </c>
      <c r="U187" s="69" t="n">
        <f aca="false">VLOOKUP($R187,$K$6:$Q$506,7)/$C$26</f>
        <v>118.256881580589</v>
      </c>
      <c r="V187" s="28" t="s">
        <v>305</v>
      </c>
      <c r="W187" s="78" t="n">
        <f aca="false">G187*S187+H187*T187+I187*U187</f>
        <v>0</v>
      </c>
      <c r="X187" s="25"/>
      <c r="Y187" s="25"/>
      <c r="Z187" s="25"/>
    </row>
    <row r="188" customFormat="false" ht="15.75" hidden="false" customHeight="false" outlineLevel="0" collapsed="false">
      <c r="A188" s="25"/>
      <c r="B188" s="25"/>
      <c r="C188" s="25"/>
      <c r="D188" s="25"/>
      <c r="E188" s="25"/>
      <c r="F188" s="28" t="s">
        <v>306</v>
      </c>
      <c r="G188" s="103" t="n">
        <v>0</v>
      </c>
      <c r="H188" s="76" t="n">
        <v>0</v>
      </c>
      <c r="I188" s="77" t="n">
        <v>0</v>
      </c>
      <c r="J188" s="25"/>
      <c r="K188" s="61" t="n">
        <v>182</v>
      </c>
      <c r="L188" s="62" t="n">
        <f aca="false">$B$17+$B$18*EXP(-K188/$B$21)+$B$19*EXP(-K188/$B$22)+$B$20*EXP(-K188/$B$23)</f>
        <v>0.360440768883684</v>
      </c>
      <c r="M188" s="63" t="n">
        <f aca="false">EXP(-K188/$D$9)</f>
        <v>2.00244080184587E-007</v>
      </c>
      <c r="N188" s="63" t="n">
        <f aca="false">EXP(-K188/$D$8)</f>
        <v>0.188298883888355</v>
      </c>
      <c r="O188" s="64" t="n">
        <f aca="false">(K188*$B$17+$B$18*$B$21*(1-EXP(-K188/$B$21))+$B$19*$B$22*(1-EXP(-K188/$B$22))+$B$20*$B$23*(1-EXP(-K188/$B$23)))*$C$7</f>
        <v>1.42598230747607E-013</v>
      </c>
      <c r="P188" s="64" t="n">
        <f aca="false">$D$9*(1-EXP(-K188/$D$9))*$C$9</f>
        <v>2.36561216358053E-012</v>
      </c>
      <c r="Q188" s="65" t="n">
        <f aca="false">$D$8*(1-EXP(-K188/$D$8))*$C$8</f>
        <v>3.17534437862159E-011</v>
      </c>
      <c r="R188" s="66" t="n">
        <f aca="false">$B$13-K188</f>
        <v>318</v>
      </c>
      <c r="S188" s="67" t="n">
        <f aca="false">VLOOKUP($R188,$K$6:$Q$506,5)/$C$26</f>
        <v>0.705226088137866</v>
      </c>
      <c r="T188" s="68" t="n">
        <f aca="false">VLOOKUP($R188,$K$6:$Q$506,6)/$C$26</f>
        <v>7.55598023609179</v>
      </c>
      <c r="U188" s="69" t="n">
        <f aca="false">VLOOKUP($R188,$K$6:$Q$506,7)/$C$26</f>
        <v>118.195179408594</v>
      </c>
      <c r="V188" s="28" t="s">
        <v>306</v>
      </c>
      <c r="W188" s="78" t="n">
        <f aca="false">G188*S188+H188*T188+I188*U188</f>
        <v>0</v>
      </c>
      <c r="X188" s="25"/>
      <c r="Y188" s="25"/>
      <c r="Z188" s="25"/>
    </row>
    <row r="189" customFormat="false" ht="15.75" hidden="false" customHeight="false" outlineLevel="0" collapsed="false">
      <c r="A189" s="25"/>
      <c r="B189" s="25"/>
      <c r="C189" s="25"/>
      <c r="D189" s="25"/>
      <c r="E189" s="25"/>
      <c r="F189" s="28" t="s">
        <v>307</v>
      </c>
      <c r="G189" s="103" t="n">
        <v>0</v>
      </c>
      <c r="H189" s="76" t="n">
        <v>0</v>
      </c>
      <c r="I189" s="77" t="n">
        <v>0</v>
      </c>
      <c r="J189" s="25"/>
      <c r="K189" s="61" t="n">
        <v>183</v>
      </c>
      <c r="L189" s="62" t="n">
        <f aca="false">$B$17+$B$18*EXP(-K189/$B$21)+$B$19*EXP(-K189/$B$22)+$B$20*EXP(-K189/$B$23)</f>
        <v>0.360030845460721</v>
      </c>
      <c r="M189" s="63" t="n">
        <f aca="false">EXP(-K189/$D$9)</f>
        <v>1.83973414484997E-007</v>
      </c>
      <c r="N189" s="63" t="n">
        <f aca="false">EXP(-K189/$D$8)</f>
        <v>0.186579271384229</v>
      </c>
      <c r="O189" s="64" t="n">
        <f aca="false">(K189*$B$17+$B$18*$B$21*(1-EXP(-K189/$B$21))+$B$19*$B$22*(1-EXP(-K189/$B$22))+$B$20*$B$23*(1-EXP(-K189/$B$23)))*$C$7</f>
        <v>1.43212385828437E-013</v>
      </c>
      <c r="P189" s="64" t="n">
        <f aca="false">$D$9*(1-EXP(-K189/$D$9))*$C$9</f>
        <v>2.36561220207062E-012</v>
      </c>
      <c r="Q189" s="65" t="n">
        <f aca="false">$D$8*(1-EXP(-K189/$D$8))*$C$8</f>
        <v>3.18207143836069E-011</v>
      </c>
      <c r="R189" s="66" t="n">
        <f aca="false">$B$13-K189</f>
        <v>317</v>
      </c>
      <c r="S189" s="67" t="n">
        <f aca="false">VLOOKUP($R189,$K$6:$Q$506,5)/$C$26</f>
        <v>0.703497175355237</v>
      </c>
      <c r="T189" s="68" t="n">
        <f aca="false">VLOOKUP($R189,$K$6:$Q$506,6)/$C$26</f>
        <v>7.55598023609047</v>
      </c>
      <c r="U189" s="69" t="n">
        <f aca="false">VLOOKUP($R189,$K$6:$Q$506,7)/$C$26</f>
        <v>118.132908556992</v>
      </c>
      <c r="V189" s="28" t="s">
        <v>307</v>
      </c>
      <c r="W189" s="78" t="n">
        <f aca="false">G189*S189+H189*T189+I189*U189</f>
        <v>0</v>
      </c>
      <c r="X189" s="25"/>
      <c r="Y189" s="25"/>
      <c r="Z189" s="25"/>
    </row>
    <row r="190" customFormat="false" ht="15.75" hidden="false" customHeight="false" outlineLevel="0" collapsed="false">
      <c r="A190" s="25"/>
      <c r="B190" s="25"/>
      <c r="C190" s="25"/>
      <c r="D190" s="25"/>
      <c r="E190" s="25"/>
      <c r="F190" s="28" t="s">
        <v>308</v>
      </c>
      <c r="G190" s="103" t="n">
        <v>0</v>
      </c>
      <c r="H190" s="76" t="n">
        <v>0</v>
      </c>
      <c r="I190" s="77" t="n">
        <v>0</v>
      </c>
      <c r="J190" s="25"/>
      <c r="K190" s="61" t="n">
        <v>184</v>
      </c>
      <c r="L190" s="62" t="n">
        <f aca="false">$B$17+$B$18*EXP(-K190/$B$21)+$B$19*EXP(-K190/$B$22)+$B$20*EXP(-K190/$B$23)</f>
        <v>0.359623241053729</v>
      </c>
      <c r="M190" s="63" t="n">
        <f aca="false">EXP(-K190/$D$9)</f>
        <v>1.69024808154472E-007</v>
      </c>
      <c r="N190" s="63" t="n">
        <f aca="false">EXP(-K190/$D$8)</f>
        <v>0.18487536299424</v>
      </c>
      <c r="O190" s="64" t="n">
        <f aca="false">(K190*$B$17+$B$18*$B$21*(1-EXP(-K190/$B$21))+$B$19*$B$22*(1-EXP(-K190/$B$22))+$B$20*$B$23*(1-EXP(-K190/$B$23)))*$C$7</f>
        <v>1.43825844025535E-013</v>
      </c>
      <c r="P190" s="64" t="n">
        <f aca="false">$D$9*(1-EXP(-K190/$D$9))*$C$9</f>
        <v>2.36561223743323E-012</v>
      </c>
      <c r="Q190" s="65" t="n">
        <f aca="false">$D$8*(1-EXP(-K190/$D$8))*$C$8</f>
        <v>3.18873706419321E-011</v>
      </c>
      <c r="R190" s="66" t="n">
        <f aca="false">$B$13-K190</f>
        <v>316</v>
      </c>
      <c r="S190" s="67" t="n">
        <f aca="false">VLOOKUP($R190,$K$6:$Q$506,5)/$C$26</f>
        <v>0.701766870913367</v>
      </c>
      <c r="T190" s="68" t="n">
        <f aca="false">VLOOKUP($R190,$K$6:$Q$506,6)/$C$26</f>
        <v>7.55598023608903</v>
      </c>
      <c r="U190" s="69" t="n">
        <f aca="false">VLOOKUP($R190,$K$6:$Q$506,7)/$C$26</f>
        <v>118.070063784536</v>
      </c>
      <c r="V190" s="28" t="s">
        <v>308</v>
      </c>
      <c r="W190" s="78" t="n">
        <f aca="false">G190*S190+H190*T190+I190*U190</f>
        <v>0</v>
      </c>
      <c r="X190" s="25"/>
      <c r="Y190" s="25"/>
      <c r="Z190" s="25"/>
    </row>
    <row r="191" customFormat="false" ht="15.75" hidden="false" customHeight="false" outlineLevel="0" collapsed="false">
      <c r="A191" s="25"/>
      <c r="B191" s="25"/>
      <c r="C191" s="25"/>
      <c r="D191" s="25"/>
      <c r="E191" s="25"/>
      <c r="F191" s="28" t="s">
        <v>309</v>
      </c>
      <c r="G191" s="103" t="n">
        <v>0</v>
      </c>
      <c r="H191" s="76" t="n">
        <v>0</v>
      </c>
      <c r="I191" s="77" t="n">
        <v>0</v>
      </c>
      <c r="J191" s="25"/>
      <c r="K191" s="61" t="n">
        <v>185</v>
      </c>
      <c r="L191" s="62" t="n">
        <f aca="false">$B$17+$B$18*EXP(-K191/$B$21)+$B$19*EXP(-K191/$B$22)+$B$20*EXP(-K191/$B$23)</f>
        <v>0.359217915208927</v>
      </c>
      <c r="M191" s="63" t="n">
        <f aca="false">EXP(-K191/$D$9)</f>
        <v>1.55290838361789E-007</v>
      </c>
      <c r="N191" s="63" t="n">
        <f aca="false">EXP(-K191/$D$8)</f>
        <v>0.183187015302821</v>
      </c>
      <c r="O191" s="64" t="n">
        <f aca="false">(K191*$B$17+$B$18*$B$21*(1-EXP(-K191/$B$21))+$B$19*$B$22*(1-EXP(-K191/$B$22))+$B$20*$B$23*(1-EXP(-K191/$B$23)))*$C$7</f>
        <v>1.44438609257889E-013</v>
      </c>
      <c r="P191" s="64" t="n">
        <f aca="false">$D$9*(1-EXP(-K191/$D$9))*$C$9</f>
        <v>2.36561226992249E-012</v>
      </c>
      <c r="Q191" s="65" t="n">
        <f aca="false">$D$8*(1-EXP(-K191/$D$8))*$C$8</f>
        <v>3.19534181715547E-011</v>
      </c>
      <c r="R191" s="66" t="n">
        <f aca="false">$B$13-K191</f>
        <v>315</v>
      </c>
      <c r="S191" s="67" t="n">
        <f aca="false">VLOOKUP($R191,$K$6:$Q$506,5)/$C$26</f>
        <v>0.700035171098101</v>
      </c>
      <c r="T191" s="68" t="n">
        <f aca="false">VLOOKUP($R191,$K$6:$Q$506,6)/$C$26</f>
        <v>7.55598023608746</v>
      </c>
      <c r="U191" s="69" t="n">
        <f aca="false">VLOOKUP($R191,$K$6:$Q$506,7)/$C$26</f>
        <v>118.006639801668</v>
      </c>
      <c r="V191" s="28" t="s">
        <v>309</v>
      </c>
      <c r="W191" s="78" t="n">
        <f aca="false">G191*S191+H191*T191+I191*U191</f>
        <v>0</v>
      </c>
      <c r="X191" s="25"/>
      <c r="Y191" s="25"/>
      <c r="Z191" s="25"/>
    </row>
    <row r="192" customFormat="false" ht="15.75" hidden="false" customHeight="false" outlineLevel="0" collapsed="false">
      <c r="A192" s="25"/>
      <c r="B192" s="25"/>
      <c r="C192" s="25"/>
      <c r="D192" s="25"/>
      <c r="E192" s="25"/>
      <c r="F192" s="28" t="s">
        <v>310</v>
      </c>
      <c r="G192" s="103" t="n">
        <v>0</v>
      </c>
      <c r="H192" s="76" t="n">
        <v>0</v>
      </c>
      <c r="I192" s="77" t="n">
        <v>0</v>
      </c>
      <c r="J192" s="25"/>
      <c r="K192" s="61" t="n">
        <v>186</v>
      </c>
      <c r="L192" s="62" t="n">
        <f aca="false">$B$17+$B$18*EXP(-K192/$B$21)+$B$19*EXP(-K192/$B$22)+$B$20*EXP(-K192/$B$23)</f>
        <v>0.358814828508537</v>
      </c>
      <c r="M192" s="63" t="n">
        <f aca="false">EXP(-K192/$D$9)</f>
        <v>1.42672810828268E-007</v>
      </c>
      <c r="N192" s="63" t="n">
        <f aca="false">EXP(-K192/$D$8)</f>
        <v>0.181514086204129</v>
      </c>
      <c r="O192" s="64" t="n">
        <f aca="false">(K192*$B$17+$B$18*$B$21*(1-EXP(-K192/$B$21))+$B$19*$B$22*(1-EXP(-K192/$B$22))+$B$20*$B$23*(1-EXP(-K192/$B$23)))*$C$7</f>
        <v>1.45050685376407E-013</v>
      </c>
      <c r="P192" s="64" t="n">
        <f aca="false">$D$9*(1-EXP(-K192/$D$9))*$C$9</f>
        <v>2.36561229977185E-012</v>
      </c>
      <c r="Q192" s="65" t="n">
        <f aca="false">$D$8*(1-EXP(-K192/$D$8))*$C$8</f>
        <v>3.2018862531602E-011</v>
      </c>
      <c r="R192" s="66" t="n">
        <f aca="false">$B$13-K192</f>
        <v>314</v>
      </c>
      <c r="S192" s="67" t="n">
        <f aca="false">VLOOKUP($R192,$K$6:$Q$506,5)/$C$26</f>
        <v>0.698302072180833</v>
      </c>
      <c r="T192" s="68" t="n">
        <f aca="false">VLOOKUP($R192,$K$6:$Q$506,6)/$C$26</f>
        <v>7.55598023608576</v>
      </c>
      <c r="U192" s="69" t="n">
        <f aca="false">VLOOKUP($R192,$K$6:$Q$506,7)/$C$26</f>
        <v>117.942631270081</v>
      </c>
      <c r="V192" s="28" t="s">
        <v>310</v>
      </c>
      <c r="W192" s="78" t="n">
        <f aca="false">G192*S192+H192*T192+I192*U192</f>
        <v>0</v>
      </c>
      <c r="X192" s="25"/>
      <c r="Y192" s="25"/>
      <c r="Z192" s="25"/>
    </row>
    <row r="193" customFormat="false" ht="15.75" hidden="false" customHeight="false" outlineLevel="0" collapsed="false">
      <c r="A193" s="25"/>
      <c r="B193" s="25"/>
      <c r="C193" s="25"/>
      <c r="D193" s="25"/>
      <c r="E193" s="25"/>
      <c r="F193" s="28" t="s">
        <v>311</v>
      </c>
      <c r="G193" s="103" t="n">
        <v>0</v>
      </c>
      <c r="H193" s="76" t="n">
        <v>0</v>
      </c>
      <c r="I193" s="77" t="n">
        <v>0</v>
      </c>
      <c r="J193" s="25"/>
      <c r="K193" s="61" t="n">
        <v>187</v>
      </c>
      <c r="L193" s="62" t="n">
        <f aca="false">$B$17+$B$18*EXP(-K193/$B$21)+$B$19*EXP(-K193/$B$22)+$B$20*EXP(-K193/$B$23)</f>
        <v>0.35841394254296</v>
      </c>
      <c r="M193" s="63" t="n">
        <f aca="false">EXP(-K193/$D$9)</f>
        <v>1.31080050596517E-007</v>
      </c>
      <c r="N193" s="63" t="n">
        <f aca="false">EXP(-K193/$D$8)</f>
        <v>0.17985643489008</v>
      </c>
      <c r="O193" s="64" t="n">
        <f aca="false">(K193*$B$17+$B$18*$B$21*(1-EXP(-K193/$B$21))+$B$19*$B$22*(1-EXP(-K193/$B$22))+$B$20*$B$23*(1-EXP(-K193/$B$23)))*$C$7</f>
        <v>1.45662076165657E-013</v>
      </c>
      <c r="P193" s="64" t="n">
        <f aca="false">$D$9*(1-EXP(-K193/$D$9))*$C$9</f>
        <v>2.36561232719583E-012</v>
      </c>
      <c r="Q193" s="65" t="n">
        <f aca="false">$D$8*(1-EXP(-K193/$D$8))*$C$8</f>
        <v>3.20837092304337E-011</v>
      </c>
      <c r="R193" s="66" t="n">
        <f aca="false">$B$13-K193</f>
        <v>313</v>
      </c>
      <c r="S193" s="67" t="n">
        <f aca="false">VLOOKUP($R193,$K$6:$Q$506,5)/$C$26</f>
        <v>0.696567570418325</v>
      </c>
      <c r="T193" s="68" t="n">
        <f aca="false">VLOOKUP($R193,$K$6:$Q$506,6)/$C$26</f>
        <v>7.5559802360839</v>
      </c>
      <c r="U193" s="69" t="n">
        <f aca="false">VLOOKUP($R193,$K$6:$Q$506,7)/$C$26</f>
        <v>117.878032802268</v>
      </c>
      <c r="V193" s="28" t="s">
        <v>311</v>
      </c>
      <c r="W193" s="78" t="n">
        <f aca="false">G193*S193+H193*T193+I193*U193</f>
        <v>0</v>
      </c>
      <c r="X193" s="25"/>
      <c r="Y193" s="25"/>
      <c r="Z193" s="25"/>
    </row>
    <row r="194" customFormat="false" ht="15.75" hidden="false" customHeight="false" outlineLevel="0" collapsed="false">
      <c r="A194" s="25"/>
      <c r="B194" s="25"/>
      <c r="C194" s="25"/>
      <c r="D194" s="25"/>
      <c r="E194" s="25"/>
      <c r="F194" s="28" t="s">
        <v>312</v>
      </c>
      <c r="G194" s="103" t="n">
        <v>0</v>
      </c>
      <c r="H194" s="76" t="n">
        <v>0</v>
      </c>
      <c r="I194" s="77" t="n">
        <v>0</v>
      </c>
      <c r="J194" s="25"/>
      <c r="K194" s="61" t="n">
        <v>188</v>
      </c>
      <c r="L194" s="62" t="n">
        <f aca="false">$B$17+$B$18*EXP(-K194/$B$21)+$B$19*EXP(-K194/$B$22)+$B$20*EXP(-K194/$B$23)</f>
        <v>0.358015219883703</v>
      </c>
      <c r="M194" s="63" t="n">
        <f aca="false">EXP(-K194/$D$9)</f>
        <v>1.20429250427167E-007</v>
      </c>
      <c r="N194" s="63" t="n">
        <f aca="false">EXP(-K194/$D$8)</f>
        <v>0.1782139218385</v>
      </c>
      <c r="O194" s="64" t="n">
        <f aca="false">(K194*$B$17+$B$18*$B$21*(1-EXP(-K194/$B$21))+$B$19*$B$22*(1-EXP(-K194/$B$22))+$B$20*$B$23*(1-EXP(-K194/$B$23)))*$C$7</f>
        <v>1.46272785345564E-013</v>
      </c>
      <c r="P194" s="64" t="n">
        <f aca="false">$D$9*(1-EXP(-K194/$D$9))*$C$9</f>
        <v>2.3656123523915E-012</v>
      </c>
      <c r="Q194" s="65" t="n">
        <f aca="false">$D$8*(1-EXP(-K194/$D$8))*$C$8</f>
        <v>3.21479637261048E-011</v>
      </c>
      <c r="R194" s="66" t="n">
        <f aca="false">$B$13-K194</f>
        <v>312</v>
      </c>
      <c r="S194" s="67" t="n">
        <f aca="false">VLOOKUP($R194,$K$6:$Q$506,5)/$C$26</f>
        <v>0.694831662052527</v>
      </c>
      <c r="T194" s="68" t="n">
        <f aca="false">VLOOKUP($R194,$K$6:$Q$506,6)/$C$26</f>
        <v>7.55598023608188</v>
      </c>
      <c r="U194" s="69" t="n">
        <f aca="false">VLOOKUP($R194,$K$6:$Q$506,7)/$C$26</f>
        <v>117.812838961066</v>
      </c>
      <c r="V194" s="28" t="s">
        <v>312</v>
      </c>
      <c r="W194" s="78" t="n">
        <f aca="false">G194*S194+H194*T194+I194*U194</f>
        <v>0</v>
      </c>
      <c r="X194" s="25"/>
      <c r="Y194" s="25"/>
      <c r="Z194" s="25"/>
    </row>
    <row r="195" customFormat="false" ht="15.75" hidden="false" customHeight="false" outlineLevel="0" collapsed="false">
      <c r="A195" s="25"/>
      <c r="B195" s="25"/>
      <c r="C195" s="25"/>
      <c r="D195" s="25"/>
      <c r="E195" s="25"/>
      <c r="F195" s="28" t="s">
        <v>313</v>
      </c>
      <c r="G195" s="103" t="n">
        <v>0</v>
      </c>
      <c r="H195" s="76" t="n">
        <v>0</v>
      </c>
      <c r="I195" s="77" t="n">
        <v>0</v>
      </c>
      <c r="J195" s="25"/>
      <c r="K195" s="61" t="n">
        <v>189</v>
      </c>
      <c r="L195" s="62" t="n">
        <f aca="false">$B$17+$B$18*EXP(-K195/$B$21)+$B$19*EXP(-K195/$B$22)+$B$20*EXP(-K195/$B$23)</f>
        <v>0.357618624057031</v>
      </c>
      <c r="M195" s="63" t="n">
        <f aca="false">EXP(-K195/$D$9)</f>
        <v>1.10643872141096E-007</v>
      </c>
      <c r="N195" s="63" t="n">
        <f aca="false">EXP(-K195/$D$8)</f>
        <v>0.176586408801384</v>
      </c>
      <c r="O195" s="64" t="n">
        <f aca="false">(K195*$B$17+$B$18*$B$21*(1-EXP(-K195/$B$21))+$B$19*$B$22*(1-EXP(-K195/$B$22))+$B$20*$B$23*(1-EXP(-K195/$B$23)))*$C$7</f>
        <v>1.46882816573061E-013</v>
      </c>
      <c r="P195" s="64" t="n">
        <f aca="false">$D$9*(1-EXP(-K195/$D$9))*$C$9</f>
        <v>2.36561237553991E-012</v>
      </c>
      <c r="Q195" s="65" t="n">
        <f aca="false">$D$8*(1-EXP(-K195/$D$8))*$C$8</f>
        <v>3.22116314268257E-011</v>
      </c>
      <c r="R195" s="66" t="n">
        <f aca="false">$B$13-K195</f>
        <v>311</v>
      </c>
      <c r="S195" s="67" t="n">
        <f aca="false">VLOOKUP($R195,$K$6:$Q$506,5)/$C$26</f>
        <v>0.693094343310395</v>
      </c>
      <c r="T195" s="68" t="n">
        <f aca="false">VLOOKUP($R195,$K$6:$Q$506,6)/$C$26</f>
        <v>7.55598023607969</v>
      </c>
      <c r="U195" s="69" t="n">
        <f aca="false">VLOOKUP($R195,$K$6:$Q$506,7)/$C$26</f>
        <v>117.747044259203</v>
      </c>
      <c r="V195" s="28" t="s">
        <v>313</v>
      </c>
      <c r="W195" s="78" t="n">
        <f aca="false">G195*S195+H195*T195+I195*U195</f>
        <v>0</v>
      </c>
      <c r="X195" s="25"/>
      <c r="Y195" s="25"/>
      <c r="Z195" s="25"/>
    </row>
    <row r="196" customFormat="false" ht="15.75" hidden="false" customHeight="false" outlineLevel="0" collapsed="false">
      <c r="A196" s="25"/>
      <c r="B196" s="25"/>
      <c r="C196" s="25"/>
      <c r="D196" s="25"/>
      <c r="E196" s="25"/>
      <c r="F196" s="28" t="s">
        <v>314</v>
      </c>
      <c r="G196" s="103" t="n">
        <v>0</v>
      </c>
      <c r="H196" s="76" t="n">
        <v>0</v>
      </c>
      <c r="I196" s="77" t="n">
        <v>0</v>
      </c>
      <c r="J196" s="25"/>
      <c r="K196" s="61" t="n">
        <v>190</v>
      </c>
      <c r="L196" s="62" t="n">
        <f aca="false">$B$17+$B$18*EXP(-K196/$B$21)+$B$19*EXP(-K196/$B$22)+$B$20*EXP(-K196/$B$23)</f>
        <v>0.357224119518333</v>
      </c>
      <c r="M196" s="63" t="n">
        <f aca="false">EXP(-K196/$D$9)</f>
        <v>1.01653596605078E-007</v>
      </c>
      <c r="N196" s="63" t="n">
        <f aca="false">EXP(-K196/$D$8)</f>
        <v>0.174973758793254</v>
      </c>
      <c r="O196" s="64" t="n">
        <f aca="false">(K196*$B$17+$B$18*$B$21*(1-EXP(-K196/$B$21))+$B$19*$B$22*(1-EXP(-K196/$B$22))+$B$20*$B$23*(1-EXP(-K196/$B$23)))*$C$7</f>
        <v>1.47492173443691E-013</v>
      </c>
      <c r="P196" s="64" t="n">
        <f aca="false">$D$9*(1-EXP(-K196/$D$9))*$C$9</f>
        <v>2.36561239680742E-012</v>
      </c>
      <c r="Q196" s="65" t="n">
        <f aca="false">$D$8*(1-EXP(-K196/$D$8))*$C$8</f>
        <v>3.22747176914169E-011</v>
      </c>
      <c r="R196" s="66" t="n">
        <f aca="false">$B$13-K196</f>
        <v>310</v>
      </c>
      <c r="S196" s="67" t="n">
        <f aca="false">VLOOKUP($R196,$K$6:$Q$506,5)/$C$26</f>
        <v>0.691355610403697</v>
      </c>
      <c r="T196" s="68" t="n">
        <f aca="false">VLOOKUP($R196,$K$6:$Q$506,6)/$C$26</f>
        <v>7.5559802360773</v>
      </c>
      <c r="U196" s="69" t="n">
        <f aca="false">VLOOKUP($R196,$K$6:$Q$506,7)/$C$26</f>
        <v>117.68064315883</v>
      </c>
      <c r="V196" s="28" t="s">
        <v>314</v>
      </c>
      <c r="W196" s="78" t="n">
        <f aca="false">G196*S196+H196*T196+I196*U196</f>
        <v>0</v>
      </c>
      <c r="X196" s="25"/>
      <c r="Y196" s="25"/>
      <c r="Z196" s="25"/>
    </row>
    <row r="197" customFormat="false" ht="15.75" hidden="false" customHeight="false" outlineLevel="0" collapsed="false">
      <c r="A197" s="25"/>
      <c r="B197" s="25"/>
      <c r="C197" s="25"/>
      <c r="D197" s="25"/>
      <c r="E197" s="25"/>
      <c r="F197" s="28" t="s">
        <v>315</v>
      </c>
      <c r="G197" s="103" t="n">
        <v>0</v>
      </c>
      <c r="H197" s="76" t="n">
        <v>0</v>
      </c>
      <c r="I197" s="77" t="n">
        <v>0</v>
      </c>
      <c r="J197" s="25"/>
      <c r="K197" s="61" t="n">
        <v>191</v>
      </c>
      <c r="L197" s="62" t="n">
        <f aca="false">$B$17+$B$18*EXP(-K197/$B$21)+$B$19*EXP(-K197/$B$22)+$B$20*EXP(-K197/$B$23)</f>
        <v>0.356831671627184</v>
      </c>
      <c r="M197" s="63" t="n">
        <f aca="false">EXP(-K197/$D$9)</f>
        <v>9.33938184084015E-008</v>
      </c>
      <c r="N197" s="63" t="n">
        <f aca="false">EXP(-K197/$D$8)</f>
        <v>0.173375836079633</v>
      </c>
      <c r="O197" s="64" t="n">
        <f aca="false">(K197*$B$17+$B$18*$B$21*(1-EXP(-K197/$B$21))+$B$19*$B$22*(1-EXP(-K197/$B$22))+$B$20*$B$23*(1-EXP(-K197/$B$23)))*$C$7</f>
        <v>1.48100859493174E-013</v>
      </c>
      <c r="P197" s="64" t="n">
        <f aca="false">$D$9*(1-EXP(-K197/$D$9))*$C$9</f>
        <v>2.36561241634686E-012</v>
      </c>
      <c r="Q197" s="65" t="n">
        <f aca="false">$D$8*(1-EXP(-K197/$D$8))*$C$8</f>
        <v>3.23372278297604E-011</v>
      </c>
      <c r="R197" s="66" t="n">
        <f aca="false">$B$13-K197</f>
        <v>309</v>
      </c>
      <c r="S197" s="67" t="n">
        <f aca="false">VLOOKUP($R197,$K$6:$Q$506,5)/$C$26</f>
        <v>0.689615459528823</v>
      </c>
      <c r="T197" s="68" t="n">
        <f aca="false">VLOOKUP($R197,$K$6:$Q$506,6)/$C$26</f>
        <v>7.55598023607469</v>
      </c>
      <c r="U197" s="69" t="n">
        <f aca="false">VLOOKUP($R197,$K$6:$Q$506,7)/$C$26</f>
        <v>117.613630071061</v>
      </c>
      <c r="V197" s="28" t="s">
        <v>315</v>
      </c>
      <c r="W197" s="78" t="n">
        <f aca="false">G197*S197+H197*T197+I197*U197</f>
        <v>0</v>
      </c>
      <c r="X197" s="25"/>
      <c r="Y197" s="25"/>
      <c r="Z197" s="25"/>
    </row>
    <row r="198" customFormat="false" ht="15.75" hidden="false" customHeight="false" outlineLevel="0" collapsed="false">
      <c r="A198" s="25"/>
      <c r="B198" s="25"/>
      <c r="C198" s="25"/>
      <c r="D198" s="25"/>
      <c r="E198" s="25"/>
      <c r="F198" s="28" t="s">
        <v>316</v>
      </c>
      <c r="G198" s="103" t="n">
        <v>0</v>
      </c>
      <c r="H198" s="76" t="n">
        <v>0</v>
      </c>
      <c r="I198" s="77" t="n">
        <v>0</v>
      </c>
      <c r="J198" s="25"/>
      <c r="K198" s="61" t="n">
        <v>192</v>
      </c>
      <c r="L198" s="62" t="n">
        <f aca="false">$B$17+$B$18*EXP(-K198/$B$21)+$B$19*EXP(-K198/$B$22)+$B$20*EXP(-K198/$B$23)</f>
        <v>0.35644124662307</v>
      </c>
      <c r="M198" s="63" t="n">
        <f aca="false">EXP(-K198/$D$9)</f>
        <v>8.58051815991108E-008</v>
      </c>
      <c r="N198" s="63" t="n">
        <f aca="false">EXP(-K198/$D$8)</f>
        <v>0.171792506165619</v>
      </c>
      <c r="O198" s="64" t="n">
        <f aca="false">(K198*$B$17+$B$18*$B$21*(1-EXP(-K198/$B$21))+$B$19*$B$22*(1-EXP(-K198/$B$22))+$B$20*$B$23*(1-EXP(-K198/$B$23)))*$C$7</f>
        <v>1.48708878198926E-013</v>
      </c>
      <c r="P198" s="64" t="n">
        <f aca="false">$D$9*(1-EXP(-K198/$D$9))*$C$9</f>
        <v>2.36561243429863E-012</v>
      </c>
      <c r="Q198" s="65" t="n">
        <f aca="false">$D$8*(1-EXP(-K198/$D$8))*$C$8</f>
        <v>3.23991671032463E-011</v>
      </c>
      <c r="R198" s="66" t="n">
        <f aca="false">$B$13-K198</f>
        <v>308</v>
      </c>
      <c r="S198" s="67" t="n">
        <f aca="false">VLOOKUP($R198,$K$6:$Q$506,5)/$C$26</f>
        <v>0.687873886866585</v>
      </c>
      <c r="T198" s="68" t="n">
        <f aca="false">VLOOKUP($R198,$K$6:$Q$506,6)/$C$26</f>
        <v>7.55598023607186</v>
      </c>
      <c r="U198" s="69" t="n">
        <f aca="false">VLOOKUP($R198,$K$6:$Q$506,7)/$C$26</f>
        <v>117.545999355498</v>
      </c>
      <c r="V198" s="28" t="s">
        <v>316</v>
      </c>
      <c r="W198" s="78" t="n">
        <f aca="false">G198*S198+H198*T198+I198*U198</f>
        <v>0</v>
      </c>
      <c r="X198" s="25"/>
      <c r="Y198" s="25"/>
      <c r="Z198" s="25"/>
    </row>
    <row r="199" customFormat="false" ht="15.75" hidden="false" customHeight="false" outlineLevel="0" collapsed="false">
      <c r="A199" s="25"/>
      <c r="B199" s="25"/>
      <c r="C199" s="25"/>
      <c r="D199" s="25"/>
      <c r="E199" s="25"/>
      <c r="F199" s="28" t="s">
        <v>317</v>
      </c>
      <c r="G199" s="103" t="n">
        <v>0</v>
      </c>
      <c r="H199" s="76" t="n">
        <v>0</v>
      </c>
      <c r="I199" s="77" t="n">
        <v>0</v>
      </c>
      <c r="J199" s="25"/>
      <c r="K199" s="61" t="n">
        <v>193</v>
      </c>
      <c r="L199" s="62" t="n">
        <f aca="false">$B$17+$B$18*EXP(-K199/$B$21)+$B$19*EXP(-K199/$B$22)+$B$20*EXP(-K199/$B$23)</f>
        <v>0.356052811601779</v>
      </c>
      <c r="M199" s="63" t="n">
        <f aca="false">EXP(-K199/$D$9)</f>
        <v>7.8833153143614E-008</v>
      </c>
      <c r="N199" s="63" t="n">
        <f aca="false">EXP(-K199/$D$8)</f>
        <v>0.170223635784568</v>
      </c>
      <c r="O199" s="64" t="n">
        <f aca="false">(K199*$B$17+$B$18*$B$21*(1-EXP(-K199/$B$21))+$B$19*$B$22*(1-EXP(-K199/$B$22))+$B$20*$B$23*(1-EXP(-K199/$B$23)))*$C$7</f>
        <v>1.4931623298154E-013</v>
      </c>
      <c r="P199" s="64" t="n">
        <f aca="false">$D$9*(1-EXP(-K199/$D$9))*$C$9</f>
        <v>2.36561245079175E-012</v>
      </c>
      <c r="Q199" s="65" t="n">
        <f aca="false">$D$8*(1-EXP(-K199/$D$8))*$C$8</f>
        <v>3.24605407252159E-011</v>
      </c>
      <c r="R199" s="66" t="n">
        <f aca="false">$B$13-K199</f>
        <v>307</v>
      </c>
      <c r="S199" s="67" t="n">
        <f aca="false">VLOOKUP($R199,$K$6:$Q$506,5)/$C$26</f>
        <v>0.686130888582011</v>
      </c>
      <c r="T199" s="68" t="n">
        <f aca="false">VLOOKUP($R199,$K$6:$Q$506,6)/$C$26</f>
        <v>7.55598023606878</v>
      </c>
      <c r="U199" s="69" t="n">
        <f aca="false">VLOOKUP($R199,$K$6:$Q$506,7)/$C$26</f>
        <v>117.477745319761</v>
      </c>
      <c r="V199" s="28" t="s">
        <v>317</v>
      </c>
      <c r="W199" s="78" t="n">
        <f aca="false">G199*S199+H199*T199+I199*U199</f>
        <v>0</v>
      </c>
      <c r="X199" s="25"/>
      <c r="Y199" s="25"/>
      <c r="Z199" s="25"/>
    </row>
    <row r="200" customFormat="false" ht="15.75" hidden="false" customHeight="false" outlineLevel="0" collapsed="false">
      <c r="A200" s="25"/>
      <c r="B200" s="25"/>
      <c r="C200" s="25"/>
      <c r="D200" s="25"/>
      <c r="E200" s="25"/>
      <c r="F200" s="28" t="s">
        <v>318</v>
      </c>
      <c r="G200" s="103" t="n">
        <v>0</v>
      </c>
      <c r="H200" s="76" t="n">
        <v>0</v>
      </c>
      <c r="I200" s="77" t="n">
        <v>0</v>
      </c>
      <c r="J200" s="25"/>
      <c r="K200" s="61" t="n">
        <v>194</v>
      </c>
      <c r="L200" s="62" t="n">
        <f aca="false">$B$17+$B$18*EXP(-K200/$B$21)+$B$19*EXP(-K200/$B$22)+$B$20*EXP(-K200/$B$23)</f>
        <v>0.35566633449242</v>
      </c>
      <c r="M200" s="63" t="n">
        <f aca="false">EXP(-K200/$D$9)</f>
        <v>7.24276310444741E-008</v>
      </c>
      <c r="N200" s="63" t="n">
        <f aca="false">EXP(-K200/$D$8)</f>
        <v>0.168669092886872</v>
      </c>
      <c r="O200" s="64" t="n">
        <f aca="false">(K200*$B$17+$B$18*$B$21*(1-EXP(-K200/$B$21))+$B$19*$B$22*(1-EXP(-K200/$B$22))+$B$20*$B$23*(1-EXP(-K200/$B$23)))*$C$7</f>
        <v>1.49922927206222E-013</v>
      </c>
      <c r="P200" s="64" t="n">
        <f aca="false">$D$9*(1-EXP(-K200/$D$9))*$C$9</f>
        <v>2.36561246594474E-012</v>
      </c>
      <c r="Q200" s="65" t="n">
        <f aca="false">$D$8*(1-EXP(-K200/$D$8))*$C$8</f>
        <v>3.25213538614005E-011</v>
      </c>
      <c r="R200" s="66" t="n">
        <f aca="false">$B$13-K200</f>
        <v>306</v>
      </c>
      <c r="S200" s="67" t="n">
        <f aca="false">VLOOKUP($R200,$K$6:$Q$506,5)/$C$26</f>
        <v>0.684386460824139</v>
      </c>
      <c r="T200" s="68" t="n">
        <f aca="false">VLOOKUP($R200,$K$6:$Q$506,6)/$C$26</f>
        <v>7.55598023606542</v>
      </c>
      <c r="U200" s="69" t="n">
        <f aca="false">VLOOKUP($R200,$K$6:$Q$506,7)/$C$26</f>
        <v>117.408862219002</v>
      </c>
      <c r="V200" s="28" t="s">
        <v>318</v>
      </c>
      <c r="W200" s="78" t="n">
        <f aca="false">G200*S200+H200*T200+I200*U200</f>
        <v>0</v>
      </c>
      <c r="X200" s="25"/>
      <c r="Y200" s="25"/>
      <c r="Z200" s="25"/>
    </row>
    <row r="201" customFormat="false" ht="15.75" hidden="false" customHeight="false" outlineLevel="0" collapsed="false">
      <c r="A201" s="25"/>
      <c r="B201" s="25"/>
      <c r="C201" s="25"/>
      <c r="D201" s="25"/>
      <c r="E201" s="25"/>
      <c r="F201" s="28" t="s">
        <v>319</v>
      </c>
      <c r="G201" s="103" t="n">
        <v>0</v>
      </c>
      <c r="H201" s="76" t="n">
        <v>0</v>
      </c>
      <c r="I201" s="77" t="n">
        <v>0</v>
      </c>
      <c r="J201" s="25"/>
      <c r="K201" s="61" t="n">
        <v>195</v>
      </c>
      <c r="L201" s="62" t="n">
        <f aca="false">$B$17+$B$18*EXP(-K201/$B$21)+$B$19*EXP(-K201/$B$22)+$B$20*EXP(-K201/$B$23)</f>
        <v>0.355281784035066</v>
      </c>
      <c r="M201" s="63" t="n">
        <f aca="false">EXP(-K201/$D$9)</f>
        <v>6.65425843002631E-008</v>
      </c>
      <c r="N201" s="63" t="n">
        <f aca="false">EXP(-K201/$D$8)</f>
        <v>0.167128746628846</v>
      </c>
      <c r="O201" s="64" t="n">
        <f aca="false">(K201*$B$17+$B$18*$B$21*(1-EXP(-K201/$B$21))+$B$19*$B$22*(1-EXP(-K201/$B$22))+$B$20*$B$23*(1-EXP(-K201/$B$23)))*$C$7</f>
        <v>1.50528964184199E-013</v>
      </c>
      <c r="P201" s="64" t="n">
        <f aca="false">$D$9*(1-EXP(-K201/$D$9))*$C$9</f>
        <v>2.36561247986648E-012</v>
      </c>
      <c r="Q201" s="65" t="n">
        <f aca="false">$D$8*(1-EXP(-K201/$D$8))*$C$8</f>
        <v>3.25816116303559E-011</v>
      </c>
      <c r="R201" s="66" t="n">
        <f aca="false">$B$13-K201</f>
        <v>305</v>
      </c>
      <c r="S201" s="67" t="n">
        <f aca="false">VLOOKUP($R201,$K$6:$Q$506,5)/$C$26</f>
        <v>0.682640599725801</v>
      </c>
      <c r="T201" s="68" t="n">
        <f aca="false">VLOOKUP($R201,$K$6:$Q$506,6)/$C$26</f>
        <v>7.55598023606177</v>
      </c>
      <c r="U201" s="69" t="n">
        <f aca="false">VLOOKUP($R201,$K$6:$Q$506,7)/$C$26</f>
        <v>117.339344255428</v>
      </c>
      <c r="V201" s="28" t="s">
        <v>319</v>
      </c>
      <c r="W201" s="78" t="n">
        <f aca="false">G201*S201+H201*T201+I201*U201</f>
        <v>0</v>
      </c>
      <c r="X201" s="25"/>
      <c r="Y201" s="25"/>
      <c r="Z201" s="25"/>
    </row>
    <row r="202" customFormat="false" ht="15.75" hidden="false" customHeight="false" outlineLevel="0" collapsed="false">
      <c r="A202" s="25"/>
      <c r="B202" s="25"/>
      <c r="C202" s="25"/>
      <c r="D202" s="25"/>
      <c r="E202" s="25"/>
      <c r="F202" s="28" t="s">
        <v>320</v>
      </c>
      <c r="G202" s="103" t="n">
        <v>0</v>
      </c>
      <c r="H202" s="76" t="n">
        <v>0</v>
      </c>
      <c r="I202" s="77" t="n">
        <v>0</v>
      </c>
      <c r="J202" s="25"/>
      <c r="K202" s="61" t="n">
        <v>196</v>
      </c>
      <c r="L202" s="62" t="n">
        <f aca="false">$B$17+$B$18*EXP(-K202/$B$21)+$B$19*EXP(-K202/$B$22)+$B$20*EXP(-K202/$B$23)</f>
        <v>0.354899129759002</v>
      </c>
      <c r="M202" s="63" t="n">
        <f aca="false">EXP(-K202/$D$9)</f>
        <v>6.11357221201761E-008</v>
      </c>
      <c r="N202" s="63" t="n">
        <f aca="false">EXP(-K202/$D$8)</f>
        <v>0.16560246736172</v>
      </c>
      <c r="O202" s="64" t="n">
        <f aca="false">(K202*$B$17+$B$18*$B$21*(1-EXP(-K202/$B$21))+$B$19*$B$22*(1-EXP(-K202/$B$22))+$B$20*$B$23*(1-EXP(-K202/$B$23)))*$C$7</f>
        <v>1.51134347174078E-013</v>
      </c>
      <c r="P202" s="64" t="n">
        <f aca="false">$D$9*(1-EXP(-K202/$D$9))*$C$9</f>
        <v>2.36561249265702E-012</v>
      </c>
      <c r="Q202" s="65" t="n">
        <f aca="false">$D$8*(1-EXP(-K202/$D$8))*$C$8</f>
        <v>3.26413191038936E-011</v>
      </c>
      <c r="R202" s="66" t="n">
        <f aca="false">$B$13-K202</f>
        <v>304</v>
      </c>
      <c r="S202" s="67" t="n">
        <f aca="false">VLOOKUP($R202,$K$6:$Q$506,5)/$C$26</f>
        <v>0.680893301403404</v>
      </c>
      <c r="T202" s="68" t="n">
        <f aca="false">VLOOKUP($R202,$K$6:$Q$506,6)/$C$26</f>
        <v>7.55598023605779</v>
      </c>
      <c r="U202" s="69" t="n">
        <f aca="false">VLOOKUP($R202,$K$6:$Q$506,7)/$C$26</f>
        <v>117.269185577811</v>
      </c>
      <c r="V202" s="28" t="s">
        <v>320</v>
      </c>
      <c r="W202" s="78" t="n">
        <f aca="false">G202*S202+H202*T202+I202*U202</f>
        <v>0</v>
      </c>
      <c r="X202" s="25"/>
      <c r="Y202" s="25"/>
      <c r="Z202" s="25"/>
    </row>
    <row r="203" customFormat="false" ht="15.75" hidden="false" customHeight="false" outlineLevel="0" collapsed="false">
      <c r="A203" s="25"/>
      <c r="B203" s="25"/>
      <c r="C203" s="25"/>
      <c r="D203" s="25"/>
      <c r="E203" s="25"/>
      <c r="F203" s="28" t="s">
        <v>321</v>
      </c>
      <c r="G203" s="103" t="n">
        <v>0</v>
      </c>
      <c r="H203" s="76" t="n">
        <v>0</v>
      </c>
      <c r="I203" s="77" t="n">
        <v>0</v>
      </c>
      <c r="J203" s="25"/>
      <c r="K203" s="61" t="n">
        <v>197</v>
      </c>
      <c r="L203" s="62" t="n">
        <f aca="false">$B$17+$B$18*EXP(-K203/$B$21)+$B$19*EXP(-K203/$B$22)+$B$20*EXP(-K203/$B$23)</f>
        <v>0.354518341961557</v>
      </c>
      <c r="M203" s="63" t="n">
        <f aca="false">EXP(-K203/$D$9)</f>
        <v>5.61681900163383E-008</v>
      </c>
      <c r="N203" s="63" t="n">
        <f aca="false">EXP(-K203/$D$8)</f>
        <v>0.16409012662072</v>
      </c>
      <c r="O203" s="64" t="n">
        <f aca="false">(K203*$B$17+$B$18*$B$21*(1-EXP(-K203/$B$21))+$B$19*$B$22*(1-EXP(-K203/$B$22))+$B$20*$B$23*(1-EXP(-K203/$B$23)))*$C$7</f>
        <v>1.51739079383175E-013</v>
      </c>
      <c r="P203" s="64" t="n">
        <f aca="false">$D$9*(1-EXP(-K203/$D$9))*$C$9</f>
        <v>2.36561250440828E-012</v>
      </c>
      <c r="Q203" s="65" t="n">
        <f aca="false">$D$8*(1-EXP(-K203/$D$8))*$C$8</f>
        <v>3.27004813075074E-011</v>
      </c>
      <c r="R203" s="66" t="n">
        <f aca="false">$B$13-K203</f>
        <v>303</v>
      </c>
      <c r="S203" s="67" t="n">
        <f aca="false">VLOOKUP($R203,$K$6:$Q$506,5)/$C$26</f>
        <v>0.679144561956704</v>
      </c>
      <c r="T203" s="68" t="n">
        <f aca="false">VLOOKUP($R203,$K$6:$Q$506,6)/$C$26</f>
        <v>7.55598023605346</v>
      </c>
      <c r="U203" s="69" t="n">
        <f aca="false">VLOOKUP($R203,$K$6:$Q$506,7)/$C$26</f>
        <v>117.198380280993</v>
      </c>
      <c r="V203" s="28" t="s">
        <v>321</v>
      </c>
      <c r="W203" s="78" t="n">
        <f aca="false">G203*S203+H203*T203+I203*U203</f>
        <v>0</v>
      </c>
      <c r="X203" s="25"/>
      <c r="Y203" s="25"/>
      <c r="Z203" s="25"/>
    </row>
    <row r="204" customFormat="false" ht="15.75" hidden="false" customHeight="false" outlineLevel="0" collapsed="false">
      <c r="A204" s="25"/>
      <c r="B204" s="25"/>
      <c r="C204" s="25"/>
      <c r="D204" s="25"/>
      <c r="E204" s="25"/>
      <c r="F204" s="28" t="s">
        <v>322</v>
      </c>
      <c r="G204" s="103" t="n">
        <v>0</v>
      </c>
      <c r="H204" s="76" t="n">
        <v>0</v>
      </c>
      <c r="I204" s="77" t="n">
        <v>0</v>
      </c>
      <c r="J204" s="25"/>
      <c r="K204" s="61" t="n">
        <v>198</v>
      </c>
      <c r="L204" s="62" t="n">
        <f aca="false">$B$17+$B$18*EXP(-K204/$B$21)+$B$19*EXP(-K204/$B$22)+$B$20*EXP(-K204/$B$23)</f>
        <v>0.354139391687505</v>
      </c>
      <c r="M204" s="63" t="n">
        <f aca="false">EXP(-K204/$D$9)</f>
        <v>5.16042905898761E-008</v>
      </c>
      <c r="N204" s="63" t="n">
        <f aca="false">EXP(-K204/$D$8)</f>
        <v>0.162591597114258</v>
      </c>
      <c r="O204" s="64" t="n">
        <f aca="false">(K204*$B$17+$B$18*$B$21*(1-EXP(-K204/$B$21))+$B$19*$B$22*(1-EXP(-K204/$B$22))+$B$20*$B$23*(1-EXP(-K204/$B$23)))*$C$7</f>
        <v>1.52343163968807E-013</v>
      </c>
      <c r="P204" s="64" t="n">
        <f aca="false">$D$9*(1-EXP(-K204/$D$9))*$C$9</f>
        <v>2.36561251520469E-012</v>
      </c>
      <c r="Q204" s="65" t="n">
        <f aca="false">$D$8*(1-EXP(-K204/$D$8))*$C$8</f>
        <v>3.27591032207966E-011</v>
      </c>
      <c r="R204" s="66" t="n">
        <f aca="false">$B$13-K204</f>
        <v>302</v>
      </c>
      <c r="S204" s="67" t="n">
        <f aca="false">VLOOKUP($R204,$K$6:$Q$506,5)/$C$26</f>
        <v>0.677394377468579</v>
      </c>
      <c r="T204" s="68" t="n">
        <f aca="false">VLOOKUP($R204,$K$6:$Q$506,6)/$C$26</f>
        <v>7.55598023604875</v>
      </c>
      <c r="U204" s="69" t="n">
        <f aca="false">VLOOKUP($R204,$K$6:$Q$506,7)/$C$26</f>
        <v>117.126922405393</v>
      </c>
      <c r="V204" s="28" t="s">
        <v>322</v>
      </c>
      <c r="W204" s="78" t="n">
        <f aca="false">G204*S204+H204*T204+I204*U204</f>
        <v>0</v>
      </c>
      <c r="X204" s="25"/>
      <c r="Y204" s="25"/>
      <c r="Z204" s="25"/>
    </row>
    <row r="205" customFormat="false" ht="15.75" hidden="false" customHeight="false" outlineLevel="0" collapsed="false">
      <c r="A205" s="25"/>
      <c r="B205" s="25"/>
      <c r="C205" s="25"/>
      <c r="D205" s="25"/>
      <c r="E205" s="25"/>
      <c r="F205" s="28" t="s">
        <v>323</v>
      </c>
      <c r="G205" s="103" t="n">
        <v>0</v>
      </c>
      <c r="H205" s="76" t="n">
        <v>0</v>
      </c>
      <c r="I205" s="77" t="n">
        <v>0</v>
      </c>
      <c r="J205" s="25"/>
      <c r="K205" s="61" t="n">
        <v>199</v>
      </c>
      <c r="L205" s="62" t="n">
        <f aca="false">$B$17+$B$18*EXP(-K205/$B$21)+$B$19*EXP(-K205/$B$22)+$B$20*EXP(-K205/$B$23)</f>
        <v>0.353762250709031</v>
      </c>
      <c r="M205" s="63" t="n">
        <f aca="false">EXP(-K205/$D$9)</f>
        <v>4.74112270042841E-008</v>
      </c>
      <c r="N205" s="63" t="n">
        <f aca="false">EXP(-K205/$D$8)</f>
        <v>0.16110675271322</v>
      </c>
      <c r="O205" s="64" t="n">
        <f aca="false">(K205*$B$17+$B$18*$B$21*(1-EXP(-K205/$B$21))+$B$19*$B$22*(1-EXP(-K205/$B$22))+$B$20*$B$23*(1-EXP(-K205/$B$23)))*$C$7</f>
        <v>1.5294660403955E-013</v>
      </c>
      <c r="P205" s="64" t="n">
        <f aca="false">$D$9*(1-EXP(-K205/$D$9))*$C$9</f>
        <v>2.36561252512386E-012</v>
      </c>
      <c r="Q205" s="65" t="n">
        <f aca="false">$D$8*(1-EXP(-K205/$D$8))*$C$8</f>
        <v>3.28171897778849E-011</v>
      </c>
      <c r="R205" s="66" t="n">
        <f aca="false">$B$13-K205</f>
        <v>301</v>
      </c>
      <c r="S205" s="67" t="n">
        <f aca="false">VLOOKUP($R205,$K$6:$Q$506,5)/$C$26</f>
        <v>0.675642744004788</v>
      </c>
      <c r="T205" s="68" t="n">
        <f aca="false">VLOOKUP($R205,$K$6:$Q$506,6)/$C$26</f>
        <v>7.55598023604362</v>
      </c>
      <c r="U205" s="69" t="n">
        <f aca="false">VLOOKUP($R205,$K$6:$Q$506,7)/$C$26</f>
        <v>117.054805936502</v>
      </c>
      <c r="V205" s="28" t="s">
        <v>323</v>
      </c>
      <c r="W205" s="78" t="n">
        <f aca="false">G205*S205+H205*T205+I205*U205</f>
        <v>0</v>
      </c>
      <c r="X205" s="25"/>
      <c r="Y205" s="25"/>
      <c r="Z205" s="25"/>
    </row>
    <row r="206" customFormat="false" ht="15.75" hidden="false" customHeight="false" outlineLevel="0" collapsed="false">
      <c r="A206" s="25"/>
      <c r="B206" s="25"/>
      <c r="C206" s="25"/>
      <c r="D206" s="25"/>
      <c r="E206" s="25"/>
      <c r="F206" s="28" t="s">
        <v>324</v>
      </c>
      <c r="G206" s="103" t="n">
        <v>0</v>
      </c>
      <c r="H206" s="76" t="n">
        <v>0</v>
      </c>
      <c r="I206" s="77" t="n">
        <v>0</v>
      </c>
      <c r="J206" s="25"/>
      <c r="K206" s="61" t="n">
        <v>200</v>
      </c>
      <c r="L206" s="62" t="n">
        <f aca="false">$B$17+$B$18*EXP(-K206/$B$21)+$B$19*EXP(-K206/$B$22)+$B$20*EXP(-K206/$B$23)</f>
        <v>0.353386891506223</v>
      </c>
      <c r="M206" s="63" t="n">
        <f aca="false">EXP(-K206/$D$9)</f>
        <v>4.35588673026492E-008</v>
      </c>
      <c r="N206" s="63" t="n">
        <f aca="false">EXP(-K206/$D$8)</f>
        <v>0.159635468440345</v>
      </c>
      <c r="O206" s="64" t="n">
        <f aca="false">(K206*$B$17+$B$18*$B$21*(1-EXP(-K206/$B$21))+$B$19*$B$22*(1-EXP(-K206/$B$22))+$B$20*$B$23*(1-EXP(-K206/$B$23)))*$C$7</f>
        <v>1.5354940265646E-013</v>
      </c>
      <c r="P206" s="64" t="n">
        <f aca="false">$D$9*(1-EXP(-K206/$D$9))*$C$9</f>
        <v>2.36561253423705E-012</v>
      </c>
      <c r="Q206" s="65" t="n">
        <f aca="false">$D$8*(1-EXP(-K206/$D$8))*$C$8</f>
        <v>3.28747458678359E-011</v>
      </c>
      <c r="R206" s="66" t="n">
        <f aca="false">$B$13-K206</f>
        <v>300</v>
      </c>
      <c r="S206" s="67" t="n">
        <f aca="false">VLOOKUP($R206,$K$6:$Q$506,5)/$C$26</f>
        <v>0.673889657613729</v>
      </c>
      <c r="T206" s="68" t="n">
        <f aca="false">VLOOKUP($R206,$K$6:$Q$506,6)/$C$26</f>
        <v>7.55598023603804</v>
      </c>
      <c r="U206" s="69" t="n">
        <f aca="false">VLOOKUP($R206,$K$6:$Q$506,7)/$C$26</f>
        <v>116.982024804377</v>
      </c>
      <c r="V206" s="28" t="s">
        <v>324</v>
      </c>
      <c r="W206" s="78" t="n">
        <f aca="false">G206*S206+H206*T206+I206*U206</f>
        <v>0</v>
      </c>
      <c r="X206" s="25"/>
      <c r="Y206" s="25"/>
      <c r="Z206" s="25"/>
    </row>
    <row r="207" customFormat="false" ht="15.75" hidden="false" customHeight="false" outlineLevel="0" collapsed="false">
      <c r="A207" s="25"/>
      <c r="B207" s="25"/>
      <c r="C207" s="25"/>
      <c r="D207" s="25"/>
      <c r="E207" s="25"/>
      <c r="F207" s="28" t="s">
        <v>325</v>
      </c>
      <c r="G207" s="103" t="n">
        <v>0</v>
      </c>
      <c r="H207" s="76" t="n">
        <v>0</v>
      </c>
      <c r="I207" s="77" t="n">
        <v>0</v>
      </c>
      <c r="J207" s="25"/>
      <c r="K207" s="61" t="n">
        <v>201</v>
      </c>
      <c r="L207" s="62" t="n">
        <f aca="false">$B$17+$B$18*EXP(-K207/$B$21)+$B$19*EXP(-K207/$B$22)+$B$20*EXP(-K207/$B$23)</f>
        <v>0.353013287248106</v>
      </c>
      <c r="M207" s="63" t="n">
        <f aca="false">EXP(-K207/$D$9)</f>
        <v>4.00195278750822E-008</v>
      </c>
      <c r="N207" s="63" t="n">
        <f aca="false">EXP(-K207/$D$8)</f>
        <v>0.158177620459713</v>
      </c>
      <c r="O207" s="64" t="n">
        <f aca="false">(K207*$B$17+$B$18*$B$21*(1-EXP(-K207/$B$21))+$B$19*$B$22*(1-EXP(-K207/$B$22))+$B$20*$B$23*(1-EXP(-K207/$B$23)))*$C$7</f>
        <v>1.54151562834266E-013</v>
      </c>
      <c r="P207" s="64" t="n">
        <f aca="false">$D$9*(1-EXP(-K207/$D$9))*$C$9</f>
        <v>2.36561254260975E-012</v>
      </c>
      <c r="Q207" s="65" t="n">
        <f aca="false">$D$8*(1-EXP(-K207/$D$8))*$C$8</f>
        <v>3.29317763350646E-011</v>
      </c>
      <c r="R207" s="66" t="n">
        <f aca="false">$B$13-K207</f>
        <v>299</v>
      </c>
      <c r="S207" s="67" t="n">
        <f aca="false">VLOOKUP($R207,$K$6:$Q$506,5)/$C$26</f>
        <v>0.672135114326195</v>
      </c>
      <c r="T207" s="68" t="n">
        <f aca="false">VLOOKUP($R207,$K$6:$Q$506,6)/$C$26</f>
        <v>7.55598023603196</v>
      </c>
      <c r="U207" s="69" t="n">
        <f aca="false">VLOOKUP($R207,$K$6:$Q$506,7)/$C$26</f>
        <v>116.908572883136</v>
      </c>
      <c r="V207" s="28" t="s">
        <v>325</v>
      </c>
      <c r="W207" s="78" t="n">
        <f aca="false">G207*S207+H207*T207+I207*U207</f>
        <v>0</v>
      </c>
      <c r="X207" s="25"/>
      <c r="Y207" s="25"/>
      <c r="Z207" s="25"/>
    </row>
    <row r="208" customFormat="false" ht="15.75" hidden="false" customHeight="false" outlineLevel="0" collapsed="false">
      <c r="A208" s="25"/>
      <c r="B208" s="25"/>
      <c r="C208" s="25"/>
      <c r="D208" s="25"/>
      <c r="E208" s="25"/>
      <c r="F208" s="28" t="s">
        <v>326</v>
      </c>
      <c r="G208" s="103" t="n">
        <v>0</v>
      </c>
      <c r="H208" s="76" t="n">
        <v>0</v>
      </c>
      <c r="I208" s="77" t="n">
        <v>0</v>
      </c>
      <c r="J208" s="25"/>
      <c r="K208" s="61" t="n">
        <v>202</v>
      </c>
      <c r="L208" s="62" t="n">
        <f aca="false">$B$17+$B$18*EXP(-K208/$B$21)+$B$19*EXP(-K208/$B$22)+$B$20*EXP(-K208/$B$23)</f>
        <v>0.352641411774174</v>
      </c>
      <c r="M208" s="63" t="n">
        <f aca="false">EXP(-K208/$D$9)</f>
        <v>3.67677745203231E-008</v>
      </c>
      <c r="N208" s="63" t="n">
        <f aca="false">EXP(-K208/$D$8)</f>
        <v>0.156733086066314</v>
      </c>
      <c r="O208" s="64" t="n">
        <f aca="false">(K208*$B$17+$B$18*$B$21*(1-EXP(-K208/$B$21))+$B$19*$B$22*(1-EXP(-K208/$B$22))+$B$20*$B$23*(1-EXP(-K208/$B$23)))*$C$7</f>
        <v>1.54753087542528E-013</v>
      </c>
      <c r="P208" s="64" t="n">
        <f aca="false">$D$9*(1-EXP(-K208/$D$9))*$C$9</f>
        <v>2.36561255030214E-012</v>
      </c>
      <c r="Q208" s="65" t="n">
        <f aca="false">$D$8*(1-EXP(-K208/$D$8))*$C$8</f>
        <v>3.29882859797448E-011</v>
      </c>
      <c r="R208" s="66" t="n">
        <f aca="false">$B$13-K208</f>
        <v>298</v>
      </c>
      <c r="S208" s="67" t="n">
        <f aca="false">VLOOKUP($R208,$K$6:$Q$506,5)/$C$26</f>
        <v>0.670379110155112</v>
      </c>
      <c r="T208" s="68" t="n">
        <f aca="false">VLOOKUP($R208,$K$6:$Q$506,6)/$C$26</f>
        <v>7.55598023602535</v>
      </c>
      <c r="U208" s="69" t="n">
        <f aca="false">VLOOKUP($R208,$K$6:$Q$506,7)/$C$26</f>
        <v>116.834443990431</v>
      </c>
      <c r="V208" s="28" t="s">
        <v>326</v>
      </c>
      <c r="W208" s="78" t="n">
        <f aca="false">G208*S208+H208*T208+I208*U208</f>
        <v>0</v>
      </c>
      <c r="X208" s="25"/>
      <c r="Y208" s="25"/>
      <c r="Z208" s="25"/>
    </row>
    <row r="209" customFormat="false" ht="15.75" hidden="false" customHeight="false" outlineLevel="0" collapsed="false">
      <c r="A209" s="25"/>
      <c r="B209" s="25"/>
      <c r="C209" s="25"/>
      <c r="D209" s="25"/>
      <c r="E209" s="25"/>
      <c r="F209" s="28" t="s">
        <v>327</v>
      </c>
      <c r="G209" s="103" t="n">
        <v>0</v>
      </c>
      <c r="H209" s="76" t="n">
        <v>0</v>
      </c>
      <c r="I209" s="77" t="n">
        <v>0</v>
      </c>
      <c r="J209" s="25"/>
      <c r="K209" s="61" t="n">
        <v>203</v>
      </c>
      <c r="L209" s="62" t="n">
        <f aca="false">$B$17+$B$18*EXP(-K209/$B$21)+$B$19*EXP(-K209/$B$22)+$B$20*EXP(-K209/$B$23)</f>
        <v>0.35227123957643</v>
      </c>
      <c r="M209" s="63" t="n">
        <f aca="false">EXP(-K209/$D$9)</f>
        <v>3.3780239671919E-008</v>
      </c>
      <c r="N209" s="63" t="n">
        <f aca="false">EXP(-K209/$D$8)</f>
        <v>0.155301743675726</v>
      </c>
      <c r="O209" s="64" t="n">
        <f aca="false">(K209*$B$17+$B$18*$B$21*(1-EXP(-K209/$B$21))+$B$19*$B$22*(1-EXP(-K209/$B$22))+$B$20*$B$23*(1-EXP(-K209/$B$23)))*$C$7</f>
        <v>1.55353979706762E-013</v>
      </c>
      <c r="P209" s="64" t="n">
        <f aca="false">$D$9*(1-EXP(-K209/$D$9))*$C$9</f>
        <v>2.36561255736949E-012</v>
      </c>
      <c r="Q209" s="65" t="n">
        <f aca="false">$D$8*(1-EXP(-K209/$D$8))*$C$8</f>
        <v>3.30442795582138E-011</v>
      </c>
      <c r="R209" s="66" t="n">
        <f aca="false">$B$13-K209</f>
        <v>297</v>
      </c>
      <c r="S209" s="67" t="n">
        <f aca="false">VLOOKUP($R209,$K$6:$Q$506,5)/$C$26</f>
        <v>0.668621641095287</v>
      </c>
      <c r="T209" s="68" t="n">
        <f aca="false">VLOOKUP($R209,$K$6:$Q$506,6)/$C$26</f>
        <v>7.55598023601815</v>
      </c>
      <c r="U209" s="69" t="n">
        <f aca="false">VLOOKUP($R209,$K$6:$Q$506,7)/$C$26</f>
        <v>116.75963188694</v>
      </c>
      <c r="V209" s="28" t="s">
        <v>327</v>
      </c>
      <c r="W209" s="78" t="n">
        <f aca="false">G209*S209+H209*T209+I209*U209</f>
        <v>0</v>
      </c>
      <c r="X209" s="25"/>
      <c r="Y209" s="25"/>
      <c r="Z209" s="25"/>
    </row>
    <row r="210" customFormat="false" ht="15.75" hidden="false" customHeight="false" outlineLevel="0" collapsed="false">
      <c r="A210" s="25"/>
      <c r="B210" s="25"/>
      <c r="C210" s="25"/>
      <c r="D210" s="25"/>
      <c r="E210" s="25"/>
      <c r="F210" s="28" t="s">
        <v>328</v>
      </c>
      <c r="G210" s="103" t="n">
        <v>0</v>
      </c>
      <c r="H210" s="76" t="n">
        <v>0</v>
      </c>
      <c r="I210" s="77" t="n">
        <v>0</v>
      </c>
      <c r="J210" s="25"/>
      <c r="K210" s="61" t="n">
        <v>204</v>
      </c>
      <c r="L210" s="62" t="n">
        <f aca="false">$B$17+$B$18*EXP(-K210/$B$21)+$B$19*EXP(-K210/$B$22)+$B$20*EXP(-K210/$B$23)</f>
        <v>0.351902745781907</v>
      </c>
      <c r="M210" s="63" t="n">
        <f aca="false">EXP(-K210/$D$9)</f>
        <v>3.10354544755369E-008</v>
      </c>
      <c r="N210" s="63" t="n">
        <f aca="false">EXP(-K210/$D$8)</f>
        <v>0.153883472813879</v>
      </c>
      <c r="O210" s="64" t="n">
        <f aca="false">(K210*$B$17+$B$18*$B$21*(1-EXP(-K210/$B$21))+$B$19*$B$22*(1-EXP(-K210/$B$22))+$B$20*$B$23*(1-EXP(-K210/$B$23)))*$C$7</f>
        <v>1.55954242209543E-013</v>
      </c>
      <c r="P210" s="64" t="n">
        <f aca="false">$D$9*(1-EXP(-K210/$D$9))*$C$9</f>
        <v>2.36561256386259E-012</v>
      </c>
      <c r="Q210" s="65" t="n">
        <f aca="false">$D$8*(1-EXP(-K210/$D$8))*$C$8</f>
        <v>3.30997617833721E-011</v>
      </c>
      <c r="R210" s="66" t="n">
        <f aca="false">$B$13-K210</f>
        <v>296</v>
      </c>
      <c r="S210" s="67" t="n">
        <f aca="false">VLOOKUP($R210,$K$6:$Q$506,5)/$C$26</f>
        <v>0.666862703123128</v>
      </c>
      <c r="T210" s="68" t="n">
        <f aca="false">VLOOKUP($R210,$K$6:$Q$506,6)/$C$26</f>
        <v>7.55598023601032</v>
      </c>
      <c r="U210" s="69" t="n">
        <f aca="false">VLOOKUP($R210,$K$6:$Q$506,7)/$C$26</f>
        <v>116.684130275833</v>
      </c>
      <c r="V210" s="28" t="s">
        <v>328</v>
      </c>
      <c r="W210" s="78" t="n">
        <f aca="false">G210*S210+H210*T210+I210*U210</f>
        <v>0</v>
      </c>
      <c r="X210" s="25"/>
      <c r="Y210" s="25"/>
      <c r="Z210" s="25"/>
    </row>
    <row r="211" customFormat="false" ht="15.75" hidden="false" customHeight="false" outlineLevel="0" collapsed="false">
      <c r="A211" s="25"/>
      <c r="B211" s="25"/>
      <c r="C211" s="25"/>
      <c r="D211" s="25"/>
      <c r="E211" s="25"/>
      <c r="F211" s="28" t="s">
        <v>329</v>
      </c>
      <c r="G211" s="103" t="n">
        <v>0</v>
      </c>
      <c r="H211" s="76" t="n">
        <v>0</v>
      </c>
      <c r="I211" s="77" t="n">
        <v>0</v>
      </c>
      <c r="J211" s="25"/>
      <c r="K211" s="61" t="n">
        <v>205</v>
      </c>
      <c r="L211" s="62" t="n">
        <f aca="false">$B$17+$B$18*EXP(-K211/$B$21)+$B$19*EXP(-K211/$B$22)+$B$20*EXP(-K211/$B$23)</f>
        <v>0.351535906135658</v>
      </c>
      <c r="M211" s="63" t="n">
        <f aca="false">EXP(-K211/$D$9)</f>
        <v>2.8513694510694E-008</v>
      </c>
      <c r="N211" s="63" t="n">
        <f aca="false">EXP(-K211/$D$8)</f>
        <v>0.152478154106913</v>
      </c>
      <c r="O211" s="64" t="n">
        <f aca="false">(K211*$B$17+$B$18*$B$21*(1-EXP(-K211/$B$21))+$B$19*$B$22*(1-EXP(-K211/$B$22))+$B$20*$B$23*(1-EXP(-K211/$B$23)))*$C$7</f>
        <v>1.56553877891568E-013</v>
      </c>
      <c r="P211" s="64" t="n">
        <f aca="false">$D$9*(1-EXP(-K211/$D$9))*$C$9</f>
        <v>2.3656125698281E-012</v>
      </c>
      <c r="Q211" s="65" t="n">
        <f aca="false">$D$8*(1-EXP(-K211/$D$8))*$C$8</f>
        <v>3.31547373250802E-011</v>
      </c>
      <c r="R211" s="66" t="n">
        <f aca="false">$B$13-K211</f>
        <v>295</v>
      </c>
      <c r="S211" s="67" t="n">
        <f aca="false">VLOOKUP($R211,$K$6:$Q$506,5)/$C$26</f>
        <v>0.66510229219638</v>
      </c>
      <c r="T211" s="68" t="n">
        <f aca="false">VLOOKUP($R211,$K$6:$Q$506,6)/$C$26</f>
        <v>7.55598023600179</v>
      </c>
      <c r="U211" s="69" t="n">
        <f aca="false">VLOOKUP($R211,$K$6:$Q$506,7)/$C$26</f>
        <v>116.607932802245</v>
      </c>
      <c r="V211" s="28" t="s">
        <v>329</v>
      </c>
      <c r="W211" s="78" t="n">
        <f aca="false">G211*S211+H211*T211+I211*U211</f>
        <v>0</v>
      </c>
      <c r="X211" s="25"/>
      <c r="Y211" s="25"/>
      <c r="Z211" s="25"/>
    </row>
    <row r="212" customFormat="false" ht="15.75" hidden="false" customHeight="false" outlineLevel="0" collapsed="false">
      <c r="A212" s="25"/>
      <c r="B212" s="25"/>
      <c r="C212" s="25"/>
      <c r="D212" s="25"/>
      <c r="E212" s="25"/>
      <c r="F212" s="28" t="s">
        <v>330</v>
      </c>
      <c r="G212" s="103" t="n">
        <v>0</v>
      </c>
      <c r="H212" s="76" t="n">
        <v>0</v>
      </c>
      <c r="I212" s="77" t="n">
        <v>0</v>
      </c>
      <c r="J212" s="25"/>
      <c r="K212" s="61" t="n">
        <v>206</v>
      </c>
      <c r="L212" s="62" t="n">
        <f aca="false">$B$17+$B$18*EXP(-K212/$B$21)+$B$19*EXP(-K212/$B$22)+$B$20*EXP(-K212/$B$23)</f>
        <v>0.351170696984207</v>
      </c>
      <c r="M212" s="63" t="n">
        <f aca="false">EXP(-K212/$D$9)</f>
        <v>2.61968380482404E-008</v>
      </c>
      <c r="N212" s="63" t="n">
        <f aca="false">EXP(-K212/$D$8)</f>
        <v>0.151085669271137</v>
      </c>
      <c r="O212" s="64" t="n">
        <f aca="false">(K212*$B$17+$B$18*$B$21*(1-EXP(-K212/$B$21))+$B$19*$B$22*(1-EXP(-K212/$B$22))+$B$20*$B$23*(1-EXP(-K212/$B$23)))*$C$7</f>
        <v>1.571528895527E-013</v>
      </c>
      <c r="P212" s="64" t="n">
        <f aca="false">$D$9*(1-EXP(-K212/$D$9))*$C$9</f>
        <v>2.36561257530888E-012</v>
      </c>
      <c r="Q212" s="65" t="n">
        <f aca="false">$D$8*(1-EXP(-K212/$D$8))*$C$8</f>
        <v>3.32092108105521E-011</v>
      </c>
      <c r="R212" s="66" t="n">
        <f aca="false">$B$13-K212</f>
        <v>294</v>
      </c>
      <c r="S212" s="67" t="n">
        <f aca="false">VLOOKUP($R212,$K$6:$Q$506,5)/$C$26</f>
        <v>0.663340404253836</v>
      </c>
      <c r="T212" s="68" t="n">
        <f aca="false">VLOOKUP($R212,$K$6:$Q$506,6)/$C$26</f>
        <v>7.55598023599251</v>
      </c>
      <c r="U212" s="69" t="n">
        <f aca="false">VLOOKUP($R212,$K$6:$Q$506,7)/$C$26</f>
        <v>116.531033052743</v>
      </c>
      <c r="V212" s="28" t="s">
        <v>330</v>
      </c>
      <c r="W212" s="78" t="n">
        <f aca="false">G212*S212+H212*T212+I212*U212</f>
        <v>0</v>
      </c>
      <c r="X212" s="25"/>
      <c r="Y212" s="25"/>
      <c r="Z212" s="25"/>
    </row>
    <row r="213" customFormat="false" ht="15.75" hidden="false" customHeight="false" outlineLevel="0" collapsed="false">
      <c r="A213" s="25"/>
      <c r="B213" s="25"/>
      <c r="C213" s="25"/>
      <c r="D213" s="25"/>
      <c r="E213" s="25"/>
      <c r="F213" s="28" t="s">
        <v>331</v>
      </c>
      <c r="G213" s="103" t="n">
        <v>0</v>
      </c>
      <c r="H213" s="76" t="n">
        <v>0</v>
      </c>
      <c r="I213" s="77" t="n">
        <v>0</v>
      </c>
      <c r="J213" s="25"/>
      <c r="K213" s="61" t="n">
        <v>207</v>
      </c>
      <c r="L213" s="62" t="n">
        <f aca="false">$B$17+$B$18*EXP(-K213/$B$21)+$B$19*EXP(-K213/$B$22)+$B$20*EXP(-K213/$B$23)</f>
        <v>0.350807095259451</v>
      </c>
      <c r="M213" s="63" t="n">
        <f aca="false">EXP(-K213/$D$9)</f>
        <v>2.40682358250121E-008</v>
      </c>
      <c r="N213" s="63" t="n">
        <f aca="false">EXP(-K213/$D$8)</f>
        <v>0.149705901103064</v>
      </c>
      <c r="O213" s="64" t="n">
        <f aca="false">(K213*$B$17+$B$18*$B$21*(1-EXP(-K213/$B$21))+$B$19*$B$22*(1-EXP(-K213/$B$22))+$B$20*$B$23*(1-EXP(-K213/$B$23)))*$C$7</f>
        <v>1.57751279952973E-013</v>
      </c>
      <c r="P213" s="64" t="n">
        <f aca="false">$D$9*(1-EXP(-K213/$D$9))*$C$9</f>
        <v>2.36561258034433E-012</v>
      </c>
      <c r="Q213" s="65" t="n">
        <f aca="false">$D$8*(1-EXP(-K213/$D$8))*$C$8</f>
        <v>3.32631868247441E-011</v>
      </c>
      <c r="R213" s="66" t="n">
        <f aca="false">$B$13-K213</f>
        <v>293</v>
      </c>
      <c r="S213" s="67" t="n">
        <f aca="false">VLOOKUP($R213,$K$6:$Q$506,5)/$C$26</f>
        <v>0.661577035215053</v>
      </c>
      <c r="T213" s="68" t="n">
        <f aca="false">VLOOKUP($R213,$K$6:$Q$506,6)/$C$26</f>
        <v>7.55598023598241</v>
      </c>
      <c r="U213" s="69" t="n">
        <f aca="false">VLOOKUP($R213,$K$6:$Q$506,7)/$C$26</f>
        <v>116.453424554784</v>
      </c>
      <c r="V213" s="28" t="s">
        <v>331</v>
      </c>
      <c r="W213" s="78" t="n">
        <f aca="false">G213*S213+H213*T213+I213*U213</f>
        <v>0</v>
      </c>
      <c r="X213" s="25"/>
      <c r="Y213" s="25"/>
      <c r="Z213" s="25"/>
    </row>
    <row r="214" customFormat="false" ht="15.75" hidden="false" customHeight="false" outlineLevel="0" collapsed="false">
      <c r="A214" s="25"/>
      <c r="B214" s="25"/>
      <c r="C214" s="25"/>
      <c r="D214" s="25"/>
      <c r="E214" s="25"/>
      <c r="F214" s="28" t="s">
        <v>332</v>
      </c>
      <c r="G214" s="103" t="n">
        <v>0</v>
      </c>
      <c r="H214" s="76" t="n">
        <v>0</v>
      </c>
      <c r="I214" s="77" t="n">
        <v>0</v>
      </c>
      <c r="J214" s="25"/>
      <c r="K214" s="61" t="n">
        <v>208</v>
      </c>
      <c r="L214" s="62" t="n">
        <f aca="false">$B$17+$B$18*EXP(-K214/$B$21)+$B$19*EXP(-K214/$B$22)+$B$20*EXP(-K214/$B$23)</f>
        <v>0.350445078462985</v>
      </c>
      <c r="M214" s="63" t="n">
        <f aca="false">EXP(-K214/$D$9)</f>
        <v>2.21125913998352E-008</v>
      </c>
      <c r="N214" s="63" t="n">
        <f aca="false">EXP(-K214/$D$8)</f>
        <v>0.148338733469554</v>
      </c>
      <c r="O214" s="64" t="n">
        <f aca="false">(K214*$B$17+$B$18*$B$21*(1-EXP(-K214/$B$21))+$B$19*$B$22*(1-EXP(-K214/$B$22))+$B$20*$B$23*(1-EXP(-K214/$B$23)))*$C$7</f>
        <v>1.58349051813586E-013</v>
      </c>
      <c r="P214" s="64" t="n">
        <f aca="false">$D$9*(1-EXP(-K214/$D$9))*$C$9</f>
        <v>2.36561258497063E-012</v>
      </c>
      <c r="Q214" s="65" t="n">
        <f aca="false">$D$8*(1-EXP(-K214/$D$8))*$C$8</f>
        <v>3.33166699107412E-011</v>
      </c>
      <c r="R214" s="66" t="n">
        <f aca="false">$B$13-K214</f>
        <v>292</v>
      </c>
      <c r="S214" s="67" t="n">
        <f aca="false">VLOOKUP($R214,$K$6:$Q$506,5)/$C$26</f>
        <v>0.659812180980052</v>
      </c>
      <c r="T214" s="68" t="n">
        <f aca="false">VLOOKUP($R214,$K$6:$Q$506,6)/$C$26</f>
        <v>7.55598023597142</v>
      </c>
      <c r="U214" s="69" t="n">
        <f aca="false">VLOOKUP($R214,$K$6:$Q$506,7)/$C$26</f>
        <v>116.37510077617</v>
      </c>
      <c r="V214" s="28" t="s">
        <v>332</v>
      </c>
      <c r="W214" s="78" t="n">
        <f aca="false">G214*S214+H214*T214+I214*U214</f>
        <v>0</v>
      </c>
      <c r="X214" s="25"/>
      <c r="Y214" s="25"/>
      <c r="Z214" s="25"/>
    </row>
    <row r="215" customFormat="false" ht="15.75" hidden="false" customHeight="false" outlineLevel="0" collapsed="false">
      <c r="A215" s="25"/>
      <c r="B215" s="25"/>
      <c r="C215" s="25"/>
      <c r="D215" s="25"/>
      <c r="E215" s="25"/>
      <c r="F215" s="28" t="s">
        <v>333</v>
      </c>
      <c r="G215" s="103" t="n">
        <v>0</v>
      </c>
      <c r="H215" s="76" t="n">
        <v>0</v>
      </c>
      <c r="I215" s="77" t="n">
        <v>0</v>
      </c>
      <c r="J215" s="25"/>
      <c r="K215" s="61" t="n">
        <v>209</v>
      </c>
      <c r="L215" s="62" t="n">
        <f aca="false">$B$17+$B$18*EXP(-K215/$B$21)+$B$19*EXP(-K215/$B$22)+$B$20*EXP(-K215/$B$23)</f>
        <v>0.350084624650864</v>
      </c>
      <c r="M215" s="63" t="n">
        <f aca="false">EXP(-K215/$D$9)</f>
        <v>2.03158512311037E-008</v>
      </c>
      <c r="N215" s="63" t="n">
        <f aca="false">EXP(-K215/$D$8)</f>
        <v>0.146984051298035</v>
      </c>
      <c r="O215" s="64" t="n">
        <f aca="false">(K215*$B$17+$B$18*$B$21*(1-EXP(-K215/$B$21))+$B$19*$B$22*(1-EXP(-K215/$B$22))+$B$20*$B$23*(1-EXP(-K215/$B$23)))*$C$7</f>
        <v>1.5894620781785E-013</v>
      </c>
      <c r="P215" s="64" t="n">
        <f aca="false">$D$9*(1-EXP(-K215/$D$9))*$C$9</f>
        <v>2.36561258922102E-012</v>
      </c>
      <c r="Q215" s="65" t="n">
        <f aca="false">$D$8*(1-EXP(-K215/$D$8))*$C$8</f>
        <v>3.33696645701395E-011</v>
      </c>
      <c r="R215" s="66" t="n">
        <f aca="false">$B$13-K215</f>
        <v>291</v>
      </c>
      <c r="S215" s="67" t="n">
        <f aca="false">VLOOKUP($R215,$K$6:$Q$506,5)/$C$26</f>
        <v>0.658045837429012</v>
      </c>
      <c r="T215" s="68" t="n">
        <f aca="false">VLOOKUP($R215,$K$6:$Q$506,6)/$C$26</f>
        <v>7.55598023595945</v>
      </c>
      <c r="U215" s="69" t="n">
        <f aca="false">VLOOKUP($R215,$K$6:$Q$506,7)/$C$26</f>
        <v>116.296055124498</v>
      </c>
      <c r="V215" s="28" t="s">
        <v>333</v>
      </c>
      <c r="W215" s="78" t="n">
        <f aca="false">G215*S215+H215*T215+I215*U215</f>
        <v>0</v>
      </c>
      <c r="X215" s="25"/>
      <c r="Y215" s="25"/>
      <c r="Z215" s="25"/>
    </row>
    <row r="216" customFormat="false" ht="15.75" hidden="false" customHeight="false" outlineLevel="0" collapsed="false">
      <c r="A216" s="25"/>
      <c r="B216" s="25"/>
      <c r="C216" s="25"/>
      <c r="D216" s="25"/>
      <c r="E216" s="25"/>
      <c r="F216" s="28" t="s">
        <v>334</v>
      </c>
      <c r="G216" s="103" t="n">
        <v>0</v>
      </c>
      <c r="H216" s="76" t="n">
        <v>0</v>
      </c>
      <c r="I216" s="77" t="n">
        <v>0</v>
      </c>
      <c r="J216" s="25"/>
      <c r="K216" s="61" t="n">
        <v>210</v>
      </c>
      <c r="L216" s="62" t="n">
        <f aca="false">$B$17+$B$18*EXP(-K216/$B$21)+$B$19*EXP(-K216/$B$22)+$B$20*EXP(-K216/$B$23)</f>
        <v>0.349725712418762</v>
      </c>
      <c r="M216" s="63" t="n">
        <f aca="false">EXP(-K216/$D$9)</f>
        <v>1.86651036860118E-008</v>
      </c>
      <c r="N216" s="63" t="n">
        <f aca="false">EXP(-K216/$D$8)</f>
        <v>0.145641740566821</v>
      </c>
      <c r="O216" s="64" t="n">
        <f aca="false">(K216*$B$17+$B$18*$B$21*(1-EXP(-K216/$B$21))+$B$19*$B$22*(1-EXP(-K216/$B$22))+$B$20*$B$23*(1-EXP(-K216/$B$23)))*$C$7</f>
        <v>1.59542750612132E-013</v>
      </c>
      <c r="P216" s="64" t="n">
        <f aca="false">$D$9*(1-EXP(-K216/$D$9))*$C$9</f>
        <v>2.36561259312605E-012</v>
      </c>
      <c r="Q216" s="65" t="n">
        <f aca="false">$D$8*(1-EXP(-K216/$D$8))*$C$8</f>
        <v>3.34221752634245E-011</v>
      </c>
      <c r="R216" s="66" t="n">
        <f aca="false">$B$13-K216</f>
        <v>290</v>
      </c>
      <c r="S216" s="67" t="n">
        <f aca="false">VLOOKUP($R216,$K$6:$Q$506,5)/$C$26</f>
        <v>0.656278000421966</v>
      </c>
      <c r="T216" s="68" t="n">
        <f aca="false">VLOOKUP($R216,$K$6:$Q$506,6)/$C$26</f>
        <v>7.55598023594642</v>
      </c>
      <c r="U216" s="69" t="n">
        <f aca="false">VLOOKUP($R216,$K$6:$Q$506,7)/$C$26</f>
        <v>116.216280946607</v>
      </c>
      <c r="V216" s="28" t="s">
        <v>334</v>
      </c>
      <c r="W216" s="78" t="n">
        <f aca="false">G216*S216+H216*T216+I216*U216</f>
        <v>0</v>
      </c>
      <c r="X216" s="25"/>
      <c r="Y216" s="25"/>
      <c r="Z216" s="25"/>
    </row>
    <row r="217" customFormat="false" ht="15.75" hidden="false" customHeight="false" outlineLevel="0" collapsed="false">
      <c r="A217" s="25"/>
      <c r="B217" s="25"/>
      <c r="C217" s="25"/>
      <c r="D217" s="25"/>
      <c r="E217" s="25"/>
      <c r="F217" s="28" t="s">
        <v>335</v>
      </c>
      <c r="G217" s="103" t="n">
        <v>0</v>
      </c>
      <c r="H217" s="76" t="n">
        <v>0</v>
      </c>
      <c r="I217" s="77" t="n">
        <v>0</v>
      </c>
      <c r="J217" s="25"/>
      <c r="K217" s="61" t="n">
        <v>211</v>
      </c>
      <c r="L217" s="62" t="n">
        <f aca="false">$B$17+$B$18*EXP(-K217/$B$21)+$B$19*EXP(-K217/$B$22)+$B$20*EXP(-K217/$B$23)</f>
        <v>0.349368320887542</v>
      </c>
      <c r="M217" s="63" t="n">
        <f aca="false">EXP(-K217/$D$9)</f>
        <v>1.71484862557072E-008</v>
      </c>
      <c r="N217" s="63" t="n">
        <f aca="false">EXP(-K217/$D$8)</f>
        <v>0.144311688295508</v>
      </c>
      <c r="O217" s="64" t="n">
        <f aca="false">(K217*$B$17+$B$18*$B$21*(1-EXP(-K217/$B$21))+$B$19*$B$22*(1-EXP(-K217/$B$22))+$B$20*$B$23*(1-EXP(-K217/$B$23)))*$C$7</f>
        <v>1.60138682806754E-013</v>
      </c>
      <c r="P217" s="64" t="n">
        <f aca="false">$D$9*(1-EXP(-K217/$D$9))*$C$9</f>
        <v>2.36561259671378E-012</v>
      </c>
      <c r="Q217" s="65" t="n">
        <f aca="false">$D$8*(1-EXP(-K217/$D$8))*$C$8</f>
        <v>3.34742064103474E-011</v>
      </c>
      <c r="R217" s="66" t="n">
        <f aca="false">$B$13-K217</f>
        <v>289</v>
      </c>
      <c r="S217" s="67" t="n">
        <f aca="false">VLOOKUP($R217,$K$6:$Q$506,5)/$C$26</f>
        <v>0.654508665798471</v>
      </c>
      <c r="T217" s="68" t="n">
        <f aca="false">VLOOKUP($R217,$K$6:$Q$506,6)/$C$26</f>
        <v>7.55598023593225</v>
      </c>
      <c r="U217" s="69" t="n">
        <f aca="false">VLOOKUP($R217,$K$6:$Q$506,7)/$C$26</f>
        <v>116.135771528018</v>
      </c>
      <c r="V217" s="28" t="s">
        <v>335</v>
      </c>
      <c r="W217" s="78" t="n">
        <f aca="false">G217*S217+H217*T217+I217*U217</f>
        <v>0</v>
      </c>
      <c r="X217" s="25"/>
      <c r="Y217" s="25"/>
      <c r="Z217" s="25"/>
    </row>
    <row r="218" customFormat="false" ht="15.75" hidden="false" customHeight="false" outlineLevel="0" collapsed="false">
      <c r="A218" s="25"/>
      <c r="B218" s="25"/>
      <c r="C218" s="25"/>
      <c r="D218" s="25"/>
      <c r="E218" s="25"/>
      <c r="F218" s="28" t="s">
        <v>336</v>
      </c>
      <c r="G218" s="103" t="n">
        <v>0</v>
      </c>
      <c r="H218" s="76" t="n">
        <v>0</v>
      </c>
      <c r="I218" s="77" t="n">
        <v>0</v>
      </c>
      <c r="J218" s="25"/>
      <c r="K218" s="61" t="n">
        <v>212</v>
      </c>
      <c r="L218" s="62" t="n">
        <f aca="false">$B$17+$B$18*EXP(-K218/$B$21)+$B$19*EXP(-K218/$B$22)+$B$20*EXP(-K218/$B$23)</f>
        <v>0.349012429689213</v>
      </c>
      <c r="M218" s="63" t="n">
        <f aca="false">EXP(-K218/$D$9)</f>
        <v>1.57551003095987E-008</v>
      </c>
      <c r="N218" s="63" t="n">
        <f aca="false">EXP(-K218/$D$8)</f>
        <v>0.142993782535474</v>
      </c>
      <c r="O218" s="64" t="n">
        <f aca="false">(K218*$B$17+$B$18*$B$21*(1-EXP(-K218/$B$21))+$B$19*$B$22*(1-EXP(-K218/$B$22))+$B$20*$B$23*(1-EXP(-K218/$B$23)))*$C$7</f>
        <v>1.60734006976879E-013</v>
      </c>
      <c r="P218" s="64" t="n">
        <f aca="false">$D$9*(1-EXP(-K218/$D$9))*$C$9</f>
        <v>2.36561260000999E-012</v>
      </c>
      <c r="Q218" s="65" t="n">
        <f aca="false">$D$8*(1-EXP(-K218/$D$8))*$C$8</f>
        <v>3.35257623902963E-011</v>
      </c>
      <c r="R218" s="66" t="n">
        <f aca="false">$B$13-K218</f>
        <v>288</v>
      </c>
      <c r="S218" s="67" t="n">
        <f aca="false">VLOOKUP($R218,$K$6:$Q$506,5)/$C$26</f>
        <v>0.652737829377286</v>
      </c>
      <c r="T218" s="68" t="n">
        <f aca="false">VLOOKUP($R218,$K$6:$Q$506,6)/$C$26</f>
        <v>7.55598023591682</v>
      </c>
      <c r="U218" s="69" t="n">
        <f aca="false">VLOOKUP($R218,$K$6:$Q$506,7)/$C$26</f>
        <v>116.054520092367</v>
      </c>
      <c r="V218" s="28" t="s">
        <v>336</v>
      </c>
      <c r="W218" s="78" t="n">
        <f aca="false">G218*S218+H218*T218+I218*U218</f>
        <v>0</v>
      </c>
      <c r="X218" s="25"/>
      <c r="Y218" s="25"/>
      <c r="Z218" s="25"/>
    </row>
    <row r="219" customFormat="false" ht="15.75" hidden="false" customHeight="false" outlineLevel="0" collapsed="false">
      <c r="A219" s="25"/>
      <c r="B219" s="25"/>
      <c r="C219" s="25"/>
      <c r="D219" s="25"/>
      <c r="E219" s="25"/>
      <c r="F219" s="28" t="s">
        <v>337</v>
      </c>
      <c r="G219" s="103" t="n">
        <v>0</v>
      </c>
      <c r="H219" s="76" t="n">
        <v>0</v>
      </c>
      <c r="I219" s="77" t="n">
        <v>0</v>
      </c>
      <c r="J219" s="25"/>
      <c r="K219" s="61" t="n">
        <v>213</v>
      </c>
      <c r="L219" s="62" t="n">
        <f aca="false">$B$17+$B$18*EXP(-K219/$B$21)+$B$19*EXP(-K219/$B$22)+$B$20*EXP(-K219/$B$23)</f>
        <v>0.348658018953256</v>
      </c>
      <c r="M219" s="63" t="n">
        <f aca="false">EXP(-K219/$D$9)</f>
        <v>1.4474932776233E-008</v>
      </c>
      <c r="N219" s="63" t="n">
        <f aca="false">EXP(-K219/$D$8)</f>
        <v>0.14168791236045</v>
      </c>
      <c r="O219" s="64" t="n">
        <f aca="false">(K219*$B$17+$B$18*$B$21*(1-EXP(-K219/$B$21))+$B$19*$B$22*(1-EXP(-K219/$B$22))+$B$20*$B$23*(1-EXP(-K219/$B$23)))*$C$7</f>
        <v>1.61328725663373E-013</v>
      </c>
      <c r="P219" s="64" t="n">
        <f aca="false">$D$9*(1-EXP(-K219/$D$9))*$C$9</f>
        <v>2.36561260303837E-012</v>
      </c>
      <c r="Q219" s="65" t="n">
        <f aca="false">$D$8*(1-EXP(-K219/$D$8))*$C$8</f>
        <v>3.35768475426654E-011</v>
      </c>
      <c r="R219" s="66" t="n">
        <f aca="false">$B$13-K219</f>
        <v>287</v>
      </c>
      <c r="S219" s="67" t="n">
        <f aca="false">VLOOKUP($R219,$K$6:$Q$506,5)/$C$26</f>
        <v>0.650965486956034</v>
      </c>
      <c r="T219" s="68" t="n">
        <f aca="false">VLOOKUP($R219,$K$6:$Q$506,6)/$C$26</f>
        <v>7.55598023590002</v>
      </c>
      <c r="U219" s="69" t="n">
        <f aca="false">VLOOKUP($R219,$K$6:$Q$506,7)/$C$26</f>
        <v>115.972519800834</v>
      </c>
      <c r="V219" s="28" t="s">
        <v>337</v>
      </c>
      <c r="W219" s="78" t="n">
        <f aca="false">G219*S219+H219*T219+I219*U219</f>
        <v>0</v>
      </c>
      <c r="X219" s="25"/>
      <c r="Y219" s="25"/>
      <c r="Z219" s="25"/>
    </row>
    <row r="220" customFormat="false" ht="15.75" hidden="false" customHeight="false" outlineLevel="0" collapsed="false">
      <c r="A220" s="25"/>
      <c r="B220" s="25"/>
      <c r="C220" s="25"/>
      <c r="D220" s="25"/>
      <c r="E220" s="25"/>
      <c r="F220" s="28" t="s">
        <v>338</v>
      </c>
      <c r="G220" s="103" t="n">
        <v>0</v>
      </c>
      <c r="H220" s="76" t="n">
        <v>0</v>
      </c>
      <c r="I220" s="77" t="n">
        <v>0</v>
      </c>
      <c r="J220" s="25"/>
      <c r="K220" s="61" t="n">
        <v>214</v>
      </c>
      <c r="L220" s="62" t="n">
        <f aca="false">$B$17+$B$18*EXP(-K220/$B$21)+$B$19*EXP(-K220/$B$22)+$B$20*EXP(-K220/$B$23)</f>
        <v>0.348305069293338</v>
      </c>
      <c r="M220" s="63" t="n">
        <f aca="false">EXP(-K220/$D$9)</f>
        <v>1.32987841879251E-008</v>
      </c>
      <c r="N220" s="63" t="n">
        <f aca="false">EXP(-K220/$D$8)</f>
        <v>0.140393967857184</v>
      </c>
      <c r="O220" s="64" t="n">
        <f aca="false">(K220*$B$17+$B$18*$B$21*(1-EXP(-K220/$B$21))+$B$19*$B$22*(1-EXP(-K220/$B$22))+$B$20*$B$23*(1-EXP(-K220/$B$23)))*$C$7</f>
        <v>1.61922841373639E-013</v>
      </c>
      <c r="P220" s="64" t="n">
        <f aca="false">$D$9*(1-EXP(-K220/$D$9))*$C$9</f>
        <v>2.36561260582068E-012</v>
      </c>
      <c r="Q220" s="65" t="n">
        <f aca="false">$D$8*(1-EXP(-K220/$D$8))*$C$8</f>
        <v>3.36274661672199E-011</v>
      </c>
      <c r="R220" s="66" t="n">
        <f aca="false">$B$13-K220</f>
        <v>286</v>
      </c>
      <c r="S220" s="67" t="n">
        <f aca="false">VLOOKUP($R220,$K$6:$Q$506,5)/$C$26</f>
        <v>0.649191634310856</v>
      </c>
      <c r="T220" s="68" t="n">
        <f aca="false">VLOOKUP($R220,$K$6:$Q$506,6)/$C$26</f>
        <v>7.55598023588174</v>
      </c>
      <c r="U220" s="69" t="n">
        <f aca="false">VLOOKUP($R220,$K$6:$Q$506,7)/$C$26</f>
        <v>115.889763751571</v>
      </c>
      <c r="V220" s="28" t="s">
        <v>338</v>
      </c>
      <c r="W220" s="78" t="n">
        <f aca="false">G220*S220+H220*T220+I220*U220</f>
        <v>0</v>
      </c>
      <c r="X220" s="25"/>
      <c r="Y220" s="25"/>
      <c r="Z220" s="25"/>
    </row>
    <row r="221" customFormat="false" ht="15.75" hidden="false" customHeight="false" outlineLevel="0" collapsed="false">
      <c r="A221" s="25"/>
      <c r="B221" s="25"/>
      <c r="C221" s="25"/>
      <c r="D221" s="25"/>
      <c r="E221" s="25"/>
      <c r="F221" s="28" t="s">
        <v>339</v>
      </c>
      <c r="G221" s="103" t="n">
        <v>0</v>
      </c>
      <c r="H221" s="76" t="n">
        <v>0</v>
      </c>
      <c r="I221" s="77" t="n">
        <v>0</v>
      </c>
      <c r="J221" s="25"/>
      <c r="K221" s="61" t="n">
        <v>215</v>
      </c>
      <c r="L221" s="62" t="n">
        <f aca="false">$B$17+$B$18*EXP(-K221/$B$21)+$B$19*EXP(-K221/$B$22)+$B$20*EXP(-K221/$B$23)</f>
        <v>0.347953561794362</v>
      </c>
      <c r="M221" s="63" t="n">
        <f aca="false">EXP(-K221/$D$9)</f>
        <v>1.22182025720628E-008</v>
      </c>
      <c r="N221" s="63" t="n">
        <f aca="false">EXP(-K221/$D$8)</f>
        <v>0.139111840116192</v>
      </c>
      <c r="O221" s="64" t="n">
        <f aca="false">(K221*$B$17+$B$18*$B$21*(1-EXP(-K221/$B$21))+$B$19*$B$22*(1-EXP(-K221/$B$22))+$B$20*$B$23*(1-EXP(-K221/$B$23)))*$C$7</f>
        <v>1.62516356582434E-013</v>
      </c>
      <c r="P221" s="64" t="n">
        <f aca="false">$D$9*(1-EXP(-K221/$D$9))*$C$9</f>
        <v>2.36561260837692E-012</v>
      </c>
      <c r="Q221" s="65" t="n">
        <f aca="false">$D$8*(1-EXP(-K221/$D$8))*$C$8</f>
        <v>3.36776225244581E-011</v>
      </c>
      <c r="R221" s="66" t="n">
        <f aca="false">$B$13-K221</f>
        <v>285</v>
      </c>
      <c r="S221" s="67" t="n">
        <f aca="false">VLOOKUP($R221,$K$6:$Q$506,5)/$C$26</f>
        <v>0.647416267196054</v>
      </c>
      <c r="T221" s="68" t="n">
        <f aca="false">VLOOKUP($R221,$K$6:$Q$506,6)/$C$26</f>
        <v>7.55598023586184</v>
      </c>
      <c r="U221" s="69" t="n">
        <f aca="false">VLOOKUP($R221,$K$6:$Q$506,7)/$C$26</f>
        <v>115.806244979118</v>
      </c>
      <c r="V221" s="28" t="s">
        <v>339</v>
      </c>
      <c r="W221" s="78" t="n">
        <f aca="false">G221*S221+H221*T221+I221*U221</f>
        <v>0</v>
      </c>
      <c r="X221" s="25"/>
      <c r="Y221" s="25"/>
      <c r="Z221" s="25"/>
    </row>
    <row r="222" customFormat="false" ht="15.75" hidden="false" customHeight="false" outlineLevel="0" collapsed="false">
      <c r="A222" s="25"/>
      <c r="B222" s="25"/>
      <c r="C222" s="25"/>
      <c r="D222" s="25"/>
      <c r="E222" s="25"/>
      <c r="F222" s="28" t="s">
        <v>340</v>
      </c>
      <c r="G222" s="103" t="n">
        <v>0</v>
      </c>
      <c r="H222" s="76" t="n">
        <v>0</v>
      </c>
      <c r="I222" s="77" t="n">
        <v>0</v>
      </c>
      <c r="J222" s="25"/>
      <c r="K222" s="61" t="n">
        <v>216</v>
      </c>
      <c r="L222" s="62" t="n">
        <f aca="false">$B$17+$B$18*EXP(-K222/$B$21)+$B$19*EXP(-K222/$B$22)+$B$20*EXP(-K222/$B$23)</f>
        <v>0.347603477999886</v>
      </c>
      <c r="M222" s="63" t="n">
        <f aca="false">EXP(-K222/$D$9)</f>
        <v>1.12254227140183E-008</v>
      </c>
      <c r="N222" s="63" t="n">
        <f aca="false">EXP(-K222/$D$8)</f>
        <v>0.137841421222591</v>
      </c>
      <c r="O222" s="64" t="n">
        <f aca="false">(K222*$B$17+$B$18*$B$21*(1-EXP(-K222/$B$21))+$B$19*$B$22*(1-EXP(-K222/$B$22))+$B$20*$B$23*(1-EXP(-K222/$B$23)))*$C$7</f>
        <v>1.63109273732656E-013</v>
      </c>
      <c r="P222" s="64" t="n">
        <f aca="false">$D$9*(1-EXP(-K222/$D$9))*$C$9</f>
        <v>2.36561261072545E-012</v>
      </c>
      <c r="Q222" s="65" t="n">
        <f aca="false">$D$8*(1-EXP(-K222/$D$8))*$C$8</f>
        <v>3.37273208359698E-011</v>
      </c>
      <c r="R222" s="66" t="n">
        <f aca="false">$B$13-K222</f>
        <v>284</v>
      </c>
      <c r="S222" s="67" t="n">
        <f aca="false">VLOOKUP($R222,$K$6:$Q$506,5)/$C$26</f>
        <v>0.645639381343733</v>
      </c>
      <c r="T222" s="68" t="n">
        <f aca="false">VLOOKUP($R222,$K$6:$Q$506,6)/$C$26</f>
        <v>7.55598023584018</v>
      </c>
      <c r="U222" s="69" t="n">
        <f aca="false">VLOOKUP($R222,$K$6:$Q$506,7)/$C$26</f>
        <v>115.721956453817</v>
      </c>
      <c r="V222" s="28" t="s">
        <v>340</v>
      </c>
      <c r="W222" s="78" t="n">
        <f aca="false">G222*S222+H222*T222+I222*U222</f>
        <v>0</v>
      </c>
      <c r="X222" s="25"/>
      <c r="Y222" s="25"/>
      <c r="Z222" s="25"/>
    </row>
    <row r="223" customFormat="false" ht="15.75" hidden="false" customHeight="false" outlineLevel="0" collapsed="false">
      <c r="A223" s="25"/>
      <c r="B223" s="25"/>
      <c r="C223" s="25"/>
      <c r="D223" s="25"/>
      <c r="E223" s="25"/>
      <c r="F223" s="28" t="s">
        <v>341</v>
      </c>
      <c r="G223" s="103" t="n">
        <v>0</v>
      </c>
      <c r="H223" s="76" t="n">
        <v>0</v>
      </c>
      <c r="I223" s="77" t="n">
        <v>0</v>
      </c>
      <c r="J223" s="25"/>
      <c r="K223" s="61" t="n">
        <v>217</v>
      </c>
      <c r="L223" s="62" t="n">
        <f aca="false">$B$17+$B$18*EXP(-K223/$B$21)+$B$19*EXP(-K223/$B$22)+$B$20*EXP(-K223/$B$23)</f>
        <v>0.347254799899867</v>
      </c>
      <c r="M223" s="63" t="n">
        <f aca="false">EXP(-K223/$D$9)</f>
        <v>1.0313310355201E-008</v>
      </c>
      <c r="N223" s="63" t="n">
        <f aca="false">EXP(-K223/$D$8)</f>
        <v>0.136582604247015</v>
      </c>
      <c r="O223" s="64" t="n">
        <f aca="false">(K223*$B$17+$B$18*$B$21*(1-EXP(-K223/$B$21))+$B$19*$B$22*(1-EXP(-K223/$B$22))+$B$20*$B$23*(1-EXP(-K223/$B$23)))*$C$7</f>
        <v>1.63701595236124E-013</v>
      </c>
      <c r="P223" s="64" t="n">
        <f aca="false">$D$9*(1-EXP(-K223/$D$9))*$C$9</f>
        <v>2.36561261288316E-012</v>
      </c>
      <c r="Q223" s="65" t="n">
        <f aca="false">$D$8*(1-EXP(-K223/$D$8))*$C$8</f>
        <v>3.37765652847917E-011</v>
      </c>
      <c r="R223" s="66" t="n">
        <f aca="false">$B$13-K223</f>
        <v>283</v>
      </c>
      <c r="S223" s="67" t="n">
        <f aca="false">VLOOKUP($R223,$K$6:$Q$506,5)/$C$26</f>
        <v>0.643860972463422</v>
      </c>
      <c r="T223" s="68" t="n">
        <f aca="false">VLOOKUP($R223,$K$6:$Q$506,6)/$C$26</f>
        <v>7.55598023581661</v>
      </c>
      <c r="U223" s="69" t="n">
        <f aca="false">VLOOKUP($R223,$K$6:$Q$506,7)/$C$26</f>
        <v>115.636891081222</v>
      </c>
      <c r="V223" s="28" t="s">
        <v>341</v>
      </c>
      <c r="W223" s="78" t="n">
        <f aca="false">G223*S223+H223*T223+I223*U223</f>
        <v>0</v>
      </c>
      <c r="X223" s="25"/>
      <c r="Y223" s="25"/>
      <c r="Z223" s="25"/>
    </row>
    <row r="224" customFormat="false" ht="15.75" hidden="false" customHeight="false" outlineLevel="0" collapsed="false">
      <c r="A224" s="25"/>
      <c r="B224" s="25"/>
      <c r="C224" s="25"/>
      <c r="D224" s="25"/>
      <c r="E224" s="25"/>
      <c r="F224" s="28" t="s">
        <v>342</v>
      </c>
      <c r="G224" s="103" t="n">
        <v>0</v>
      </c>
      <c r="H224" s="76" t="n">
        <v>0</v>
      </c>
      <c r="I224" s="77" t="n">
        <v>0</v>
      </c>
      <c r="J224" s="25"/>
      <c r="K224" s="61" t="n">
        <v>218</v>
      </c>
      <c r="L224" s="62" t="n">
        <f aca="false">$B$17+$B$18*EXP(-K224/$B$21)+$B$19*EXP(-K224/$B$22)+$B$20*EXP(-K224/$B$23)</f>
        <v>0.346907509918747</v>
      </c>
      <c r="M224" s="63" t="n">
        <f aca="false">EXP(-K224/$D$9)</f>
        <v>9.47531092525073E-009</v>
      </c>
      <c r="N224" s="63" t="n">
        <f aca="false">EXP(-K224/$D$8)</f>
        <v>0.135335283236613</v>
      </c>
      <c r="O224" s="64" t="n">
        <f aca="false">(K224*$B$17+$B$18*$B$21*(1-EXP(-K224/$B$21))+$B$19*$B$22*(1-EXP(-K224/$B$22))+$B$20*$B$23*(1-EXP(-K224/$B$23)))*$C$7</f>
        <v>1.64293323474321E-013</v>
      </c>
      <c r="P224" s="64" t="n">
        <f aca="false">$D$9*(1-EXP(-K224/$D$9))*$C$9</f>
        <v>2.36561261486554E-012</v>
      </c>
      <c r="Q224" s="65" t="n">
        <f aca="false">$D$8*(1-EXP(-K224/$D$8))*$C$8</f>
        <v>3.38253600157598E-011</v>
      </c>
      <c r="R224" s="66" t="n">
        <f aca="false">$B$13-K224</f>
        <v>282</v>
      </c>
      <c r="S224" s="67" t="n">
        <f aca="false">VLOOKUP($R224,$K$6:$Q$506,5)/$C$26</f>
        <v>0.642081036241693</v>
      </c>
      <c r="T224" s="68" t="n">
        <f aca="false">VLOOKUP($R224,$K$6:$Q$506,6)/$C$26</f>
        <v>7.55598023579095</v>
      </c>
      <c r="U224" s="69" t="n">
        <f aca="false">VLOOKUP($R224,$K$6:$Q$506,7)/$C$26</f>
        <v>115.551041701501</v>
      </c>
      <c r="V224" s="28" t="s">
        <v>342</v>
      </c>
      <c r="W224" s="78" t="n">
        <f aca="false">G224*S224+H224*T224+I224*U224</f>
        <v>0</v>
      </c>
      <c r="X224" s="25"/>
      <c r="Y224" s="25"/>
      <c r="Z224" s="25"/>
    </row>
    <row r="225" customFormat="false" ht="15.75" hidden="false" customHeight="false" outlineLevel="0" collapsed="false">
      <c r="A225" s="25"/>
      <c r="B225" s="25"/>
      <c r="C225" s="25"/>
      <c r="D225" s="25"/>
      <c r="E225" s="25"/>
      <c r="F225" s="28" t="s">
        <v>343</v>
      </c>
      <c r="G225" s="103" t="n">
        <v>0</v>
      </c>
      <c r="H225" s="76" t="n">
        <v>0</v>
      </c>
      <c r="I225" s="77" t="n">
        <v>0</v>
      </c>
      <c r="J225" s="25"/>
      <c r="K225" s="61" t="n">
        <v>219</v>
      </c>
      <c r="L225" s="62" t="n">
        <f aca="false">$B$17+$B$18*EXP(-K225/$B$21)+$B$19*EXP(-K225/$B$22)+$B$20*EXP(-K225/$B$23)</f>
        <v>0.346561590903848</v>
      </c>
      <c r="M225" s="63" t="n">
        <f aca="false">EXP(-K225/$D$9)</f>
        <v>8.70540243995464E-009</v>
      </c>
      <c r="N225" s="63" t="n">
        <f aca="false">EXP(-K225/$D$8)</f>
        <v>0.134099353206135</v>
      </c>
      <c r="O225" s="64" t="n">
        <f aca="false">(K225*$B$17+$B$18*$B$21*(1-EXP(-K225/$B$21))+$B$19*$B$22*(1-EXP(-K225/$B$22))+$B$20*$B$23*(1-EXP(-K225/$B$23)))*$C$7</f>
        <v>1.6488446079913E-013</v>
      </c>
      <c r="P225" s="64" t="n">
        <f aca="false">$D$9*(1-EXP(-K225/$D$9))*$C$9</f>
        <v>2.36561261668685E-012</v>
      </c>
      <c r="Q225" s="65" t="n">
        <f aca="false">$D$8*(1-EXP(-K225/$D$8))*$C$8</f>
        <v>3.38737091358577E-011</v>
      </c>
      <c r="R225" s="66" t="n">
        <f aca="false">$B$13-K225</f>
        <v>281</v>
      </c>
      <c r="S225" s="67" t="n">
        <f aca="false">VLOOKUP($R225,$K$6:$Q$506,5)/$C$26</f>
        <v>0.640299568341771</v>
      </c>
      <c r="T225" s="68" t="n">
        <f aca="false">VLOOKUP($R225,$K$6:$Q$506,6)/$C$26</f>
        <v>7.55598023576302</v>
      </c>
      <c r="U225" s="69" t="n">
        <f aca="false">VLOOKUP($R225,$K$6:$Q$506,7)/$C$26</f>
        <v>115.464401088832</v>
      </c>
      <c r="V225" s="28" t="s">
        <v>343</v>
      </c>
      <c r="W225" s="78" t="n">
        <f aca="false">G225*S225+H225*T225+I225*U225</f>
        <v>0</v>
      </c>
      <c r="X225" s="25"/>
      <c r="Y225" s="25"/>
      <c r="Z225" s="25"/>
    </row>
    <row r="226" customFormat="false" ht="15.75" hidden="false" customHeight="false" outlineLevel="0" collapsed="false">
      <c r="A226" s="25"/>
      <c r="B226" s="25"/>
      <c r="C226" s="25"/>
      <c r="D226" s="25"/>
      <c r="E226" s="25"/>
      <c r="F226" s="28" t="s">
        <v>344</v>
      </c>
      <c r="G226" s="103" t="n">
        <v>0</v>
      </c>
      <c r="H226" s="76" t="n">
        <v>0</v>
      </c>
      <c r="I226" s="77" t="n">
        <v>0</v>
      </c>
      <c r="J226" s="25"/>
      <c r="K226" s="61" t="n">
        <v>220</v>
      </c>
      <c r="L226" s="62" t="n">
        <f aca="false">$B$17+$B$18*EXP(-K226/$B$21)+$B$19*EXP(-K226/$B$22)+$B$20*EXP(-K226/$B$23)</f>
        <v>0.346217026114089</v>
      </c>
      <c r="M226" s="63" t="n">
        <f aca="false">EXP(-K226/$D$9)</f>
        <v>7.99805222640361E-009</v>
      </c>
      <c r="N226" s="63" t="n">
        <f aca="false">EXP(-K226/$D$8)</f>
        <v>0.132874710129094</v>
      </c>
      <c r="O226" s="64" t="n">
        <f aca="false">(K226*$B$17+$B$18*$B$21*(1-EXP(-K226/$B$21))+$B$19*$B$22*(1-EXP(-K226/$B$22))+$B$20*$B$23*(1-EXP(-K226/$B$23)))*$C$7</f>
        <v>1.65475009533542E-013</v>
      </c>
      <c r="P226" s="64" t="n">
        <f aca="false">$D$9*(1-EXP(-K226/$D$9))*$C$9</f>
        <v>2.36561261836016E-012</v>
      </c>
      <c r="Q226" s="65" t="n">
        <f aca="false">$D$8*(1-EXP(-K226/$D$8))*$C$8</f>
        <v>3.39216167145626E-011</v>
      </c>
      <c r="R226" s="66" t="n">
        <f aca="false">$B$13-K226</f>
        <v>280</v>
      </c>
      <c r="S226" s="67" t="n">
        <f aca="false">VLOOKUP($R226,$K$6:$Q$506,5)/$C$26</f>
        <v>0.638516564403124</v>
      </c>
      <c r="T226" s="68" t="n">
        <f aca="false">VLOOKUP($R226,$K$6:$Q$506,6)/$C$26</f>
        <v>7.55598023573262</v>
      </c>
      <c r="U226" s="69" t="n">
        <f aca="false">VLOOKUP($R226,$K$6:$Q$506,7)/$C$26</f>
        <v>115.376961950798</v>
      </c>
      <c r="V226" s="28" t="s">
        <v>344</v>
      </c>
      <c r="W226" s="78" t="n">
        <f aca="false">G226*S226+H226*T226+I226*U226</f>
        <v>0</v>
      </c>
      <c r="X226" s="25"/>
      <c r="Y226" s="25"/>
      <c r="Z226" s="25"/>
    </row>
    <row r="227" customFormat="false" ht="15.75" hidden="false" customHeight="false" outlineLevel="0" collapsed="false">
      <c r="A227" s="25"/>
      <c r="B227" s="25"/>
      <c r="C227" s="25"/>
      <c r="D227" s="25"/>
      <c r="E227" s="25"/>
      <c r="F227" s="28" t="s">
        <v>345</v>
      </c>
      <c r="G227" s="103" t="n">
        <v>0</v>
      </c>
      <c r="H227" s="76" t="n">
        <v>0</v>
      </c>
      <c r="I227" s="77" t="n">
        <v>0</v>
      </c>
      <c r="J227" s="25"/>
      <c r="K227" s="61" t="n">
        <v>221</v>
      </c>
      <c r="L227" s="62" t="n">
        <f aca="false">$B$17+$B$18*EXP(-K227/$B$21)+$B$19*EXP(-K227/$B$22)+$B$20*EXP(-K227/$B$23)</f>
        <v>0.345873799209009</v>
      </c>
      <c r="M227" s="63" t="n">
        <f aca="false">EXP(-K227/$D$9)</f>
        <v>7.34817716441072E-009</v>
      </c>
      <c r="N227" s="63" t="n">
        <f aca="false">EXP(-K227/$D$8)</f>
        <v>0.131661250929009</v>
      </c>
      <c r="O227" s="64" t="n">
        <f aca="false">(K227*$B$17+$B$18*$B$21*(1-EXP(-K227/$B$21))+$B$19*$B$22*(1-EXP(-K227/$B$22))+$B$20*$B$23*(1-EXP(-K227/$B$23)))*$C$7</f>
        <v>1.6606497197235E-013</v>
      </c>
      <c r="P227" s="64" t="n">
        <f aca="false">$D$9*(1-EXP(-K227/$D$9))*$C$9</f>
        <v>2.36561261989751E-012</v>
      </c>
      <c r="Q227" s="65" t="n">
        <f aca="false">$D$8*(1-EXP(-K227/$D$8))*$C$8</f>
        <v>3.3969086784188E-011</v>
      </c>
      <c r="R227" s="66" t="n">
        <f aca="false">$B$13-K227</f>
        <v>279</v>
      </c>
      <c r="S227" s="67" t="n">
        <f aca="false">VLOOKUP($R227,$K$6:$Q$506,5)/$C$26</f>
        <v>0.636732020041056</v>
      </c>
      <c r="T227" s="68" t="n">
        <f aca="false">VLOOKUP($R227,$K$6:$Q$506,6)/$C$26</f>
        <v>7.55598023569954</v>
      </c>
      <c r="U227" s="69" t="n">
        <f aca="false">VLOOKUP($R227,$K$6:$Q$506,7)/$C$26</f>
        <v>115.288716927769</v>
      </c>
      <c r="V227" s="28" t="s">
        <v>345</v>
      </c>
      <c r="W227" s="78" t="n">
        <f aca="false">G227*S227+H227*T227+I227*U227</f>
        <v>0</v>
      </c>
      <c r="X227" s="25"/>
      <c r="Y227" s="25"/>
      <c r="Z227" s="25"/>
    </row>
    <row r="228" customFormat="false" ht="15.75" hidden="false" customHeight="false" outlineLevel="0" collapsed="false">
      <c r="A228" s="25"/>
      <c r="B228" s="25"/>
      <c r="C228" s="25"/>
      <c r="D228" s="25"/>
      <c r="E228" s="25"/>
      <c r="F228" s="28" t="s">
        <v>346</v>
      </c>
      <c r="G228" s="103" t="n">
        <v>0</v>
      </c>
      <c r="H228" s="76" t="n">
        <v>0</v>
      </c>
      <c r="I228" s="77" t="n">
        <v>0</v>
      </c>
      <c r="J228" s="25"/>
      <c r="K228" s="61" t="n">
        <v>222</v>
      </c>
      <c r="L228" s="62" t="n">
        <f aca="false">$B$17+$B$18*EXP(-K228/$B$21)+$B$19*EXP(-K228/$B$22)+$B$20*EXP(-K228/$B$23)</f>
        <v>0.345531894238075</v>
      </c>
      <c r="M228" s="63" t="n">
        <f aca="false">EXP(-K228/$D$9)</f>
        <v>6.75110715847958E-009</v>
      </c>
      <c r="N228" s="63" t="n">
        <f aca="false">EXP(-K228/$D$8)</f>
        <v>0.130458873470731</v>
      </c>
      <c r="O228" s="64" t="n">
        <f aca="false">(K228*$B$17+$B$18*$B$21*(1-EXP(-K228/$B$21))+$B$19*$B$22*(1-EXP(-K228/$B$22))+$B$20*$B$23*(1-EXP(-K228/$B$23)))*$C$7</f>
        <v>1.66654350382822E-013</v>
      </c>
      <c r="P228" s="64" t="n">
        <f aca="false">$D$9*(1-EXP(-K228/$D$9))*$C$9</f>
        <v>2.36561262130995E-012</v>
      </c>
      <c r="Q228" s="65" t="n">
        <f aca="false">$D$8*(1-EXP(-K228/$D$8))*$C$8</f>
        <v>3.40161233402225E-011</v>
      </c>
      <c r="R228" s="66" t="n">
        <f aca="false">$B$13-K228</f>
        <v>278</v>
      </c>
      <c r="S228" s="67" t="n">
        <f aca="false">VLOOKUP($R228,$K$6:$Q$506,5)/$C$26</f>
        <v>0.634945930846279</v>
      </c>
      <c r="T228" s="68" t="n">
        <f aca="false">VLOOKUP($R228,$K$6:$Q$506,6)/$C$26</f>
        <v>7.55598023566352</v>
      </c>
      <c r="U228" s="69" t="n">
        <f aca="false">VLOOKUP($R228,$K$6:$Q$506,7)/$C$26</f>
        <v>115.199658592286</v>
      </c>
      <c r="V228" s="28" t="s">
        <v>346</v>
      </c>
      <c r="W228" s="78" t="n">
        <f aca="false">G228*S228+H228*T228+I228*U228</f>
        <v>0</v>
      </c>
      <c r="X228" s="25"/>
      <c r="Y228" s="25"/>
      <c r="Z228" s="25"/>
    </row>
    <row r="229" customFormat="false" ht="15.75" hidden="false" customHeight="false" outlineLevel="0" collapsed="false">
      <c r="A229" s="25"/>
      <c r="B229" s="25"/>
      <c r="C229" s="25"/>
      <c r="D229" s="25"/>
      <c r="E229" s="25"/>
      <c r="F229" s="28" t="s">
        <v>347</v>
      </c>
      <c r="G229" s="103" t="n">
        <v>0</v>
      </c>
      <c r="H229" s="76" t="n">
        <v>0</v>
      </c>
      <c r="I229" s="77" t="n">
        <v>0</v>
      </c>
      <c r="J229" s="25"/>
      <c r="K229" s="61" t="n">
        <v>223</v>
      </c>
      <c r="L229" s="62" t="n">
        <f aca="false">$B$17+$B$18*EXP(-K229/$B$21)+$B$19*EXP(-K229/$B$22)+$B$20*EXP(-K229/$B$23)</f>
        <v>0.34519129563029</v>
      </c>
      <c r="M229" s="63" t="n">
        <f aca="false">EXP(-K229/$D$9)</f>
        <v>6.20255157782784E-009</v>
      </c>
      <c r="N229" s="63" t="n">
        <f aca="false">EXP(-K229/$D$8)</f>
        <v>0.129267476551844</v>
      </c>
      <c r="O229" s="64" t="n">
        <f aca="false">(K229*$B$17+$B$18*$B$21*(1-EXP(-K229/$B$21))+$B$19*$B$22*(1-EXP(-K229/$B$22))+$B$20*$B$23*(1-EXP(-K229/$B$23)))*$C$7</f>
        <v>1.6724314700536E-013</v>
      </c>
      <c r="P229" s="64" t="n">
        <f aca="false">$D$9*(1-EXP(-K229/$D$9))*$C$9</f>
        <v>2.36561262260762E-012</v>
      </c>
      <c r="Q229" s="65" t="n">
        <f aca="false">$D$8*(1-EXP(-K229/$D$8))*$C$8</f>
        <v>3.40627303416667E-011</v>
      </c>
      <c r="R229" s="66" t="n">
        <f aca="false">$B$13-K229</f>
        <v>277</v>
      </c>
      <c r="S229" s="67" t="n">
        <f aca="false">VLOOKUP($R229,$K$6:$Q$506,5)/$C$26</f>
        <v>0.633158292384476</v>
      </c>
      <c r="T229" s="68" t="n">
        <f aca="false">VLOOKUP($R229,$K$6:$Q$506,6)/$C$26</f>
        <v>7.55598023562433</v>
      </c>
      <c r="U229" s="69" t="n">
        <f aca="false">VLOOKUP($R229,$K$6:$Q$506,7)/$C$26</f>
        <v>115.109779448436</v>
      </c>
      <c r="V229" s="28" t="s">
        <v>347</v>
      </c>
      <c r="W229" s="78" t="n">
        <f aca="false">G229*S229+H229*T229+I229*U229</f>
        <v>0</v>
      </c>
      <c r="X229" s="25"/>
      <c r="Y229" s="25"/>
      <c r="Z229" s="25"/>
    </row>
    <row r="230" customFormat="false" ht="15.75" hidden="false" customHeight="false" outlineLevel="0" collapsed="false">
      <c r="A230" s="25"/>
      <c r="B230" s="25"/>
      <c r="C230" s="25"/>
      <c r="D230" s="25"/>
      <c r="E230" s="25"/>
      <c r="F230" s="28" t="s">
        <v>348</v>
      </c>
      <c r="G230" s="103" t="n">
        <v>0</v>
      </c>
      <c r="H230" s="76" t="n">
        <v>0</v>
      </c>
      <c r="I230" s="77" t="n">
        <v>0</v>
      </c>
      <c r="J230" s="25"/>
      <c r="K230" s="61" t="n">
        <v>224</v>
      </c>
      <c r="L230" s="62" t="n">
        <f aca="false">$B$17+$B$18*EXP(-K230/$B$21)+$B$19*EXP(-K230/$B$22)+$B$20*EXP(-K230/$B$23)</f>
        <v>0.344851988184073</v>
      </c>
      <c r="M230" s="63" t="n">
        <f aca="false">EXP(-K230/$D$9)</f>
        <v>5.69856842329827E-009</v>
      </c>
      <c r="N230" s="63" t="n">
        <f aca="false">EXP(-K230/$D$8)</f>
        <v>0.128086959894151</v>
      </c>
      <c r="O230" s="64" t="n">
        <f aca="false">(K230*$B$17+$B$18*$B$21*(1-EXP(-K230/$B$21))+$B$19*$B$22*(1-EXP(-K230/$B$22))+$B$20*$B$23*(1-EXP(-K230/$B$23)))*$C$7</f>
        <v>1.67831364054133E-013</v>
      </c>
      <c r="P230" s="64" t="n">
        <f aca="false">$D$9*(1-EXP(-K230/$D$9))*$C$9</f>
        <v>2.36561262379985E-012</v>
      </c>
      <c r="Q230" s="65" t="n">
        <f aca="false">$D$8*(1-EXP(-K230/$D$8))*$C$8</f>
        <v>3.41089117113664E-011</v>
      </c>
      <c r="R230" s="66" t="n">
        <f aca="false">$B$13-K230</f>
        <v>276</v>
      </c>
      <c r="S230" s="67" t="n">
        <f aca="false">VLOOKUP($R230,$K$6:$Q$506,5)/$C$26</f>
        <v>0.631369100195857</v>
      </c>
      <c r="T230" s="68" t="n">
        <f aca="false">VLOOKUP($R230,$K$6:$Q$506,6)/$C$26</f>
        <v>7.55598023558166</v>
      </c>
      <c r="U230" s="69" t="n">
        <f aca="false">VLOOKUP($R230,$K$6:$Q$506,7)/$C$26</f>
        <v>115.019071931216</v>
      </c>
      <c r="V230" s="28" t="s">
        <v>348</v>
      </c>
      <c r="W230" s="78" t="n">
        <f aca="false">G230*S230+H230*T230+I230*U230</f>
        <v>0</v>
      </c>
      <c r="X230" s="25"/>
      <c r="Y230" s="25"/>
      <c r="Z230" s="25"/>
    </row>
    <row r="231" customFormat="false" ht="15.75" hidden="false" customHeight="false" outlineLevel="0" collapsed="false">
      <c r="A231" s="25"/>
      <c r="B231" s="25"/>
      <c r="C231" s="25"/>
      <c r="D231" s="25"/>
      <c r="E231" s="25"/>
      <c r="F231" s="28" t="s">
        <v>349</v>
      </c>
      <c r="G231" s="103" t="n">
        <v>0</v>
      </c>
      <c r="H231" s="76" t="n">
        <v>0</v>
      </c>
      <c r="I231" s="77" t="n">
        <v>0</v>
      </c>
      <c r="J231" s="25"/>
      <c r="K231" s="61" t="n">
        <v>225</v>
      </c>
      <c r="L231" s="62" t="n">
        <f aca="false">$B$17+$B$18*EXP(-K231/$B$21)+$B$19*EXP(-K231/$B$22)+$B$20*EXP(-K231/$B$23)</f>
        <v>0.344513957057417</v>
      </c>
      <c r="M231" s="63" t="n">
        <f aca="false">EXP(-K231/$D$9)</f>
        <v>5.2355359995869E-009</v>
      </c>
      <c r="N231" s="63" t="n">
        <f aca="false">EXP(-K231/$D$8)</f>
        <v>0.126917224135228</v>
      </c>
      <c r="O231" s="64" t="n">
        <f aca="false">(K231*$B$17+$B$18*$B$21*(1-EXP(-K231/$B$21))+$B$19*$B$22*(1-EXP(-K231/$B$22))+$B$20*$B$23*(1-EXP(-K231/$B$23)))*$C$7</f>
        <v>1.68419003717703E-013</v>
      </c>
      <c r="P231" s="64" t="n">
        <f aca="false">$D$9*(1-EXP(-K231/$D$9))*$C$9</f>
        <v>2.36561262489521E-012</v>
      </c>
      <c r="Q231" s="65" t="n">
        <f aca="false">$D$8*(1-EXP(-K231/$D$8))*$C$8</f>
        <v>3.41546713363421E-011</v>
      </c>
      <c r="R231" s="66" t="n">
        <f aca="false">$B$13-K231</f>
        <v>275</v>
      </c>
      <c r="S231" s="67" t="n">
        <f aca="false">VLOOKUP($R231,$K$6:$Q$506,5)/$C$26</f>
        <v>0.629578349794697</v>
      </c>
      <c r="T231" s="68" t="n">
        <f aca="false">VLOOKUP($R231,$K$6:$Q$506,6)/$C$26</f>
        <v>7.55598023553522</v>
      </c>
      <c r="U231" s="69" t="n">
        <f aca="false">VLOOKUP($R231,$K$6:$Q$506,7)/$C$26</f>
        <v>114.927528405903</v>
      </c>
      <c r="V231" s="28" t="s">
        <v>349</v>
      </c>
      <c r="W231" s="78" t="n">
        <f aca="false">G231*S231+H231*T231+I231*U231</f>
        <v>0</v>
      </c>
      <c r="X231" s="25"/>
      <c r="Y231" s="25"/>
      <c r="Z231" s="25"/>
    </row>
    <row r="232" customFormat="false" ht="15.75" hidden="false" customHeight="false" outlineLevel="0" collapsed="false">
      <c r="A232" s="25"/>
      <c r="B232" s="25"/>
      <c r="C232" s="25"/>
      <c r="D232" s="25"/>
      <c r="E232" s="25"/>
      <c r="F232" s="28" t="s">
        <v>350</v>
      </c>
      <c r="G232" s="103" t="n">
        <v>0</v>
      </c>
      <c r="H232" s="76" t="n">
        <v>0</v>
      </c>
      <c r="I232" s="77" t="n">
        <v>0</v>
      </c>
      <c r="J232" s="25"/>
      <c r="K232" s="61" t="n">
        <v>226</v>
      </c>
      <c r="L232" s="62" t="n">
        <f aca="false">$B$17+$B$18*EXP(-K232/$B$21)+$B$19*EXP(-K232/$B$22)+$B$20*EXP(-K232/$B$23)</f>
        <v>0.344177187758312</v>
      </c>
      <c r="M232" s="63" t="n">
        <f aca="false">EXP(-K232/$D$9)</f>
        <v>4.81012688922058E-009</v>
      </c>
      <c r="N232" s="63" t="n">
        <f aca="false">EXP(-K232/$D$8)</f>
        <v>0.125758170820068</v>
      </c>
      <c r="O232" s="64" t="n">
        <f aca="false">(K232*$B$17+$B$18*$B$21*(1-EXP(-K232/$B$21))+$B$19*$B$22*(1-EXP(-K232/$B$22))+$B$20*$B$23*(1-EXP(-K232/$B$23)))*$C$7</f>
        <v>1.69006068159625E-013</v>
      </c>
      <c r="P232" s="64" t="n">
        <f aca="false">$D$9*(1-EXP(-K232/$D$9))*$C$9</f>
        <v>2.36561262590156E-012</v>
      </c>
      <c r="Q232" s="65" t="n">
        <f aca="false">$D$8*(1-EXP(-K232/$D$8))*$C$8</f>
        <v>3.42000130681171E-011</v>
      </c>
      <c r="R232" s="66" t="n">
        <f aca="false">$B$13-K232</f>
        <v>274</v>
      </c>
      <c r="S232" s="67" t="n">
        <f aca="false">VLOOKUP($R232,$K$6:$Q$506,5)/$C$26</f>
        <v>0.627786036668865</v>
      </c>
      <c r="T232" s="68" t="n">
        <f aca="false">VLOOKUP($R232,$K$6:$Q$506,6)/$C$26</f>
        <v>7.55598023548468</v>
      </c>
      <c r="U232" s="69" t="n">
        <f aca="false">VLOOKUP($R232,$K$6:$Q$506,7)/$C$26</f>
        <v>114.835141167408</v>
      </c>
      <c r="V232" s="28" t="s">
        <v>350</v>
      </c>
      <c r="W232" s="78" t="n">
        <f aca="false">G232*S232+H232*T232+I232*U232</f>
        <v>0</v>
      </c>
      <c r="X232" s="25"/>
      <c r="Y232" s="25"/>
      <c r="Z232" s="25"/>
    </row>
    <row r="233" customFormat="false" ht="15.75" hidden="false" customHeight="false" outlineLevel="0" collapsed="false">
      <c r="A233" s="25"/>
      <c r="B233" s="25"/>
      <c r="C233" s="25"/>
      <c r="D233" s="25"/>
      <c r="E233" s="25"/>
      <c r="F233" s="28" t="s">
        <v>351</v>
      </c>
      <c r="G233" s="103" t="n">
        <v>0</v>
      </c>
      <c r="H233" s="76" t="n">
        <v>0</v>
      </c>
      <c r="I233" s="77" t="n">
        <v>0</v>
      </c>
      <c r="J233" s="25"/>
      <c r="K233" s="61" t="n">
        <v>227</v>
      </c>
      <c r="L233" s="62" t="n">
        <f aca="false">$B$17+$B$18*EXP(-K233/$B$21)+$B$19*EXP(-K233/$B$22)+$B$20*EXP(-K233/$B$23)</f>
        <v>0.343841666135421</v>
      </c>
      <c r="M233" s="63" t="n">
        <f aca="false">EXP(-K233/$D$9)</f>
        <v>4.41928404125739E-009</v>
      </c>
      <c r="N233" s="63" t="n">
        <f aca="false">EXP(-K233/$D$8)</f>
        <v>0.124609702392786</v>
      </c>
      <c r="O233" s="64" t="n">
        <f aca="false">(K233*$B$17+$B$18*$B$21*(1-EXP(-K233/$B$21))+$B$19*$B$22*(1-EXP(-K233/$B$22))+$B$20*$B$23*(1-EXP(-K233/$B$23)))*$C$7</f>
        <v>1.69592559519042E-013</v>
      </c>
      <c r="P233" s="64" t="n">
        <f aca="false">$D$9*(1-EXP(-K233/$D$9))*$C$9</f>
        <v>2.36561262682614E-012</v>
      </c>
      <c r="Q233" s="65" t="n">
        <f aca="false">$D$8*(1-EXP(-K233/$D$8))*$C$8</f>
        <v>3.42449407230409E-011</v>
      </c>
      <c r="R233" s="66" t="n">
        <f aca="false">$B$13-K233</f>
        <v>273</v>
      </c>
      <c r="S233" s="67" t="n">
        <f aca="false">VLOOKUP($R233,$K$6:$Q$506,5)/$C$26</f>
        <v>0.625992156279344</v>
      </c>
      <c r="T233" s="68" t="n">
        <f aca="false">VLOOKUP($R233,$K$6:$Q$506,6)/$C$26</f>
        <v>7.55598023542967</v>
      </c>
      <c r="U233" s="69" t="n">
        <f aca="false">VLOOKUP($R233,$K$6:$Q$506,7)/$C$26</f>
        <v>114.741902439627</v>
      </c>
      <c r="V233" s="28" t="s">
        <v>351</v>
      </c>
      <c r="W233" s="78" t="n">
        <f aca="false">G233*S233+H233*T233+I233*U233</f>
        <v>0</v>
      </c>
      <c r="X233" s="25"/>
      <c r="Y233" s="25"/>
      <c r="Z233" s="25"/>
    </row>
    <row r="234" customFormat="false" ht="15.75" hidden="false" customHeight="false" outlineLevel="0" collapsed="false">
      <c r="A234" s="25"/>
      <c r="B234" s="25"/>
      <c r="C234" s="25"/>
      <c r="D234" s="25"/>
      <c r="E234" s="25"/>
      <c r="F234" s="28" t="s">
        <v>352</v>
      </c>
      <c r="G234" s="103" t="n">
        <v>0</v>
      </c>
      <c r="H234" s="76" t="n">
        <v>0</v>
      </c>
      <c r="I234" s="77" t="n">
        <v>0</v>
      </c>
      <c r="J234" s="25"/>
      <c r="K234" s="61" t="n">
        <v>228</v>
      </c>
      <c r="L234" s="62" t="n">
        <f aca="false">$B$17+$B$18*EXP(-K234/$B$21)+$B$19*EXP(-K234/$B$22)+$B$20*EXP(-K234/$B$23)</f>
        <v>0.343507378369014</v>
      </c>
      <c r="M234" s="63" t="n">
        <f aca="false">EXP(-K234/$D$9)</f>
        <v>4.06019880287956E-009</v>
      </c>
      <c r="N234" s="63" t="n">
        <f aca="false">EXP(-K234/$D$8)</f>
        <v>0.123471722188416</v>
      </c>
      <c r="O234" s="64" t="n">
        <f aca="false">(K234*$B$17+$B$18*$B$21*(1-EXP(-K234/$B$21))+$B$19*$B$22*(1-EXP(-K234/$B$22))+$B$20*$B$23*(1-EXP(-K234/$B$23)))*$C$7</f>
        <v>1.70178479911253E-013</v>
      </c>
      <c r="P234" s="64" t="n">
        <f aca="false">$D$9*(1-EXP(-K234/$D$9))*$C$9</f>
        <v>2.3656126276756E-012</v>
      </c>
      <c r="Q234" s="65" t="n">
        <f aca="false">$D$8*(1-EXP(-K234/$D$8))*$C$8</f>
        <v>3.42894580826109E-011</v>
      </c>
      <c r="R234" s="66" t="n">
        <f aca="false">$B$13-K234</f>
        <v>272</v>
      </c>
      <c r="S234" s="67" t="n">
        <f aca="false">VLOOKUP($R234,$K$6:$Q$506,5)/$C$26</f>
        <v>0.624196704059728</v>
      </c>
      <c r="T234" s="68" t="n">
        <f aca="false">VLOOKUP($R234,$K$6:$Q$506,6)/$C$26</f>
        <v>7.55598023536979</v>
      </c>
      <c r="U234" s="69" t="n">
        <f aca="false">VLOOKUP($R234,$K$6:$Q$506,7)/$C$26</f>
        <v>114.647804374789</v>
      </c>
      <c r="V234" s="28" t="s">
        <v>352</v>
      </c>
      <c r="W234" s="78" t="n">
        <f aca="false">G234*S234+H234*T234+I234*U234</f>
        <v>0</v>
      </c>
      <c r="X234" s="25"/>
      <c r="Y234" s="25"/>
      <c r="Z234" s="25"/>
    </row>
    <row r="235" customFormat="false" ht="15.75" hidden="false" customHeight="false" outlineLevel="0" collapsed="false">
      <c r="A235" s="25"/>
      <c r="B235" s="25"/>
      <c r="C235" s="25"/>
      <c r="D235" s="25"/>
      <c r="E235" s="25"/>
      <c r="F235" s="28" t="s">
        <v>353</v>
      </c>
      <c r="G235" s="103" t="n">
        <v>0</v>
      </c>
      <c r="H235" s="76" t="n">
        <v>0</v>
      </c>
      <c r="I235" s="77" t="n">
        <v>0</v>
      </c>
      <c r="J235" s="25"/>
      <c r="K235" s="61" t="n">
        <v>229</v>
      </c>
      <c r="L235" s="62" t="n">
        <f aca="false">$B$17+$B$18*EXP(-K235/$B$21)+$B$19*EXP(-K235/$B$22)+$B$20*EXP(-K235/$B$23)</f>
        <v>0.343174310962143</v>
      </c>
      <c r="M235" s="63" t="n">
        <f aca="false">EXP(-K235/$D$9)</f>
        <v>3.73029073601121E-009</v>
      </c>
      <c r="N235" s="63" t="n">
        <f aca="false">EXP(-K235/$D$8)</f>
        <v>0.122344134424767</v>
      </c>
      <c r="O235" s="64" t="n">
        <f aca="false">(K235*$B$17+$B$18*$B$21*(1-EXP(-K235/$B$21))+$B$19*$B$22*(1-EXP(-K235/$B$22))+$B$20*$B$23*(1-EXP(-K235/$B$23)))*$C$7</f>
        <v>1.70763831428274E-013</v>
      </c>
      <c r="P235" s="64" t="n">
        <f aca="false">$D$9*(1-EXP(-K235/$D$9))*$C$9</f>
        <v>2.36561262845603E-012</v>
      </c>
      <c r="Q235" s="65" t="n">
        <f aca="false">$D$8*(1-EXP(-K235/$D$8))*$C$8</f>
        <v>3.43335688937904E-011</v>
      </c>
      <c r="R235" s="66" t="n">
        <f aca="false">$B$13-K235</f>
        <v>271</v>
      </c>
      <c r="S235" s="67" t="n">
        <f aca="false">VLOOKUP($R235,$K$6:$Q$506,5)/$C$26</f>
        <v>0.622399675415718</v>
      </c>
      <c r="T235" s="68" t="n">
        <f aca="false">VLOOKUP($R235,$K$6:$Q$506,6)/$C$26</f>
        <v>7.55598023530461</v>
      </c>
      <c r="U235" s="69" t="n">
        <f aca="false">VLOOKUP($R235,$K$6:$Q$506,7)/$C$26</f>
        <v>114.55283905279</v>
      </c>
      <c r="V235" s="28" t="s">
        <v>353</v>
      </c>
      <c r="W235" s="78" t="n">
        <f aca="false">G235*S235+H235*T235+I235*U235</f>
        <v>0</v>
      </c>
      <c r="X235" s="25"/>
      <c r="Y235" s="25"/>
      <c r="Z235" s="25"/>
    </row>
    <row r="236" customFormat="false" ht="15.75" hidden="false" customHeight="false" outlineLevel="0" collapsed="false">
      <c r="A236" s="25"/>
      <c r="B236" s="25"/>
      <c r="C236" s="25"/>
      <c r="D236" s="25"/>
      <c r="E236" s="25"/>
      <c r="F236" s="28" t="s">
        <v>354</v>
      </c>
      <c r="G236" s="103" t="n">
        <v>0</v>
      </c>
      <c r="H236" s="76" t="n">
        <v>0</v>
      </c>
      <c r="I236" s="77" t="n">
        <v>0</v>
      </c>
      <c r="J236" s="25"/>
      <c r="K236" s="61" t="n">
        <v>230</v>
      </c>
      <c r="L236" s="62" t="n">
        <f aca="false">$B$17+$B$18*EXP(-K236/$B$21)+$B$19*EXP(-K236/$B$22)+$B$20*EXP(-K236/$B$23)</f>
        <v>0.342842450732054</v>
      </c>
      <c r="M236" s="63" t="n">
        <f aca="false">EXP(-K236/$D$9)</f>
        <v>3.42718907391979E-009</v>
      </c>
      <c r="N236" s="63" t="n">
        <f aca="false">EXP(-K236/$D$8)</f>
        <v>0.12122684419437</v>
      </c>
      <c r="O236" s="64" t="n">
        <f aca="false">(K236*$B$17+$B$18*$B$21*(1-EXP(-K236/$B$21))+$B$19*$B$22*(1-EXP(-K236/$B$22))+$B$20*$B$23*(1-EXP(-K236/$B$23)))*$C$7</f>
        <v>1.71348616139378E-013</v>
      </c>
      <c r="P236" s="64" t="n">
        <f aca="false">$D$9*(1-EXP(-K236/$D$9))*$C$9</f>
        <v>2.36561262917305E-012</v>
      </c>
      <c r="Q236" s="65" t="n">
        <f aca="false">$D$8*(1-EXP(-K236/$D$8))*$C$8</f>
        <v>3.43772768693243E-011</v>
      </c>
      <c r="R236" s="66" t="n">
        <f aca="false">$B$13-K236</f>
        <v>270</v>
      </c>
      <c r="S236" s="67" t="n">
        <f aca="false">VLOOKUP($R236,$K$6:$Q$506,5)/$C$26</f>
        <v>0.620601065724596</v>
      </c>
      <c r="T236" s="68" t="n">
        <f aca="false">VLOOKUP($R236,$K$6:$Q$506,6)/$C$26</f>
        <v>7.55598023523367</v>
      </c>
      <c r="U236" s="69" t="n">
        <f aca="false">VLOOKUP($R236,$K$6:$Q$506,7)/$C$26</f>
        <v>114.456998480536</v>
      </c>
      <c r="V236" s="28" t="s">
        <v>354</v>
      </c>
      <c r="W236" s="78" t="n">
        <f aca="false">G236*S236+H236*T236+I236*U236</f>
        <v>0</v>
      </c>
      <c r="X236" s="25"/>
      <c r="Y236" s="25"/>
      <c r="Z236" s="25"/>
    </row>
    <row r="237" customFormat="false" ht="15.75" hidden="false" customHeight="false" outlineLevel="0" collapsed="false">
      <c r="A237" s="25"/>
      <c r="B237" s="25"/>
      <c r="C237" s="25"/>
      <c r="D237" s="25"/>
      <c r="E237" s="25"/>
      <c r="F237" s="28" t="s">
        <v>355</v>
      </c>
      <c r="G237" s="103" t="n">
        <v>0</v>
      </c>
      <c r="H237" s="76" t="n">
        <v>0</v>
      </c>
      <c r="I237" s="77" t="n">
        <v>0</v>
      </c>
      <c r="J237" s="25"/>
      <c r="K237" s="61" t="n">
        <v>231</v>
      </c>
      <c r="L237" s="62" t="n">
        <f aca="false">$B$17+$B$18*EXP(-K237/$B$21)+$B$19*EXP(-K237/$B$22)+$B$20*EXP(-K237/$B$23)</f>
        <v>0.342511784801834</v>
      </c>
      <c r="M237" s="63" t="n">
        <f aca="false">EXP(-K237/$D$9)</f>
        <v>3.14871568454602E-009</v>
      </c>
      <c r="N237" s="63" t="n">
        <f aca="false">EXP(-K237/$D$8)</f>
        <v>0.12011975745648</v>
      </c>
      <c r="O237" s="64" t="n">
        <f aca="false">(K237*$B$17+$B$18*$B$21*(1-EXP(-K237/$B$21))+$B$19*$B$22*(1-EXP(-K237/$B$22))+$B$20*$B$23*(1-EXP(-K237/$B$23)))*$C$7</f>
        <v>1.71932836091625E-013</v>
      </c>
      <c r="P237" s="64" t="n">
        <f aca="false">$D$9*(1-EXP(-K237/$D$9))*$C$9</f>
        <v>2.36561262983181E-012</v>
      </c>
      <c r="Q237" s="65" t="n">
        <f aca="false">$D$8*(1-EXP(-K237/$D$8))*$C$8</f>
        <v>3.44205856880512E-011</v>
      </c>
      <c r="R237" s="66" t="n">
        <f aca="false">$B$13-K237</f>
        <v>269</v>
      </c>
      <c r="S237" s="67" t="n">
        <f aca="false">VLOOKUP($R237,$K$6:$Q$506,5)/$C$26</f>
        <v>0.61880087033469</v>
      </c>
      <c r="T237" s="68" t="n">
        <f aca="false">VLOOKUP($R237,$K$6:$Q$506,6)/$C$26</f>
        <v>7.55598023515646</v>
      </c>
      <c r="U237" s="69" t="n">
        <f aca="false">VLOOKUP($R237,$K$6:$Q$506,7)/$C$26</f>
        <v>114.360274591258</v>
      </c>
      <c r="V237" s="28" t="s">
        <v>355</v>
      </c>
      <c r="W237" s="78" t="n">
        <f aca="false">G237*S237+H237*T237+I237*U237</f>
        <v>0</v>
      </c>
      <c r="X237" s="25"/>
      <c r="Y237" s="25"/>
      <c r="Z237" s="25"/>
    </row>
    <row r="238" customFormat="false" ht="15.75" hidden="false" customHeight="false" outlineLevel="0" collapsed="false">
      <c r="A238" s="25"/>
      <c r="B238" s="25"/>
      <c r="C238" s="25"/>
      <c r="D238" s="25"/>
      <c r="E238" s="25"/>
      <c r="F238" s="28" t="s">
        <v>356</v>
      </c>
      <c r="G238" s="103" t="n">
        <v>0</v>
      </c>
      <c r="H238" s="76" t="n">
        <v>0</v>
      </c>
      <c r="I238" s="77" t="n">
        <v>0</v>
      </c>
      <c r="J238" s="25"/>
      <c r="K238" s="61" t="n">
        <v>232</v>
      </c>
      <c r="L238" s="62" t="n">
        <f aca="false">$B$17+$B$18*EXP(-K238/$B$21)+$B$19*EXP(-K238/$B$22)+$B$20*EXP(-K238/$B$23)</f>
        <v>0.34218230059228</v>
      </c>
      <c r="M238" s="63" t="n">
        <f aca="false">EXP(-K238/$D$9)</f>
        <v>2.89286941813417E-009</v>
      </c>
      <c r="N238" s="63" t="n">
        <f aca="false">EXP(-K238/$D$8)</f>
        <v>0.119022781029168</v>
      </c>
      <c r="O238" s="64" t="n">
        <f aca="false">(K238*$B$17+$B$18*$B$21*(1-EXP(-K238/$B$21))+$B$19*$B$22*(1-EXP(-K238/$B$22))+$B$20*$B$23*(1-EXP(-K238/$B$23)))*$C$7</f>
        <v>1.72516493310378E-013</v>
      </c>
      <c r="P238" s="64" t="n">
        <f aca="false">$D$9*(1-EXP(-K238/$D$9))*$C$9</f>
        <v>2.36561263043705E-012</v>
      </c>
      <c r="Q238" s="65" t="n">
        <f aca="false">$D$8*(1-EXP(-K238/$D$8))*$C$8</f>
        <v>3.44634989952132E-011</v>
      </c>
      <c r="R238" s="66" t="n">
        <f aca="false">$B$13-K238</f>
        <v>268</v>
      </c>
      <c r="S238" s="67" t="n">
        <f aca="false">VLOOKUP($R238,$K$6:$Q$506,5)/$C$26</f>
        <v>0.61699908456482</v>
      </c>
      <c r="T238" s="68" t="n">
        <f aca="false">VLOOKUP($R238,$K$6:$Q$506,6)/$C$26</f>
        <v>7.55598023507241</v>
      </c>
      <c r="U238" s="69" t="n">
        <f aca="false">VLOOKUP($R238,$K$6:$Q$506,7)/$C$26</f>
        <v>114.262659243845</v>
      </c>
      <c r="V238" s="28" t="s">
        <v>356</v>
      </c>
      <c r="W238" s="78" t="n">
        <f aca="false">G238*S238+H238*T238+I238*U238</f>
        <v>0</v>
      </c>
      <c r="X238" s="25"/>
      <c r="Y238" s="25"/>
      <c r="Z238" s="25"/>
    </row>
    <row r="239" customFormat="false" ht="15.75" hidden="false" customHeight="false" outlineLevel="0" collapsed="false">
      <c r="A239" s="25"/>
      <c r="B239" s="25"/>
      <c r="C239" s="25"/>
      <c r="D239" s="25"/>
      <c r="E239" s="25"/>
      <c r="F239" s="28" t="s">
        <v>357</v>
      </c>
      <c r="G239" s="103" t="n">
        <v>0</v>
      </c>
      <c r="H239" s="76" t="n">
        <v>0</v>
      </c>
      <c r="I239" s="77" t="n">
        <v>0</v>
      </c>
      <c r="J239" s="25"/>
      <c r="K239" s="61" t="n">
        <v>233</v>
      </c>
      <c r="L239" s="62" t="n">
        <f aca="false">$B$17+$B$18*EXP(-K239/$B$21)+$B$19*EXP(-K239/$B$22)+$B$20*EXP(-K239/$B$23)</f>
        <v>0.341853985813991</v>
      </c>
      <c r="M239" s="63" t="n">
        <f aca="false">EXP(-K239/$D$9)</f>
        <v>2.65781172668262E-009</v>
      </c>
      <c r="N239" s="63" t="n">
        <f aca="false">EXP(-K239/$D$8)</f>
        <v>0.117935822581475</v>
      </c>
      <c r="O239" s="64" t="n">
        <f aca="false">(K239*$B$17+$B$18*$B$21*(1-EXP(-K239/$B$21))+$B$19*$B$22*(1-EXP(-K239/$B$22))+$B$20*$B$23*(1-EXP(-K239/$B$23)))*$C$7</f>
        <v>1.730995897998E-013</v>
      </c>
      <c r="P239" s="64" t="n">
        <f aca="false">$D$9*(1-EXP(-K239/$D$9))*$C$9</f>
        <v>2.3656126309931E-012</v>
      </c>
      <c r="Q239" s="65" t="n">
        <f aca="false">$D$8*(1-EXP(-K239/$D$8))*$C$8</f>
        <v>3.45060204027629E-011</v>
      </c>
      <c r="R239" s="66" t="n">
        <f aca="false">$B$13-K239</f>
        <v>267</v>
      </c>
      <c r="S239" s="67" t="n">
        <f aca="false">VLOOKUP($R239,$K$6:$Q$506,5)/$C$26</f>
        <v>0.615195703703734</v>
      </c>
      <c r="T239" s="68" t="n">
        <f aca="false">VLOOKUP($R239,$K$6:$Q$506,6)/$C$26</f>
        <v>7.55598023498094</v>
      </c>
      <c r="U239" s="69" t="n">
        <f aca="false">VLOOKUP($R239,$K$6:$Q$506,7)/$C$26</f>
        <v>114.16414422215</v>
      </c>
      <c r="V239" s="28" t="s">
        <v>357</v>
      </c>
      <c r="W239" s="78" t="n">
        <f aca="false">G239*S239+H239*T239+I239*U239</f>
        <v>0</v>
      </c>
      <c r="X239" s="25"/>
      <c r="Y239" s="25"/>
      <c r="Z239" s="25"/>
    </row>
    <row r="240" customFormat="false" ht="15.75" hidden="false" customHeight="false" outlineLevel="0" collapsed="false">
      <c r="A240" s="25"/>
      <c r="B240" s="25"/>
      <c r="C240" s="25"/>
      <c r="D240" s="25"/>
      <c r="E240" s="25"/>
      <c r="F240" s="28" t="s">
        <v>358</v>
      </c>
      <c r="G240" s="103" t="n">
        <v>0</v>
      </c>
      <c r="H240" s="76" t="n">
        <v>0</v>
      </c>
      <c r="I240" s="77" t="n">
        <v>0</v>
      </c>
      <c r="J240" s="25"/>
      <c r="K240" s="61" t="n">
        <v>234</v>
      </c>
      <c r="L240" s="62" t="n">
        <f aca="false">$B$17+$B$18*EXP(-K240/$B$21)+$B$19*EXP(-K240/$B$22)+$B$20*EXP(-K240/$B$23)</f>
        <v>0.341526828459665</v>
      </c>
      <c r="M240" s="63" t="n">
        <f aca="false">EXP(-K240/$D$9)</f>
        <v>2.441853451874E-009</v>
      </c>
      <c r="N240" s="63" t="n">
        <f aca="false">EXP(-K240/$D$8)</f>
        <v>0.116858790625642</v>
      </c>
      <c r="O240" s="64" t="n">
        <f aca="false">(K240*$B$17+$B$18*$B$21*(1-EXP(-K240/$B$21))+$B$19*$B$22*(1-EXP(-K240/$B$22))+$B$20*$B$23*(1-EXP(-K240/$B$23)))*$C$7</f>
        <v>1.73682127543346E-013</v>
      </c>
      <c r="P240" s="64" t="n">
        <f aca="false">$D$9*(1-EXP(-K240/$D$9))*$C$9</f>
        <v>2.36561263150398E-012</v>
      </c>
      <c r="Q240" s="65" t="n">
        <f aca="false">$D$8*(1-EXP(-K240/$D$8))*$C$8</f>
        <v>3.45481534896673E-011</v>
      </c>
      <c r="R240" s="66" t="n">
        <f aca="false">$B$13-K240</f>
        <v>266</v>
      </c>
      <c r="S240" s="67" t="n">
        <f aca="false">VLOOKUP($R240,$K$6:$Q$506,5)/$C$26</f>
        <v>0.613390723009529</v>
      </c>
      <c r="T240" s="68" t="n">
        <f aca="false">VLOOKUP($R240,$K$6:$Q$506,6)/$C$26</f>
        <v>7.55598023488137</v>
      </c>
      <c r="U240" s="69" t="n">
        <f aca="false">VLOOKUP($R240,$K$6:$Q$506,7)/$C$26</f>
        <v>114.064721234303</v>
      </c>
      <c r="V240" s="28" t="s">
        <v>358</v>
      </c>
      <c r="W240" s="78" t="n">
        <f aca="false">G240*S240+H240*T240+I240*U240</f>
        <v>0</v>
      </c>
      <c r="X240" s="25"/>
      <c r="Y240" s="25"/>
      <c r="Z240" s="25"/>
    </row>
    <row r="241" customFormat="false" ht="15.75" hidden="false" customHeight="false" outlineLevel="0" collapsed="false">
      <c r="A241" s="25"/>
      <c r="B241" s="25"/>
      <c r="C241" s="25"/>
      <c r="D241" s="25"/>
      <c r="E241" s="25"/>
      <c r="F241" s="28" t="s">
        <v>359</v>
      </c>
      <c r="G241" s="103" t="n">
        <v>0</v>
      </c>
      <c r="H241" s="76" t="n">
        <v>0</v>
      </c>
      <c r="I241" s="77" t="n">
        <v>0</v>
      </c>
      <c r="J241" s="25"/>
      <c r="K241" s="61" t="n">
        <v>235</v>
      </c>
      <c r="L241" s="62" t="n">
        <f aca="false">$B$17+$B$18*EXP(-K241/$B$21)+$B$19*EXP(-K241/$B$22)+$B$20*EXP(-K241/$B$23)</f>
        <v>0.341200816796614</v>
      </c>
      <c r="M241" s="63" t="n">
        <f aca="false">EXP(-K241/$D$9)</f>
        <v>2.24344268654098E-009</v>
      </c>
      <c r="N241" s="63" t="n">
        <f aca="false">EXP(-K241/$D$8)</f>
        <v>0.115791594509408</v>
      </c>
      <c r="O241" s="64" t="n">
        <f aca="false">(K241*$B$17+$B$18*$B$21*(1-EXP(-K241/$B$21))+$B$19*$B$22*(1-EXP(-K241/$B$22))+$B$20*$B$23*(1-EXP(-K241/$B$23)))*$C$7</f>
        <v>1.74264108504234E-013</v>
      </c>
      <c r="P241" s="64" t="n">
        <f aca="false">$D$9*(1-EXP(-K241/$D$9))*$C$9</f>
        <v>2.36561263197334E-012</v>
      </c>
      <c r="Q241" s="65" t="n">
        <f aca="false">$D$8*(1-EXP(-K241/$D$8))*$C$8</f>
        <v>3.45899018022088E-011</v>
      </c>
      <c r="R241" s="66" t="n">
        <f aca="false">$B$13-K241</f>
        <v>265</v>
      </c>
      <c r="S241" s="67" t="n">
        <f aca="false">VLOOKUP($R241,$K$6:$Q$506,5)/$C$26</f>
        <v>0.611584137709048</v>
      </c>
      <c r="T241" s="68" t="n">
        <f aca="false">VLOOKUP($R241,$K$6:$Q$506,6)/$C$26</f>
        <v>7.555980234773</v>
      </c>
      <c r="U241" s="69" t="n">
        <f aca="false">VLOOKUP($R241,$K$6:$Q$506,7)/$C$26</f>
        <v>113.96438191201</v>
      </c>
      <c r="V241" s="28" t="s">
        <v>359</v>
      </c>
      <c r="W241" s="78" t="n">
        <f aca="false">G241*S241+H241*T241+I241*U241</f>
        <v>0</v>
      </c>
      <c r="X241" s="25"/>
      <c r="Y241" s="25"/>
      <c r="Z241" s="25"/>
    </row>
    <row r="242" customFormat="false" ht="15.75" hidden="false" customHeight="false" outlineLevel="0" collapsed="false">
      <c r="A242" s="25"/>
      <c r="B242" s="25"/>
      <c r="C242" s="25"/>
      <c r="D242" s="25"/>
      <c r="E242" s="25"/>
      <c r="F242" s="28" t="s">
        <v>360</v>
      </c>
      <c r="G242" s="103" t="n">
        <v>0</v>
      </c>
      <c r="H242" s="76" t="n">
        <v>0</v>
      </c>
      <c r="I242" s="77" t="n">
        <v>0</v>
      </c>
      <c r="J242" s="25"/>
      <c r="K242" s="61" t="n">
        <v>236</v>
      </c>
      <c r="L242" s="62" t="n">
        <f aca="false">$B$17+$B$18*EXP(-K242/$B$21)+$B$19*EXP(-K242/$B$22)+$B$20*EXP(-K242/$B$23)</f>
        <v>0.340875939359475</v>
      </c>
      <c r="M242" s="63" t="n">
        <f aca="false">EXP(-K242/$D$9)</f>
        <v>2.06115362243856E-009</v>
      </c>
      <c r="N242" s="63" t="n">
        <f aca="false">EXP(-K242/$D$8)</f>
        <v>0.114734144408381</v>
      </c>
      <c r="O242" s="64" t="n">
        <f aca="false">(K242*$B$17+$B$18*$B$21*(1-EXP(-K242/$B$21))+$B$19*$B$22*(1-EXP(-K242/$B$22))+$B$20*$B$23*(1-EXP(-K242/$B$23)))*$C$7</f>
        <v>1.74845534625908E-013</v>
      </c>
      <c r="P242" s="64" t="n">
        <f aca="false">$D$9*(1-EXP(-K242/$D$9))*$C$9</f>
        <v>2.36561263240456E-012</v>
      </c>
      <c r="Q242" s="65" t="n">
        <f aca="false">$D$8*(1-EXP(-K242/$D$8))*$C$8</f>
        <v>3.4631268854284E-011</v>
      </c>
      <c r="R242" s="66" t="n">
        <f aca="false">$B$13-K242</f>
        <v>264</v>
      </c>
      <c r="S242" s="67" t="n">
        <f aca="false">VLOOKUP($R242,$K$6:$Q$506,5)/$C$26</f>
        <v>0.609775942997276</v>
      </c>
      <c r="T242" s="68" t="n">
        <f aca="false">VLOOKUP($R242,$K$6:$Q$506,6)/$C$26</f>
        <v>7.55598023465505</v>
      </c>
      <c r="U242" s="69" t="n">
        <f aca="false">VLOOKUP($R242,$K$6:$Q$506,7)/$C$26</f>
        <v>113.863117809853</v>
      </c>
      <c r="V242" s="28" t="s">
        <v>360</v>
      </c>
      <c r="W242" s="78" t="n">
        <f aca="false">G242*S242+H242*T242+I242*U242</f>
        <v>0</v>
      </c>
      <c r="X242" s="25"/>
      <c r="Y242" s="25"/>
      <c r="Z242" s="25"/>
    </row>
    <row r="243" customFormat="false" ht="15.75" hidden="false" customHeight="false" outlineLevel="0" collapsed="false">
      <c r="A243" s="25"/>
      <c r="B243" s="25"/>
      <c r="C243" s="25"/>
      <c r="D243" s="25"/>
      <c r="E243" s="25"/>
      <c r="F243" s="28" t="s">
        <v>361</v>
      </c>
      <c r="G243" s="103" t="n">
        <v>0</v>
      </c>
      <c r="H243" s="76" t="n">
        <v>0</v>
      </c>
      <c r="I243" s="77" t="n">
        <v>0</v>
      </c>
      <c r="J243" s="25"/>
      <c r="K243" s="61" t="n">
        <v>237</v>
      </c>
      <c r="L243" s="62" t="n">
        <f aca="false">$B$17+$B$18*EXP(-K243/$B$21)+$B$19*EXP(-K243/$B$22)+$B$20*EXP(-K243/$B$23)</f>
        <v>0.340552184943117</v>
      </c>
      <c r="M243" s="63" t="n">
        <f aca="false">EXP(-K243/$D$9)</f>
        <v>1.89367630418135E-009</v>
      </c>
      <c r="N243" s="63" t="n">
        <f aca="false">EXP(-K243/$D$8)</f>
        <v>0.113686351318478</v>
      </c>
      <c r="O243" s="64" t="n">
        <f aca="false">(K243*$B$17+$B$18*$B$21*(1-EXP(-K243/$B$21))+$B$19*$B$22*(1-EXP(-K243/$B$22))+$B$20*$B$23*(1-EXP(-K243/$B$23)))*$C$7</f>
        <v>1.75426407832488E-013</v>
      </c>
      <c r="P243" s="64" t="n">
        <f aca="false">$D$9*(1-EXP(-K243/$D$9))*$C$9</f>
        <v>2.36561263280075E-012</v>
      </c>
      <c r="Q243" s="65" t="n">
        <f aca="false">$D$8*(1-EXP(-K243/$D$8))*$C$8</f>
        <v>3.46722581276993E-011</v>
      </c>
      <c r="R243" s="66" t="n">
        <f aca="false">$B$13-K243</f>
        <v>263</v>
      </c>
      <c r="S243" s="67" t="n">
        <f aca="false">VLOOKUP($R243,$K$6:$Q$506,5)/$C$26</f>
        <v>0.607966134036704</v>
      </c>
      <c r="T243" s="68" t="n">
        <f aca="false">VLOOKUP($R243,$K$6:$Q$506,6)/$C$26</f>
        <v>7.55598023452666</v>
      </c>
      <c r="U243" s="69" t="n">
        <f aca="false">VLOOKUP($R243,$K$6:$Q$506,7)/$C$26</f>
        <v>113.760920404576</v>
      </c>
      <c r="V243" s="28" t="s">
        <v>361</v>
      </c>
      <c r="W243" s="78" t="n">
        <f aca="false">G243*S243+H243*T243+I243*U243</f>
        <v>0</v>
      </c>
      <c r="X243" s="25"/>
      <c r="Y243" s="25"/>
      <c r="Z243" s="25"/>
    </row>
    <row r="244" customFormat="false" ht="15.75" hidden="false" customHeight="false" outlineLevel="0" collapsed="false">
      <c r="A244" s="25"/>
      <c r="B244" s="25"/>
      <c r="C244" s="25"/>
      <c r="D244" s="25"/>
      <c r="E244" s="25"/>
      <c r="F244" s="28" t="s">
        <v>362</v>
      </c>
      <c r="G244" s="103" t="n">
        <v>0</v>
      </c>
      <c r="H244" s="76" t="n">
        <v>0</v>
      </c>
      <c r="I244" s="77" t="n">
        <v>0</v>
      </c>
      <c r="J244" s="25"/>
      <c r="K244" s="61" t="n">
        <v>238</v>
      </c>
      <c r="L244" s="62" t="n">
        <f aca="false">$B$17+$B$18*EXP(-K244/$B$21)+$B$19*EXP(-K244/$B$22)+$B$20*EXP(-K244/$B$23)</f>
        <v>0.340229542595741</v>
      </c>
      <c r="M244" s="63" t="n">
        <f aca="false">EXP(-K244/$D$9)</f>
        <v>1.73980721571608E-009</v>
      </c>
      <c r="N244" s="63" t="n">
        <f aca="false">EXP(-K244/$D$8)</f>
        <v>0.112648127048431</v>
      </c>
      <c r="O244" s="64" t="n">
        <f aca="false">(K244*$B$17+$B$18*$B$21*(1-EXP(-K244/$B$21))+$B$19*$B$22*(1-EXP(-K244/$B$22))+$B$20*$B$23*(1-EXP(-K244/$B$23)))*$C$7</f>
        <v>1.76006730029208E-013</v>
      </c>
      <c r="P244" s="64" t="n">
        <f aca="false">$D$9*(1-EXP(-K244/$D$9))*$C$9</f>
        <v>2.36561263316475E-012</v>
      </c>
      <c r="Q244" s="65" t="n">
        <f aca="false">$D$8*(1-EXP(-K244/$D$8))*$C$8</f>
        <v>3.47128730724641E-011</v>
      </c>
      <c r="R244" s="66" t="n">
        <f aca="false">$B$13-K244</f>
        <v>262</v>
      </c>
      <c r="S244" s="67" t="n">
        <f aca="false">VLOOKUP($R244,$K$6:$Q$506,5)/$C$26</f>
        <v>0.606154705956689</v>
      </c>
      <c r="T244" s="68" t="n">
        <f aca="false">VLOOKUP($R244,$K$6:$Q$506,6)/$C$26</f>
        <v>7.55598023438692</v>
      </c>
      <c r="U244" s="69" t="n">
        <f aca="false">VLOOKUP($R244,$K$6:$Q$506,7)/$C$26</f>
        <v>113.657781094366</v>
      </c>
      <c r="V244" s="28" t="s">
        <v>362</v>
      </c>
      <c r="W244" s="78" t="n">
        <f aca="false">G244*S244+H244*T244+I244*U244</f>
        <v>0</v>
      </c>
      <c r="X244" s="25"/>
      <c r="Y244" s="25"/>
      <c r="Z244" s="25"/>
    </row>
    <row r="245" customFormat="false" ht="15.75" hidden="false" customHeight="false" outlineLevel="0" collapsed="false">
      <c r="A245" s="25"/>
      <c r="B245" s="25"/>
      <c r="C245" s="25"/>
      <c r="D245" s="25"/>
      <c r="E245" s="25"/>
      <c r="F245" s="28" t="s">
        <v>363</v>
      </c>
      <c r="G245" s="103" t="n">
        <v>0</v>
      </c>
      <c r="H245" s="76" t="n">
        <v>0</v>
      </c>
      <c r="I245" s="77" t="n">
        <v>0</v>
      </c>
      <c r="J245" s="25"/>
      <c r="K245" s="61" t="n">
        <v>239</v>
      </c>
      <c r="L245" s="62" t="n">
        <f aca="false">$B$17+$B$18*EXP(-K245/$B$21)+$B$19*EXP(-K245/$B$22)+$B$20*EXP(-K245/$B$23)</f>
        <v>0.339908001612166</v>
      </c>
      <c r="M245" s="63" t="n">
        <f aca="false">EXP(-K245/$D$9)</f>
        <v>1.59844063168245E-009</v>
      </c>
      <c r="N245" s="63" t="n">
        <f aca="false">EXP(-K245/$D$8)</f>
        <v>0.111619384212368</v>
      </c>
      <c r="O245" s="64" t="n">
        <f aca="false">(K245*$B$17+$B$18*$B$21*(1-EXP(-K245/$B$21))+$B$19*$B$22*(1-EXP(-K245/$B$22))+$B$20*$B$23*(1-EXP(-K245/$B$23)))*$C$7</f>
        <v>1.76586503102842E-013</v>
      </c>
      <c r="P245" s="64" t="n">
        <f aca="false">$D$9*(1-EXP(-K245/$D$9))*$C$9</f>
        <v>2.36561263349916E-012</v>
      </c>
      <c r="Q245" s="65" t="n">
        <f aca="false">$D$8*(1-EXP(-K245/$D$8))*$C$8</f>
        <v>3.47531171070811E-011</v>
      </c>
      <c r="R245" s="66" t="n">
        <f aca="false">$B$13-K245</f>
        <v>261</v>
      </c>
      <c r="S245" s="67" t="n">
        <f aca="false">VLOOKUP($R245,$K$6:$Q$506,5)/$C$26</f>
        <v>0.604341653852787</v>
      </c>
      <c r="T245" s="68" t="n">
        <f aca="false">VLOOKUP($R245,$K$6:$Q$506,6)/$C$26</f>
        <v>7.55598023423482</v>
      </c>
      <c r="U245" s="69" t="n">
        <f aca="false">VLOOKUP($R245,$K$6:$Q$506,7)/$C$26</f>
        <v>113.553691198133</v>
      </c>
      <c r="V245" s="28" t="s">
        <v>363</v>
      </c>
      <c r="W245" s="78" t="n">
        <f aca="false">G245*S245+H245*T245+I245*U245</f>
        <v>0</v>
      </c>
      <c r="X245" s="25"/>
      <c r="Y245" s="25"/>
      <c r="Z245" s="25"/>
    </row>
    <row r="246" customFormat="false" ht="15.75" hidden="false" customHeight="false" outlineLevel="0" collapsed="false">
      <c r="A246" s="25"/>
      <c r="B246" s="25"/>
      <c r="C246" s="25"/>
      <c r="D246" s="25"/>
      <c r="E246" s="25"/>
      <c r="F246" s="28" t="s">
        <v>364</v>
      </c>
      <c r="G246" s="103" t="n">
        <v>0</v>
      </c>
      <c r="H246" s="76" t="n">
        <v>0</v>
      </c>
      <c r="I246" s="77" t="n">
        <v>0</v>
      </c>
      <c r="J246" s="25"/>
      <c r="K246" s="61" t="n">
        <v>240</v>
      </c>
      <c r="L246" s="62" t="n">
        <f aca="false">$B$17+$B$18*EXP(-K246/$B$21)+$B$19*EXP(-K246/$B$22)+$B$20*EXP(-K246/$B$23)</f>
        <v>0.339587551527297</v>
      </c>
      <c r="M246" s="63" t="n">
        <f aca="false">EXP(-K246/$D$9)</f>
        <v>1.46856067151199E-009</v>
      </c>
      <c r="N246" s="63" t="n">
        <f aca="false">EXP(-K246/$D$8)</f>
        <v>0.110600036222455</v>
      </c>
      <c r="O246" s="64" t="n">
        <f aca="false">(K246*$B$17+$B$18*$B$21*(1-EXP(-K246/$B$21))+$B$19*$B$22*(1-EXP(-K246/$B$22))+$B$20*$B$23*(1-EXP(-K246/$B$23)))*$C$7</f>
        <v>1.77165728922118E-013</v>
      </c>
      <c r="P246" s="64" t="n">
        <f aca="false">$D$9*(1-EXP(-K246/$D$9))*$C$9</f>
        <v>2.36561263380641E-012</v>
      </c>
      <c r="Q246" s="65" t="n">
        <f aca="false">$D$8*(1-EXP(-K246/$D$8))*$C$8</f>
        <v>3.47929936188337E-011</v>
      </c>
      <c r="R246" s="66" t="n">
        <f aca="false">$B$13-K246</f>
        <v>260</v>
      </c>
      <c r="S246" s="67" t="n">
        <f aca="false">VLOOKUP($R246,$K$6:$Q$506,5)/$C$26</f>
        <v>0.602526972786076</v>
      </c>
      <c r="T246" s="68" t="n">
        <f aca="false">VLOOKUP($R246,$K$6:$Q$506,6)/$C$26</f>
        <v>7.55598023406926</v>
      </c>
      <c r="U246" s="69" t="n">
        <f aca="false">VLOOKUP($R246,$K$6:$Q$506,7)/$C$26</f>
        <v>113.448641954777</v>
      </c>
      <c r="V246" s="28" t="s">
        <v>364</v>
      </c>
      <c r="W246" s="78" t="n">
        <f aca="false">G246*S246+H246*T246+I246*U246</f>
        <v>0</v>
      </c>
      <c r="X246" s="25"/>
      <c r="Y246" s="25"/>
      <c r="Z246" s="25"/>
    </row>
    <row r="247" customFormat="false" ht="15.75" hidden="false" customHeight="false" outlineLevel="0" collapsed="false">
      <c r="A247" s="25"/>
      <c r="B247" s="25"/>
      <c r="C247" s="25"/>
      <c r="D247" s="25"/>
      <c r="E247" s="25"/>
      <c r="F247" s="28" t="s">
        <v>365</v>
      </c>
      <c r="G247" s="103" t="n">
        <v>0</v>
      </c>
      <c r="H247" s="76" t="n">
        <v>0</v>
      </c>
      <c r="I247" s="77" t="n">
        <v>0</v>
      </c>
      <c r="J247" s="25"/>
      <c r="K247" s="61" t="n">
        <v>241</v>
      </c>
      <c r="L247" s="62" t="n">
        <f aca="false">$B$17+$B$18*EXP(-K247/$B$21)+$B$19*EXP(-K247/$B$22)+$B$20*EXP(-K247/$B$23)</f>
        <v>0.339268182109763</v>
      </c>
      <c r="M247" s="63" t="n">
        <f aca="false">EXP(-K247/$D$9)</f>
        <v>1.34923399916437E-009</v>
      </c>
      <c r="N247" s="63" t="n">
        <f aca="false">EXP(-K247/$D$8)</f>
        <v>0.10958999728161</v>
      </c>
      <c r="O247" s="64" t="n">
        <f aca="false">(K247*$B$17+$B$18*$B$21*(1-EXP(-K247/$B$21))+$B$19*$B$22*(1-EXP(-K247/$B$22))+$B$20*$B$23*(1-EXP(-K247/$B$23)))*$C$7</f>
        <v>1.77744409338122E-013</v>
      </c>
      <c r="P247" s="64" t="n">
        <f aca="false">$D$9*(1-EXP(-K247/$D$9))*$C$9</f>
        <v>2.36561263408869E-012</v>
      </c>
      <c r="Q247" s="65" t="n">
        <f aca="false">$D$8*(1-EXP(-K247/$D$8))*$C$8</f>
        <v>3.48325059640719E-011</v>
      </c>
      <c r="R247" s="66" t="n">
        <f aca="false">$B$13-K247</f>
        <v>259</v>
      </c>
      <c r="S247" s="67" t="n">
        <f aca="false">VLOOKUP($R247,$K$6:$Q$506,5)/$C$26</f>
        <v>0.600710657782453</v>
      </c>
      <c r="T247" s="68" t="n">
        <f aca="false">VLOOKUP($R247,$K$6:$Q$506,6)/$C$26</f>
        <v>7.55598023388907</v>
      </c>
      <c r="U247" s="69" t="n">
        <f aca="false">VLOOKUP($R247,$K$6:$Q$506,7)/$C$26</f>
        <v>113.342624522453</v>
      </c>
      <c r="V247" s="28" t="s">
        <v>365</v>
      </c>
      <c r="W247" s="78" t="n">
        <f aca="false">G247*S247+H247*T247+I247*U247</f>
        <v>0</v>
      </c>
      <c r="X247" s="25"/>
      <c r="Y247" s="25"/>
      <c r="Z247" s="25"/>
    </row>
    <row r="248" customFormat="false" ht="15.75" hidden="false" customHeight="false" outlineLevel="0" collapsed="false">
      <c r="A248" s="25"/>
      <c r="B248" s="25"/>
      <c r="C248" s="25"/>
      <c r="D248" s="25"/>
      <c r="E248" s="25"/>
      <c r="F248" s="28" t="s">
        <v>366</v>
      </c>
      <c r="G248" s="103" t="n">
        <v>0</v>
      </c>
      <c r="H248" s="76" t="n">
        <v>0</v>
      </c>
      <c r="I248" s="77" t="n">
        <v>0</v>
      </c>
      <c r="J248" s="25"/>
      <c r="K248" s="61" t="n">
        <v>242</v>
      </c>
      <c r="L248" s="62" t="n">
        <f aca="false">$B$17+$B$18*EXP(-K248/$B$21)+$B$19*EXP(-K248/$B$22)+$B$20*EXP(-K248/$B$23)</f>
        <v>0.338949883355735</v>
      </c>
      <c r="M248" s="63" t="n">
        <f aca="false">EXP(-K248/$D$9)</f>
        <v>1.23960311604069E-009</v>
      </c>
      <c r="N248" s="63" t="n">
        <f aca="false">EXP(-K248/$D$8)</f>
        <v>0.10858918237628</v>
      </c>
      <c r="O248" s="64" t="n">
        <f aca="false">(K248*$B$17+$B$18*$B$21*(1-EXP(-K248/$B$21))+$B$19*$B$22*(1-EXP(-K248/$B$22))+$B$20*$B$23*(1-EXP(-K248/$B$23)))*$C$7</f>
        <v>1.78322546184694E-013</v>
      </c>
      <c r="P248" s="64" t="n">
        <f aca="false">$D$9*(1-EXP(-K248/$D$9))*$C$9</f>
        <v>2.36561263434803E-012</v>
      </c>
      <c r="Q248" s="65" t="n">
        <f aca="false">$D$8*(1-EXP(-K248/$D$8))*$C$8</f>
        <v>3.48716574684939E-011</v>
      </c>
      <c r="R248" s="66" t="n">
        <f aca="false">$B$13-K248</f>
        <v>258</v>
      </c>
      <c r="S248" s="67" t="n">
        <f aca="false">VLOOKUP($R248,$K$6:$Q$506,5)/$C$26</f>
        <v>0.598892703831924</v>
      </c>
      <c r="T248" s="68" t="n">
        <f aca="false">VLOOKUP($R248,$K$6:$Q$506,6)/$C$26</f>
        <v>7.55598023369294</v>
      </c>
      <c r="U248" s="69" t="n">
        <f aca="false">VLOOKUP($R248,$K$6:$Q$506,7)/$C$26</f>
        <v>113.235629977822</v>
      </c>
      <c r="V248" s="28" t="s">
        <v>366</v>
      </c>
      <c r="W248" s="78" t="n">
        <f aca="false">G248*S248+H248*T248+I248*U248</f>
        <v>0</v>
      </c>
      <c r="X248" s="25"/>
      <c r="Y248" s="25"/>
      <c r="Z248" s="25"/>
    </row>
    <row r="249" customFormat="false" ht="15.75" hidden="false" customHeight="false" outlineLevel="0" collapsed="false">
      <c r="A249" s="25"/>
      <c r="B249" s="25"/>
      <c r="C249" s="25"/>
      <c r="D249" s="25"/>
      <c r="E249" s="25"/>
      <c r="F249" s="28" t="s">
        <v>367</v>
      </c>
      <c r="G249" s="103" t="n">
        <v>0</v>
      </c>
      <c r="H249" s="76" t="n">
        <v>0</v>
      </c>
      <c r="I249" s="77" t="n">
        <v>0</v>
      </c>
      <c r="J249" s="25"/>
      <c r="K249" s="61" t="n">
        <v>243</v>
      </c>
      <c r="L249" s="62" t="n">
        <f aca="false">$B$17+$B$18*EXP(-K249/$B$21)+$B$19*EXP(-K249/$B$22)+$B$20*EXP(-K249/$B$23)</f>
        <v>0.338632645482906</v>
      </c>
      <c r="M249" s="63" t="n">
        <f aca="false">EXP(-K249/$D$9)</f>
        <v>1.13888019887543E-009</v>
      </c>
      <c r="N249" s="63" t="n">
        <f aca="false">EXP(-K249/$D$8)</f>
        <v>0.107597507269285</v>
      </c>
      <c r="O249" s="64" t="n">
        <f aca="false">(K249*$B$17+$B$18*$B$21*(1-EXP(-K249/$B$21))+$B$19*$B$22*(1-EXP(-K249/$B$22))+$B$20*$B$23*(1-EXP(-K249/$B$23)))*$C$7</f>
        <v>1.78900141278806E-013</v>
      </c>
      <c r="P249" s="64" t="n">
        <f aca="false">$D$9*(1-EXP(-K249/$D$9))*$C$9</f>
        <v>2.36561263458631E-012</v>
      </c>
      <c r="Q249" s="65" t="n">
        <f aca="false">$D$8*(1-EXP(-K249/$D$8))*$C$8</f>
        <v>3.49104514274267E-011</v>
      </c>
      <c r="R249" s="66" t="n">
        <f aca="false">$B$13-K249</f>
        <v>257</v>
      </c>
      <c r="S249" s="67" t="n">
        <f aca="false">VLOOKUP($R249,$K$6:$Q$506,5)/$C$26</f>
        <v>0.597073105887857</v>
      </c>
      <c r="T249" s="68" t="n">
        <f aca="false">VLOOKUP($R249,$K$6:$Q$506,6)/$C$26</f>
        <v>7.55598023347946</v>
      </c>
      <c r="U249" s="69" t="n">
        <f aca="false">VLOOKUP($R249,$K$6:$Q$506,7)/$C$26</f>
        <v>113.127649315304</v>
      </c>
      <c r="V249" s="28" t="s">
        <v>367</v>
      </c>
      <c r="W249" s="78" t="n">
        <f aca="false">G249*S249+H249*T249+I249*U249</f>
        <v>0</v>
      </c>
      <c r="X249" s="25"/>
      <c r="Y249" s="25"/>
      <c r="Z249" s="25"/>
    </row>
    <row r="250" customFormat="false" ht="15.75" hidden="false" customHeight="false" outlineLevel="0" collapsed="false">
      <c r="A250" s="25"/>
      <c r="B250" s="25"/>
      <c r="C250" s="25"/>
      <c r="D250" s="25"/>
      <c r="E250" s="25"/>
      <c r="F250" s="28" t="s">
        <v>368</v>
      </c>
      <c r="G250" s="103" t="n">
        <v>0</v>
      </c>
      <c r="H250" s="76" t="n">
        <v>0</v>
      </c>
      <c r="I250" s="77" t="n">
        <v>0</v>
      </c>
      <c r="J250" s="25"/>
      <c r="K250" s="61" t="n">
        <v>244</v>
      </c>
      <c r="L250" s="62" t="n">
        <f aca="false">$B$17+$B$18*EXP(-K250/$B$21)+$B$19*EXP(-K250/$B$22)+$B$20*EXP(-K250/$B$23)</f>
        <v>0.33831645892463</v>
      </c>
      <c r="M250" s="63" t="n">
        <f aca="false">EXP(-K250/$D$9)</f>
        <v>1.04634143832529E-009</v>
      </c>
      <c r="N250" s="63" t="n">
        <f aca="false">EXP(-K250/$D$8)</f>
        <v>0.10661488849273</v>
      </c>
      <c r="O250" s="64" t="n">
        <f aca="false">(K250*$B$17+$B$18*$B$21*(1-EXP(-K250/$B$21))+$B$19*$B$22*(1-EXP(-K250/$B$22))+$B$20*$B$23*(1-EXP(-K250/$B$23)))*$C$7</f>
        <v>1.79477196420937E-013</v>
      </c>
      <c r="P250" s="64" t="n">
        <f aca="false">$D$9*(1-EXP(-K250/$D$9))*$C$9</f>
        <v>2.36561263480522E-012</v>
      </c>
      <c r="Q250" s="65" t="n">
        <f aca="false">$D$8*(1-EXP(-K250/$D$8))*$C$8</f>
        <v>3.49488911061032E-011</v>
      </c>
      <c r="R250" s="66" t="n">
        <f aca="false">$B$13-K250</f>
        <v>256</v>
      </c>
      <c r="S250" s="67" t="n">
        <f aca="false">VLOOKUP($R250,$K$6:$Q$506,5)/$C$26</f>
        <v>0.595251858866235</v>
      </c>
      <c r="T250" s="68" t="n">
        <f aca="false">VLOOKUP($R250,$K$6:$Q$506,6)/$C$26</f>
        <v>7.55598023324711</v>
      </c>
      <c r="U250" s="69" t="n">
        <f aca="false">VLOOKUP($R250,$K$6:$Q$506,7)/$C$26</f>
        <v>113.018673446318</v>
      </c>
      <c r="V250" s="28" t="s">
        <v>368</v>
      </c>
      <c r="W250" s="78" t="n">
        <f aca="false">G250*S250+H250*T250+I250*U250</f>
        <v>0</v>
      </c>
      <c r="X250" s="25"/>
      <c r="Y250" s="25"/>
      <c r="Z250" s="25"/>
    </row>
    <row r="251" customFormat="false" ht="15.75" hidden="false" customHeight="false" outlineLevel="0" collapsed="false">
      <c r="A251" s="25"/>
      <c r="B251" s="25"/>
      <c r="C251" s="25"/>
      <c r="D251" s="25"/>
      <c r="E251" s="25"/>
      <c r="F251" s="28" t="s">
        <v>369</v>
      </c>
      <c r="G251" s="103" t="n">
        <v>0</v>
      </c>
      <c r="H251" s="76" t="n">
        <v>0</v>
      </c>
      <c r="I251" s="77" t="n">
        <v>0</v>
      </c>
      <c r="J251" s="25"/>
      <c r="K251" s="61" t="n">
        <v>245</v>
      </c>
      <c r="L251" s="62" t="n">
        <f aca="false">$B$17+$B$18*EXP(-K251/$B$21)+$B$19*EXP(-K251/$B$22)+$B$20*EXP(-K251/$B$23)</f>
        <v>0.338001314324229</v>
      </c>
      <c r="M251" s="63" t="n">
        <f aca="false">EXP(-K251/$D$9)</f>
        <v>9.61321837571419E-010</v>
      </c>
      <c r="N251" s="63" t="n">
        <f aca="false">EXP(-K251/$D$8)</f>
        <v>0.105641243340979</v>
      </c>
      <c r="O251" s="64" t="n">
        <f aca="false">(K251*$B$17+$B$18*$B$21*(1-EXP(-K251/$B$21))+$B$19*$B$22*(1-EXP(-K251/$B$22))+$B$20*$B$23*(1-EXP(-K251/$B$23)))*$C$7</f>
        <v>1.80053713395438E-013</v>
      </c>
      <c r="P251" s="64" t="n">
        <f aca="false">$D$9*(1-EXP(-K251/$D$9))*$C$9</f>
        <v>2.36561263500634E-012</v>
      </c>
      <c r="Q251" s="65" t="n">
        <f aca="false">$D$8*(1-EXP(-K251/$D$8))*$C$8</f>
        <v>3.49869797399367E-011</v>
      </c>
      <c r="R251" s="66" t="n">
        <f aca="false">$B$13-K251</f>
        <v>255</v>
      </c>
      <c r="S251" s="67" t="n">
        <f aca="false">VLOOKUP($R251,$K$6:$Q$506,5)/$C$26</f>
        <v>0.593428957644874</v>
      </c>
      <c r="T251" s="68" t="n">
        <f aca="false">VLOOKUP($R251,$K$6:$Q$506,6)/$C$26</f>
        <v>7.5559802329942</v>
      </c>
      <c r="U251" s="69" t="n">
        <f aca="false">VLOOKUP($R251,$K$6:$Q$506,7)/$C$26</f>
        <v>112.908693198521</v>
      </c>
      <c r="V251" s="28" t="s">
        <v>369</v>
      </c>
      <c r="W251" s="78" t="n">
        <f aca="false">G251*S251+H251*T251+I251*U251</f>
        <v>0</v>
      </c>
      <c r="X251" s="25"/>
      <c r="Y251" s="25"/>
      <c r="Z251" s="25"/>
    </row>
    <row r="252" customFormat="false" ht="15.75" hidden="false" customHeight="false" outlineLevel="0" collapsed="false">
      <c r="A252" s="25"/>
      <c r="B252" s="25"/>
      <c r="C252" s="25"/>
      <c r="D252" s="25"/>
      <c r="E252" s="25"/>
      <c r="F252" s="28" t="s">
        <v>370</v>
      </c>
      <c r="G252" s="103" t="n">
        <v>0</v>
      </c>
      <c r="H252" s="76" t="n">
        <v>0</v>
      </c>
      <c r="I252" s="77" t="n">
        <v>0</v>
      </c>
      <c r="J252" s="25"/>
      <c r="K252" s="61" t="n">
        <v>246</v>
      </c>
      <c r="L252" s="62" t="n">
        <f aca="false">$B$17+$B$18*EXP(-K252/$B$21)+$B$19*EXP(-K252/$B$22)+$B$20*EXP(-K252/$B$23)</f>
        <v>0.33768720252944</v>
      </c>
      <c r="M252" s="63" t="n">
        <f aca="false">EXP(-K252/$D$9)</f>
        <v>8.83210433556771E-010</v>
      </c>
      <c r="N252" s="63" t="n">
        <f aca="false">EXP(-K252/$D$8)</f>
        <v>0.104676489863692</v>
      </c>
      <c r="O252" s="64" t="n">
        <f aca="false">(K252*$B$17+$B$18*$B$21*(1-EXP(-K252/$B$21))+$B$19*$B$22*(1-EXP(-K252/$B$22))+$B$20*$B$23*(1-EXP(-K252/$B$23)))*$C$7</f>
        <v>1.80629693970881E-013</v>
      </c>
      <c r="P252" s="64" t="n">
        <f aca="false">$D$9*(1-EXP(-K252/$D$9))*$C$9</f>
        <v>2.36561263519112E-012</v>
      </c>
      <c r="Q252" s="65" t="n">
        <f aca="false">$D$8*(1-EXP(-K252/$D$8))*$C$8</f>
        <v>3.5024720534794E-011</v>
      </c>
      <c r="R252" s="66" t="n">
        <f aca="false">$B$13-K252</f>
        <v>254</v>
      </c>
      <c r="S252" s="67" t="n">
        <f aca="false">VLOOKUP($R252,$K$6:$Q$506,5)/$C$26</f>
        <v>0.591604397062625</v>
      </c>
      <c r="T252" s="68" t="n">
        <f aca="false">VLOOKUP($R252,$K$6:$Q$506,6)/$C$26</f>
        <v>7.55598023271893</v>
      </c>
      <c r="U252" s="69" t="n">
        <f aca="false">VLOOKUP($R252,$K$6:$Q$506,7)/$C$26</f>
        <v>112.79769931503</v>
      </c>
      <c r="V252" s="28" t="s">
        <v>370</v>
      </c>
      <c r="W252" s="78" t="n">
        <f aca="false">G252*S252+H252*T252+I252*U252</f>
        <v>0</v>
      </c>
      <c r="X252" s="25"/>
      <c r="Y252" s="25"/>
      <c r="Z252" s="25"/>
    </row>
    <row r="253" customFormat="false" ht="15.75" hidden="false" customHeight="false" outlineLevel="0" collapsed="false">
      <c r="A253" s="25"/>
      <c r="B253" s="25"/>
      <c r="C253" s="25"/>
      <c r="D253" s="25"/>
      <c r="E253" s="25"/>
      <c r="F253" s="28" t="s">
        <v>371</v>
      </c>
      <c r="G253" s="103" t="n">
        <v>0</v>
      </c>
      <c r="H253" s="76" t="n">
        <v>0</v>
      </c>
      <c r="I253" s="77" t="n">
        <v>0</v>
      </c>
      <c r="J253" s="25"/>
      <c r="K253" s="61" t="n">
        <v>247</v>
      </c>
      <c r="L253" s="62" t="n">
        <f aca="false">$B$17+$B$18*EXP(-K253/$B$21)+$B$19*EXP(-K253/$B$22)+$B$20*EXP(-K253/$B$23)</f>
        <v>0.337374114587024</v>
      </c>
      <c r="M253" s="63" t="n">
        <f aca="false">EXP(-K253/$D$9)</f>
        <v>8.11445906517843E-010</v>
      </c>
      <c r="N253" s="63" t="n">
        <f aca="false">EXP(-K253/$D$8)</f>
        <v>0.10372054685893</v>
      </c>
      <c r="O253" s="64" t="n">
        <f aca="false">(K253*$B$17+$B$18*$B$21*(1-EXP(-K253/$B$21))+$B$19*$B$22*(1-EXP(-K253/$B$22))+$B$20*$B$23*(1-EXP(-K253/$B$23)))*$C$7</f>
        <v>1.81205139900407E-013</v>
      </c>
      <c r="P253" s="64" t="n">
        <f aca="false">$D$9*(1-EXP(-K253/$D$9))*$C$9</f>
        <v>2.36561263536089E-012</v>
      </c>
      <c r="Q253" s="65" t="n">
        <f aca="false">$D$8*(1-EXP(-K253/$D$8))*$C$8</f>
        <v>3.50621166672644E-011</v>
      </c>
      <c r="R253" s="66" t="n">
        <f aca="false">$B$13-K253</f>
        <v>253</v>
      </c>
      <c r="S253" s="67" t="n">
        <f aca="false">VLOOKUP($R253,$K$6:$Q$506,5)/$C$26</f>
        <v>0.58977817191856</v>
      </c>
      <c r="T253" s="68" t="n">
        <f aca="false">VLOOKUP($R253,$K$6:$Q$506,6)/$C$26</f>
        <v>7.55598023241931</v>
      </c>
      <c r="U253" s="69" t="n">
        <f aca="false">VLOOKUP($R253,$K$6:$Q$506,7)/$C$26</f>
        <v>112.685682453645</v>
      </c>
      <c r="V253" s="28" t="s">
        <v>371</v>
      </c>
      <c r="W253" s="78" t="n">
        <f aca="false">G253*S253+H253*T253+I253*U253</f>
        <v>0</v>
      </c>
      <c r="X253" s="25"/>
      <c r="Y253" s="25"/>
      <c r="Z253" s="25"/>
    </row>
    <row r="254" customFormat="false" ht="15.75" hidden="false" customHeight="false" outlineLevel="0" collapsed="false">
      <c r="A254" s="25"/>
      <c r="B254" s="25"/>
      <c r="C254" s="25"/>
      <c r="D254" s="25"/>
      <c r="E254" s="25"/>
      <c r="F254" s="28" t="s">
        <v>372</v>
      </c>
      <c r="G254" s="103" t="n">
        <v>0</v>
      </c>
      <c r="H254" s="76" t="n">
        <v>0</v>
      </c>
      <c r="I254" s="77" t="n">
        <v>0</v>
      </c>
      <c r="J254" s="25"/>
      <c r="K254" s="61" t="n">
        <v>248</v>
      </c>
      <c r="L254" s="62" t="n">
        <f aca="false">$B$17+$B$18*EXP(-K254/$B$21)+$B$19*EXP(-K254/$B$22)+$B$20*EXP(-K254/$B$23)</f>
        <v>0.337062041737512</v>
      </c>
      <c r="M254" s="63" t="n">
        <f aca="false">EXP(-K254/$D$9)</f>
        <v>7.45512546260294E-010</v>
      </c>
      <c r="N254" s="63" t="n">
        <f aca="false">EXP(-K254/$D$8)</f>
        <v>0.102773333866318</v>
      </c>
      <c r="O254" s="64" t="n">
        <f aca="false">(K254*$B$17+$B$18*$B$21*(1-EXP(-K254/$B$21))+$B$19*$B$22*(1-EXP(-K254/$B$22))+$B$20*$B$23*(1-EXP(-K254/$B$23)))*$C$7</f>
        <v>1.81780052922057E-013</v>
      </c>
      <c r="P254" s="64" t="n">
        <f aca="false">$D$9*(1-EXP(-K254/$D$9))*$C$9</f>
        <v>2.36561263551686E-012</v>
      </c>
      <c r="Q254" s="65" t="n">
        <f aca="false">$D$8*(1-EXP(-K254/$D$8))*$C$8</f>
        <v>3.50991712849278E-011</v>
      </c>
      <c r="R254" s="66" t="n">
        <f aca="false">$B$13-K254</f>
        <v>252</v>
      </c>
      <c r="S254" s="67" t="n">
        <f aca="false">VLOOKUP($R254,$K$6:$Q$506,5)/$C$26</f>
        <v>0.587950276971123</v>
      </c>
      <c r="T254" s="68" t="n">
        <f aca="false">VLOOKUP($R254,$K$6:$Q$506,6)/$C$26</f>
        <v>7.55598023209319</v>
      </c>
      <c r="U254" s="69" t="n">
        <f aca="false">VLOOKUP($R254,$K$6:$Q$506,7)/$C$26</f>
        <v>112.572633186066</v>
      </c>
      <c r="V254" s="28" t="s">
        <v>372</v>
      </c>
      <c r="W254" s="78" t="n">
        <f aca="false">G254*S254+H254*T254+I254*U254</f>
        <v>0</v>
      </c>
      <c r="X254" s="25"/>
      <c r="Y254" s="25"/>
      <c r="Z254" s="25"/>
    </row>
    <row r="255" customFormat="false" ht="15.75" hidden="false" customHeight="false" outlineLevel="0" collapsed="false">
      <c r="A255" s="25"/>
      <c r="B255" s="25"/>
      <c r="C255" s="25"/>
      <c r="D255" s="25"/>
      <c r="E255" s="25"/>
      <c r="F255" s="28" t="s">
        <v>373</v>
      </c>
      <c r="G255" s="103" t="n">
        <v>0</v>
      </c>
      <c r="H255" s="76" t="n">
        <v>0</v>
      </c>
      <c r="I255" s="77" t="n">
        <v>0</v>
      </c>
      <c r="J255" s="25"/>
      <c r="K255" s="61" t="n">
        <v>249</v>
      </c>
      <c r="L255" s="62" t="n">
        <f aca="false">$B$17+$B$18*EXP(-K255/$B$21)+$B$19*EXP(-K255/$B$22)+$B$20*EXP(-K255/$B$23)</f>
        <v>0.336750975410095</v>
      </c>
      <c r="M255" s="63" t="n">
        <f aca="false">EXP(-K255/$D$9)</f>
        <v>6.84936546191429E-010</v>
      </c>
      <c r="N255" s="63" t="n">
        <f aca="false">EXP(-K255/$D$8)</f>
        <v>0.101834771160275</v>
      </c>
      <c r="O255" s="64" t="n">
        <f aca="false">(K255*$B$17+$B$18*$B$21*(1-EXP(-K255/$B$21))+$B$19*$B$22*(1-EXP(-K255/$B$22))+$B$20*$B$23*(1-EXP(-K255/$B$23)))*$C$7</f>
        <v>1.82354434759101E-013</v>
      </c>
      <c r="P255" s="64" t="n">
        <f aca="false">$D$9*(1-EXP(-K255/$D$9))*$C$9</f>
        <v>2.36561263566016E-012</v>
      </c>
      <c r="Q255" s="65" t="n">
        <f aca="false">$D$8*(1-EXP(-K255/$D$8))*$C$8</f>
        <v>3.51358875066191E-011</v>
      </c>
      <c r="R255" s="66" t="n">
        <f aca="false">$B$13-K255</f>
        <v>251</v>
      </c>
      <c r="S255" s="67" t="n">
        <f aca="false">VLOOKUP($R255,$K$6:$Q$506,5)/$C$26</f>
        <v>0.586120706937273</v>
      </c>
      <c r="T255" s="68" t="n">
        <f aca="false">VLOOKUP($R255,$K$6:$Q$506,6)/$C$26</f>
        <v>7.55598023173824</v>
      </c>
      <c r="U255" s="69" t="n">
        <f aca="false">VLOOKUP($R255,$K$6:$Q$506,7)/$C$26</f>
        <v>112.458541997095</v>
      </c>
      <c r="V255" s="28" t="s">
        <v>373</v>
      </c>
      <c r="W255" s="78" t="n">
        <f aca="false">G255*S255+H255*T255+I255*U255</f>
        <v>0</v>
      </c>
      <c r="X255" s="25"/>
      <c r="Y255" s="25"/>
      <c r="Z255" s="25"/>
    </row>
    <row r="256" customFormat="false" ht="15.75" hidden="false" customHeight="false" outlineLevel="0" collapsed="false">
      <c r="A256" s="25"/>
      <c r="B256" s="25"/>
      <c r="C256" s="25"/>
      <c r="D256" s="25"/>
      <c r="E256" s="25"/>
      <c r="F256" s="28" t="s">
        <v>374</v>
      </c>
      <c r="G256" s="103" t="n">
        <v>0</v>
      </c>
      <c r="H256" s="76" t="n">
        <v>0</v>
      </c>
      <c r="I256" s="77" t="n">
        <v>0</v>
      </c>
      <c r="J256" s="25"/>
      <c r="K256" s="61" t="n">
        <v>250</v>
      </c>
      <c r="L256" s="62" t="n">
        <f aca="false">$B$17+$B$18*EXP(-K256/$B$21)+$B$19*EXP(-K256/$B$22)+$B$20*EXP(-K256/$B$23)</f>
        <v>0.336440907217656</v>
      </c>
      <c r="M256" s="63" t="n">
        <f aca="false">EXP(-K256/$D$9)</f>
        <v>6.29282598478022E-010</v>
      </c>
      <c r="N256" s="63" t="n">
        <f aca="false">EXP(-K256/$D$8)</f>
        <v>0.100904779743301</v>
      </c>
      <c r="O256" s="64" t="n">
        <f aca="false">(K256*$B$17+$B$18*$B$21*(1-EXP(-K256/$B$21))+$B$19*$B$22*(1-EXP(-K256/$B$22))+$B$20*$B$23*(1-EXP(-K256/$B$23)))*$C$7</f>
        <v>1.82928287120352E-013</v>
      </c>
      <c r="P256" s="64" t="n">
        <f aca="false">$D$9*(1-EXP(-K256/$D$9))*$C$9</f>
        <v>2.36561263579182E-012</v>
      </c>
      <c r="Q256" s="65" t="n">
        <f aca="false">$D$8*(1-EXP(-K256/$D$8))*$C$8</f>
        <v>3.51722684226907E-011</v>
      </c>
      <c r="R256" s="66" t="n">
        <f aca="false">$B$13-K256</f>
        <v>250</v>
      </c>
      <c r="S256" s="67" t="n">
        <f aca="false">VLOOKUP($R256,$K$6:$Q$506,5)/$C$26</f>
        <v>0.584289456491592</v>
      </c>
      <c r="T256" s="68" t="n">
        <f aca="false">VLOOKUP($R256,$K$6:$Q$506,6)/$C$26</f>
        <v>7.55598023135188</v>
      </c>
      <c r="U256" s="69" t="n">
        <f aca="false">VLOOKUP($R256,$K$6:$Q$506,7)/$C$26</f>
        <v>112.343399283838</v>
      </c>
      <c r="V256" s="28" t="s">
        <v>374</v>
      </c>
      <c r="W256" s="78" t="n">
        <f aca="false">G256*S256+H256*T256+I256*U256</f>
        <v>0</v>
      </c>
      <c r="X256" s="25"/>
      <c r="Y256" s="25"/>
      <c r="Z256" s="25"/>
    </row>
    <row r="257" customFormat="false" ht="15.75" hidden="false" customHeight="false" outlineLevel="0" collapsed="false">
      <c r="A257" s="25"/>
      <c r="B257" s="25"/>
      <c r="C257" s="25"/>
      <c r="D257" s="25"/>
      <c r="E257" s="25"/>
      <c r="F257" s="28" t="s">
        <v>375</v>
      </c>
      <c r="G257" s="103" t="n">
        <v>0</v>
      </c>
      <c r="H257" s="76" t="n">
        <v>0</v>
      </c>
      <c r="I257" s="77" t="n">
        <v>0</v>
      </c>
      <c r="J257" s="25"/>
      <c r="K257" s="61" t="n">
        <v>251</v>
      </c>
      <c r="L257" s="62" t="n">
        <f aca="false">$B$17+$B$18*EXP(-K257/$B$21)+$B$19*EXP(-K257/$B$22)+$B$20*EXP(-K257/$B$23)</f>
        <v>0.336131828951926</v>
      </c>
      <c r="M257" s="63" t="n">
        <f aca="false">EXP(-K257/$D$9)</f>
        <v>5.78150765861712E-010</v>
      </c>
      <c r="N257" s="63" t="n">
        <f aca="false">EXP(-K257/$D$8)</f>
        <v>0.0999832813393303</v>
      </c>
      <c r="O257" s="64" t="n">
        <f aca="false">(K257*$B$17+$B$18*$B$21*(1-EXP(-K257/$B$21))+$B$19*$B$22*(1-EXP(-K257/$B$22))+$B$20*$B$23*(1-EXP(-K257/$B$23)))*$C$7</f>
        <v>1.83501611700481E-013</v>
      </c>
      <c r="P257" s="64" t="n">
        <f aca="false">$D$9*(1-EXP(-K257/$D$9))*$C$9</f>
        <v>2.36561263591277E-012</v>
      </c>
      <c r="Q257" s="65" t="n">
        <f aca="false">$D$8*(1-EXP(-K257/$D$8))*$C$8</f>
        <v>3.52083170952733E-011</v>
      </c>
      <c r="R257" s="66" t="n">
        <f aca="false">$B$13-K257</f>
        <v>249</v>
      </c>
      <c r="S257" s="67" t="n">
        <f aca="false">VLOOKUP($R257,$K$6:$Q$506,5)/$C$26</f>
        <v>0.582456520265378</v>
      </c>
      <c r="T257" s="68" t="n">
        <f aca="false">VLOOKUP($R257,$K$6:$Q$506,6)/$C$26</f>
        <v>7.55598023093136</v>
      </c>
      <c r="U257" s="69" t="n">
        <f aca="false">VLOOKUP($R257,$K$6:$Q$506,7)/$C$26</f>
        <v>112.227195354895</v>
      </c>
      <c r="V257" s="28" t="s">
        <v>375</v>
      </c>
      <c r="W257" s="78" t="n">
        <f aca="false">G257*S257+H257*T257+I257*U257</f>
        <v>0</v>
      </c>
      <c r="X257" s="25"/>
      <c r="Y257" s="25"/>
      <c r="Z257" s="25"/>
    </row>
    <row r="258" customFormat="false" ht="15.75" hidden="false" customHeight="false" outlineLevel="0" collapsed="false">
      <c r="A258" s="25"/>
      <c r="B258" s="25"/>
      <c r="C258" s="25"/>
      <c r="D258" s="25"/>
      <c r="E258" s="25"/>
      <c r="F258" s="28" t="s">
        <v>376</v>
      </c>
      <c r="G258" s="103" t="n">
        <v>0</v>
      </c>
      <c r="H258" s="76" t="n">
        <v>0</v>
      </c>
      <c r="I258" s="77" t="n">
        <v>0</v>
      </c>
      <c r="J258" s="25"/>
      <c r="K258" s="61" t="n">
        <v>252</v>
      </c>
      <c r="L258" s="62" t="n">
        <f aca="false">$B$17+$B$18*EXP(-K258/$B$21)+$B$19*EXP(-K258/$B$22)+$B$20*EXP(-K258/$B$23)</f>
        <v>0.33582373257878</v>
      </c>
      <c r="M258" s="63" t="n">
        <f aca="false">EXP(-K258/$D$9)</f>
        <v>5.31173607652459E-010</v>
      </c>
      <c r="N258" s="63" t="n">
        <f aca="false">EXP(-K258/$D$8)</f>
        <v>0.0990701983871416</v>
      </c>
      <c r="O258" s="64" t="n">
        <f aca="false">(K258*$B$17+$B$18*$B$21*(1-EXP(-K258/$B$21))+$B$19*$B$22*(1-EXP(-K258/$B$22))+$B$20*$B$23*(1-EXP(-K258/$B$23)))*$C$7</f>
        <v>1.84074410180311E-013</v>
      </c>
      <c r="P258" s="64" t="n">
        <f aca="false">$D$9*(1-EXP(-K258/$D$9))*$C$9</f>
        <v>2.3656126360239E-012</v>
      </c>
      <c r="Q258" s="65" t="n">
        <f aca="false">$D$8*(1-EXP(-K258/$D$8))*$C$8</f>
        <v>3.52440365585326E-011</v>
      </c>
      <c r="R258" s="66" t="n">
        <f aca="false">$B$13-K258</f>
        <v>248</v>
      </c>
      <c r="S258" s="67" t="n">
        <f aca="false">VLOOKUP($R258,$K$6:$Q$506,5)/$C$26</f>
        <v>0.580621892845705</v>
      </c>
      <c r="T258" s="68" t="n">
        <f aca="false">VLOOKUP($R258,$K$6:$Q$506,6)/$C$26</f>
        <v>7.55598023047365</v>
      </c>
      <c r="U258" s="69" t="n">
        <f aca="false">VLOOKUP($R258,$K$6:$Q$506,7)/$C$26</f>
        <v>112.109920429546</v>
      </c>
      <c r="V258" s="28" t="s">
        <v>376</v>
      </c>
      <c r="W258" s="78" t="n">
        <f aca="false">G258*S258+H258*T258+I258*U258</f>
        <v>0</v>
      </c>
      <c r="X258" s="25"/>
      <c r="Y258" s="25"/>
      <c r="Z258" s="25"/>
    </row>
    <row r="259" customFormat="false" ht="15.75" hidden="false" customHeight="false" outlineLevel="0" collapsed="false">
      <c r="A259" s="25"/>
      <c r="B259" s="25"/>
      <c r="C259" s="25"/>
      <c r="D259" s="25"/>
      <c r="E259" s="25"/>
      <c r="F259" s="28" t="s">
        <v>377</v>
      </c>
      <c r="G259" s="103" t="n">
        <v>0</v>
      </c>
      <c r="H259" s="76" t="n">
        <v>0</v>
      </c>
      <c r="I259" s="77" t="n">
        <v>0</v>
      </c>
      <c r="J259" s="25"/>
      <c r="K259" s="61" t="n">
        <v>253</v>
      </c>
      <c r="L259" s="62" t="n">
        <f aca="false">$B$17+$B$18*EXP(-K259/$B$21)+$B$19*EXP(-K259/$B$22)+$B$20*EXP(-K259/$B$23)</f>
        <v>0.335516610233655</v>
      </c>
      <c r="M259" s="63" t="n">
        <f aca="false">EXP(-K259/$D$9)</f>
        <v>4.88013539246985E-010</v>
      </c>
      <c r="N259" s="63" t="n">
        <f aca="false">EXP(-K259/$D$8)</f>
        <v>0.0981654540338308</v>
      </c>
      <c r="O259" s="64" t="n">
        <f aca="false">(K259*$B$17+$B$18*$B$21*(1-EXP(-K259/$B$21))+$B$19*$B$22*(1-EXP(-K259/$B$22))+$B$20*$B$23*(1-EXP(-K259/$B$23)))*$C$7</f>
        <v>1.84646684227114E-013</v>
      </c>
      <c r="P259" s="64" t="n">
        <f aca="false">$D$9*(1-EXP(-K259/$D$9))*$C$9</f>
        <v>2.365612636126E-012</v>
      </c>
      <c r="Q259" s="65" t="n">
        <f aca="false">$D$8*(1-EXP(-K259/$D$8))*$C$8</f>
        <v>3.52794298189255E-011</v>
      </c>
      <c r="R259" s="66" t="n">
        <f aca="false">$B$13-K259</f>
        <v>247</v>
      </c>
      <c r="S259" s="67" t="n">
        <f aca="false">VLOOKUP($R259,$K$6:$Q$506,5)/$C$26</f>
        <v>0.578785568774465</v>
      </c>
      <c r="T259" s="68" t="n">
        <f aca="false">VLOOKUP($R259,$K$6:$Q$506,6)/$C$26</f>
        <v>7.55598022997546</v>
      </c>
      <c r="U259" s="69" t="n">
        <f aca="false">VLOOKUP($R259,$K$6:$Q$506,7)/$C$26</f>
        <v>111.991564636924</v>
      </c>
      <c r="V259" s="28" t="s">
        <v>377</v>
      </c>
      <c r="W259" s="78" t="n">
        <f aca="false">G259*S259+H259*T259+I259*U259</f>
        <v>0</v>
      </c>
      <c r="X259" s="25"/>
      <c r="Y259" s="25"/>
      <c r="Z259" s="25"/>
    </row>
    <row r="260" customFormat="false" ht="15.75" hidden="false" customHeight="false" outlineLevel="0" collapsed="false">
      <c r="A260" s="25"/>
      <c r="B260" s="25"/>
      <c r="C260" s="25"/>
      <c r="D260" s="25"/>
      <c r="E260" s="25"/>
      <c r="F260" s="28" t="s">
        <v>378</v>
      </c>
      <c r="G260" s="103" t="n">
        <v>0</v>
      </c>
      <c r="H260" s="76" t="n">
        <v>0</v>
      </c>
      <c r="I260" s="77" t="n">
        <v>0</v>
      </c>
      <c r="J260" s="25"/>
      <c r="K260" s="61" t="n">
        <v>254</v>
      </c>
      <c r="L260" s="62" t="n">
        <f aca="false">$B$17+$B$18*EXP(-K260/$B$21)+$B$19*EXP(-K260/$B$22)+$B$20*EXP(-K260/$B$23)</f>
        <v>0.335210454217091</v>
      </c>
      <c r="M260" s="63" t="n">
        <f aca="false">EXP(-K260/$D$9)</f>
        <v>4.4836040619735E-010</v>
      </c>
      <c r="N260" s="63" t="n">
        <f aca="false">EXP(-K260/$D$8)</f>
        <v>0.0972689721283416</v>
      </c>
      <c r="O260" s="64" t="n">
        <f aca="false">(K260*$B$17+$B$18*$B$21*(1-EXP(-K260/$B$21))+$B$19*$B$22*(1-EXP(-K260/$B$22))+$B$20*$B$23*(1-EXP(-K260/$B$23)))*$C$7</f>
        <v>1.85218435494894E-013</v>
      </c>
      <c r="P260" s="64" t="n">
        <f aca="false">$D$9*(1-EXP(-K260/$D$9))*$C$9</f>
        <v>2.36561263621981E-012</v>
      </c>
      <c r="Q260" s="65" t="n">
        <f aca="false">$D$8*(1-EXP(-K260/$D$8))*$C$8</f>
        <v>3.53144998554528E-011</v>
      </c>
      <c r="R260" s="66" t="n">
        <f aca="false">$B$13-K260</f>
        <v>246</v>
      </c>
      <c r="S260" s="67" t="n">
        <f aca="false">VLOOKUP($R260,$K$6:$Q$506,5)/$C$26</f>
        <v>0.57694754254738</v>
      </c>
      <c r="T260" s="68" t="n">
        <f aca="false">VLOOKUP($R260,$K$6:$Q$506,6)/$C$26</f>
        <v>7.55598022943321</v>
      </c>
      <c r="U260" s="69" t="n">
        <f aca="false">VLOOKUP($R260,$K$6:$Q$506,7)/$C$26</f>
        <v>111.87211801519</v>
      </c>
      <c r="V260" s="28" t="s">
        <v>378</v>
      </c>
      <c r="W260" s="78" t="n">
        <f aca="false">G260*S260+H260*T260+I260*U260</f>
        <v>0</v>
      </c>
      <c r="X260" s="25"/>
      <c r="Y260" s="25"/>
      <c r="Z260" s="25"/>
    </row>
    <row r="261" customFormat="false" ht="15.75" hidden="false" customHeight="false" outlineLevel="0" collapsed="false">
      <c r="A261" s="25"/>
      <c r="B261" s="25"/>
      <c r="C261" s="25"/>
      <c r="D261" s="25"/>
      <c r="E261" s="25"/>
      <c r="F261" s="28" t="s">
        <v>379</v>
      </c>
      <c r="G261" s="103" t="n">
        <v>0</v>
      </c>
      <c r="H261" s="76" t="n">
        <v>0</v>
      </c>
      <c r="I261" s="77" t="n">
        <v>0</v>
      </c>
      <c r="J261" s="25"/>
      <c r="K261" s="61" t="n">
        <v>255</v>
      </c>
      <c r="L261" s="62" t="n">
        <f aca="false">$B$17+$B$18*EXP(-K261/$B$21)+$B$19*EXP(-K261/$B$22)+$B$20*EXP(-K261/$B$23)</f>
        <v>0.334905256990398</v>
      </c>
      <c r="M261" s="63" t="n">
        <f aca="false">EXP(-K261/$D$9)</f>
        <v>4.11929255396564E-010</v>
      </c>
      <c r="N261" s="63" t="n">
        <f aca="false">EXP(-K261/$D$8)</f>
        <v>0.0963806772150562</v>
      </c>
      <c r="O261" s="64" t="n">
        <f aca="false">(K261*$B$17+$B$18*$B$21*(1-EXP(-K261/$B$21))+$B$19*$B$22*(1-EXP(-K261/$B$22))+$B$20*$B$23*(1-EXP(-K261/$B$23)))*$C$7</f>
        <v>1.8578966562467E-013</v>
      </c>
      <c r="P261" s="64" t="n">
        <f aca="false">$D$9*(1-EXP(-K261/$D$9))*$C$9</f>
        <v>2.36561263630599E-012</v>
      </c>
      <c r="Q261" s="65" t="n">
        <f aca="false">$D$8*(1-EXP(-K261/$D$8))*$C$8</f>
        <v>3.53492496199101E-011</v>
      </c>
      <c r="R261" s="66" t="n">
        <f aca="false">$B$13-K261</f>
        <v>245</v>
      </c>
      <c r="S261" s="67" t="n">
        <f aca="false">VLOOKUP($R261,$K$6:$Q$506,5)/$C$26</f>
        <v>0.575107808612988</v>
      </c>
      <c r="T261" s="68" t="n">
        <f aca="false">VLOOKUP($R261,$K$6:$Q$506,6)/$C$26</f>
        <v>7.555980228843</v>
      </c>
      <c r="U261" s="69" t="n">
        <f aca="false">VLOOKUP($R261,$K$6:$Q$506,7)/$C$26</f>
        <v>111.751570510691</v>
      </c>
      <c r="V261" s="28" t="s">
        <v>379</v>
      </c>
      <c r="W261" s="78" t="n">
        <f aca="false">G261*S261+H261*T261+I261*U261</f>
        <v>0</v>
      </c>
      <c r="X261" s="25"/>
      <c r="Y261" s="25"/>
      <c r="Z261" s="25"/>
    </row>
    <row r="262" customFormat="false" ht="15.75" hidden="false" customHeight="false" outlineLevel="0" collapsed="false">
      <c r="A262" s="25"/>
      <c r="B262" s="25"/>
      <c r="C262" s="25"/>
      <c r="D262" s="25"/>
      <c r="E262" s="25"/>
      <c r="F262" s="28" t="s">
        <v>380</v>
      </c>
      <c r="G262" s="103" t="n">
        <v>0</v>
      </c>
      <c r="H262" s="76" t="n">
        <v>0</v>
      </c>
      <c r="I262" s="77" t="n">
        <v>0</v>
      </c>
      <c r="J262" s="25"/>
      <c r="K262" s="61" t="n">
        <v>256</v>
      </c>
      <c r="L262" s="62" t="n">
        <f aca="false">$B$17+$B$18*EXP(-K262/$B$21)+$B$19*EXP(-K262/$B$22)+$B$20*EXP(-K262/$B$23)</f>
        <v>0.334601011171428</v>
      </c>
      <c r="M262" s="63" t="n">
        <f aca="false">EXP(-K262/$D$9)</f>
        <v>3.78458287364649E-010</v>
      </c>
      <c r="N262" s="63" t="n">
        <f aca="false">EXP(-K262/$D$8)</f>
        <v>0.0955004945274447</v>
      </c>
      <c r="O262" s="64" t="n">
        <f aca="false">(K262*$B$17+$B$18*$B$21*(1-EXP(-K262/$B$21))+$B$19*$B$22*(1-EXP(-K262/$B$22))+$B$20*$B$23*(1-EXP(-K262/$B$23)))*$C$7</f>
        <v>1.86360376244737E-013</v>
      </c>
      <c r="P262" s="64" t="n">
        <f aca="false">$D$9*(1-EXP(-K262/$D$9))*$C$9</f>
        <v>2.36561263638517E-012</v>
      </c>
      <c r="Q262" s="65" t="n">
        <f aca="false">$D$8*(1-EXP(-K262/$D$8))*$C$8</f>
        <v>3.5383682037136E-011</v>
      </c>
      <c r="R262" s="66" t="n">
        <f aca="false">$B$13-K262</f>
        <v>244</v>
      </c>
      <c r="S262" s="67" t="n">
        <f aca="false">VLOOKUP($R262,$K$6:$Q$506,5)/$C$26</f>
        <v>0.573266361371602</v>
      </c>
      <c r="T262" s="68" t="n">
        <f aca="false">VLOOKUP($R262,$K$6:$Q$506,6)/$C$26</f>
        <v>7.5559802282006</v>
      </c>
      <c r="U262" s="69" t="n">
        <f aca="false">VLOOKUP($R262,$K$6:$Q$506,7)/$C$26</f>
        <v>111.629911977112</v>
      </c>
      <c r="V262" s="28" t="s">
        <v>380</v>
      </c>
      <c r="W262" s="78" t="n">
        <f aca="false">G262*S262+H262*T262+I262*U262</f>
        <v>0</v>
      </c>
      <c r="X262" s="25"/>
      <c r="Y262" s="25"/>
      <c r="Z262" s="25"/>
    </row>
    <row r="263" customFormat="false" ht="15.75" hidden="false" customHeight="false" outlineLevel="0" collapsed="false">
      <c r="A263" s="25"/>
      <c r="B263" s="25"/>
      <c r="C263" s="25"/>
      <c r="D263" s="25"/>
      <c r="E263" s="25"/>
      <c r="F263" s="28" t="s">
        <v>381</v>
      </c>
      <c r="G263" s="103" t="n">
        <v>0</v>
      </c>
      <c r="H263" s="76" t="n">
        <v>0</v>
      </c>
      <c r="I263" s="77" t="n">
        <v>0</v>
      </c>
      <c r="J263" s="25"/>
      <c r="K263" s="61" t="n">
        <v>257</v>
      </c>
      <c r="L263" s="62" t="n">
        <f aca="false">$B$17+$B$18*EXP(-K263/$B$21)+$B$19*EXP(-K263/$B$22)+$B$20*EXP(-K263/$B$23)</f>
        <v>0.334297709530474</v>
      </c>
      <c r="M263" s="63" t="n">
        <f aca="false">EXP(-K263/$D$9)</f>
        <v>3.4770697491999E-010</v>
      </c>
      <c r="N263" s="63" t="n">
        <f aca="false">EXP(-K263/$D$8)</f>
        <v>0.0946283499817717</v>
      </c>
      <c r="O263" s="64" t="n">
        <f aca="false">(K263*$B$17+$B$18*$B$21*(1-EXP(-K263/$B$21))+$B$19*$B$22*(1-EXP(-K263/$B$22))+$B$20*$B$23*(1-EXP(-K263/$B$23)))*$C$7</f>
        <v>1.8693056897094E-013</v>
      </c>
      <c r="P263" s="64" t="n">
        <f aca="false">$D$9*(1-EXP(-K263/$D$9))*$C$9</f>
        <v>2.36561263645792E-012</v>
      </c>
      <c r="Q263" s="65" t="n">
        <f aca="false">$D$8*(1-EXP(-K263/$D$8))*$C$8</f>
        <v>3.54178000052584E-011</v>
      </c>
      <c r="R263" s="66" t="n">
        <f aca="false">$B$13-K263</f>
        <v>243</v>
      </c>
      <c r="S263" s="67" t="n">
        <f aca="false">VLOOKUP($R263,$K$6:$Q$506,5)/$C$26</f>
        <v>0.57142319517424</v>
      </c>
      <c r="T263" s="68" t="n">
        <f aca="false">VLOOKUP($R263,$K$6:$Q$506,6)/$C$26</f>
        <v>7.55598022750137</v>
      </c>
      <c r="U263" s="69" t="n">
        <f aca="false">VLOOKUP($R263,$K$6:$Q$506,7)/$C$26</f>
        <v>111.507132174627</v>
      </c>
      <c r="V263" s="28" t="s">
        <v>381</v>
      </c>
      <c r="W263" s="78" t="n">
        <f aca="false">G263*S263+H263*T263+I263*U263</f>
        <v>0</v>
      </c>
      <c r="X263" s="25"/>
      <c r="Y263" s="25"/>
      <c r="Z263" s="25"/>
    </row>
    <row r="264" customFormat="false" ht="15.75" hidden="false" customHeight="false" outlineLevel="0" collapsed="false">
      <c r="A264" s="25"/>
      <c r="B264" s="25"/>
      <c r="C264" s="25"/>
      <c r="D264" s="25"/>
      <c r="E264" s="25"/>
      <c r="F264" s="28" t="s">
        <v>382</v>
      </c>
      <c r="G264" s="103" t="n">
        <v>0</v>
      </c>
      <c r="H264" s="76" t="n">
        <v>0</v>
      </c>
      <c r="I264" s="77" t="n">
        <v>0</v>
      </c>
      <c r="J264" s="25"/>
      <c r="K264" s="61" t="n">
        <v>258</v>
      </c>
      <c r="L264" s="62" t="n">
        <f aca="false">$B$17+$B$18*EXP(-K264/$B$21)+$B$19*EXP(-K264/$B$22)+$B$20*EXP(-K264/$B$23)</f>
        <v>0.333995344986271</v>
      </c>
      <c r="M264" s="63" t="n">
        <f aca="false">EXP(-K264/$D$9)</f>
        <v>3.19454334716476E-010</v>
      </c>
      <c r="N264" s="63" t="n">
        <f aca="false">EXP(-K264/$D$8)</f>
        <v>0.0937641701708605</v>
      </c>
      <c r="O264" s="64" t="n">
        <f aca="false">(K264*$B$17+$B$18*$B$21*(1-EXP(-K264/$B$21))+$B$19*$B$22*(1-EXP(-K264/$B$22))+$B$20*$B$23*(1-EXP(-K264/$B$23)))*$C$7</f>
        <v>1.87500245406921E-013</v>
      </c>
      <c r="P264" s="64" t="n">
        <f aca="false">$D$9*(1-EXP(-K264/$D$9))*$C$9</f>
        <v>2.36561263652475E-012</v>
      </c>
      <c r="Q264" s="65" t="n">
        <f aca="false">$D$8*(1-EXP(-K264/$D$8))*$C$8</f>
        <v>3.54516063959388E-011</v>
      </c>
      <c r="R264" s="66" t="n">
        <f aca="false">$B$13-K264</f>
        <v>242</v>
      </c>
      <c r="S264" s="67" t="n">
        <f aca="false">VLOOKUP($R264,$K$6:$Q$506,5)/$C$26</f>
        <v>0.569578304321528</v>
      </c>
      <c r="T264" s="68" t="n">
        <f aca="false">VLOOKUP($R264,$K$6:$Q$506,6)/$C$26</f>
        <v>7.55598022674031</v>
      </c>
      <c r="U264" s="69" t="n">
        <f aca="false">VLOOKUP($R264,$K$6:$Q$506,7)/$C$26</f>
        <v>111.383220769033</v>
      </c>
      <c r="V264" s="28" t="s">
        <v>382</v>
      </c>
      <c r="W264" s="78" t="n">
        <f aca="false">G264*S264+H264*T264+I264*U264</f>
        <v>0</v>
      </c>
      <c r="X264" s="25"/>
      <c r="Y264" s="25"/>
      <c r="Z264" s="25"/>
    </row>
    <row r="265" customFormat="false" ht="15.75" hidden="false" customHeight="false" outlineLevel="0" collapsed="false">
      <c r="A265" s="25"/>
      <c r="B265" s="25"/>
      <c r="C265" s="25"/>
      <c r="D265" s="25"/>
      <c r="E265" s="25"/>
      <c r="F265" s="28" t="s">
        <v>383</v>
      </c>
      <c r="G265" s="103" t="n">
        <v>0</v>
      </c>
      <c r="H265" s="76" t="n">
        <v>0</v>
      </c>
      <c r="I265" s="77" t="n">
        <v>0</v>
      </c>
      <c r="J265" s="25"/>
      <c r="K265" s="61" t="n">
        <v>259</v>
      </c>
      <c r="L265" s="62" t="n">
        <f aca="false">$B$17+$B$18*EXP(-K265/$B$21)+$B$19*EXP(-K265/$B$22)+$B$20*EXP(-K265/$B$23)</f>
        <v>0.333693910602104</v>
      </c>
      <c r="M265" s="63" t="n">
        <f aca="false">EXP(-K265/$D$9)</f>
        <v>2.93497339225448E-010</v>
      </c>
      <c r="N265" s="63" t="n">
        <f aca="false">EXP(-K265/$D$8)</f>
        <v>0.0929078823579154</v>
      </c>
      <c r="O265" s="64" t="n">
        <f aca="false">(K265*$B$17+$B$18*$B$21*(1-EXP(-K265/$B$21))+$B$19*$B$22*(1-EXP(-K265/$B$22))+$B$20*$B$23*(1-EXP(-K265/$B$23)))*$C$7</f>
        <v>1.88069407144377E-013</v>
      </c>
      <c r="P265" s="64" t="n">
        <f aca="false">$D$9*(1-EXP(-K265/$D$9))*$C$9</f>
        <v>2.36561263658615E-012</v>
      </c>
      <c r="Q265" s="65" t="n">
        <f aca="false">$D$8*(1-EXP(-K265/$D$8))*$C$8</f>
        <v>3.54851040546132E-011</v>
      </c>
      <c r="R265" s="66" t="n">
        <f aca="false">$B$13-K265</f>
        <v>241</v>
      </c>
      <c r="S265" s="67" t="n">
        <f aca="false">VLOOKUP($R265,$K$6:$Q$506,5)/$C$26</f>
        <v>0.56773168306257</v>
      </c>
      <c r="T265" s="68" t="n">
        <f aca="false">VLOOKUP($R265,$K$6:$Q$506,6)/$C$26</f>
        <v>7.55598022591195</v>
      </c>
      <c r="U265" s="69" t="n">
        <f aca="false">VLOOKUP($R265,$K$6:$Q$506,7)/$C$26</f>
        <v>111.258167330882</v>
      </c>
      <c r="V265" s="28" t="s">
        <v>383</v>
      </c>
      <c r="W265" s="78" t="n">
        <f aca="false">G265*S265+H265*T265+I265*U265</f>
        <v>0</v>
      </c>
      <c r="X265" s="25"/>
      <c r="Y265" s="25"/>
      <c r="Z265" s="25"/>
    </row>
    <row r="266" customFormat="false" ht="15.75" hidden="false" customHeight="false" outlineLevel="0" collapsed="false">
      <c r="A266" s="25"/>
      <c r="B266" s="25"/>
      <c r="C266" s="25"/>
      <c r="D266" s="25"/>
      <c r="E266" s="25"/>
      <c r="F266" s="28" t="s">
        <v>384</v>
      </c>
      <c r="G266" s="103" t="n">
        <v>0</v>
      </c>
      <c r="H266" s="76" t="n">
        <v>0</v>
      </c>
      <c r="I266" s="77" t="n">
        <v>0</v>
      </c>
      <c r="J266" s="25"/>
      <c r="K266" s="61" t="n">
        <v>260</v>
      </c>
      <c r="L266" s="62" t="n">
        <f aca="false">$B$17+$B$18*EXP(-K266/$B$21)+$B$19*EXP(-K266/$B$22)+$B$20*EXP(-K266/$B$23)</f>
        <v>0.333393399582031</v>
      </c>
      <c r="M266" s="63" t="n">
        <f aca="false">EXP(-K266/$D$9)</f>
        <v>2.69649457750727E-010</v>
      </c>
      <c r="N266" s="63" t="n">
        <f aca="false">EXP(-K266/$D$8)</f>
        <v>0.0920594144703988</v>
      </c>
      <c r="O266" s="64" t="n">
        <f aca="false">(K266*$B$17+$B$18*$B$21*(1-EXP(-K266/$B$21))+$B$19*$B$22*(1-EXP(-K266/$B$22))+$B$20*$B$23*(1-EXP(-K266/$B$23)))*$C$7</f>
        <v>1.88638055763298E-013</v>
      </c>
      <c r="P266" s="64" t="n">
        <f aca="false">$D$9*(1-EXP(-K266/$D$9))*$C$9</f>
        <v>2.36561263664257E-012</v>
      </c>
      <c r="Q266" s="65" t="n">
        <f aca="false">$D$8*(1-EXP(-K266/$D$8))*$C$8</f>
        <v>3.55182958007325E-011</v>
      </c>
      <c r="R266" s="66" t="n">
        <f aca="false">$B$13-K266</f>
        <v>240</v>
      </c>
      <c r="S266" s="67" t="n">
        <f aca="false">VLOOKUP($R266,$K$6:$Q$506,5)/$C$26</f>
        <v>0.565883325593792</v>
      </c>
      <c r="T266" s="68" t="n">
        <f aca="false">VLOOKUP($R266,$K$6:$Q$506,6)/$C$26</f>
        <v>7.55598022501032</v>
      </c>
      <c r="U266" s="69" t="n">
        <f aca="false">VLOOKUP($R266,$K$6:$Q$506,7)/$C$26</f>
        <v>111.131961334601</v>
      </c>
      <c r="V266" s="28" t="s">
        <v>384</v>
      </c>
      <c r="W266" s="78" t="n">
        <f aca="false">G266*S266+H266*T266+I266*U266</f>
        <v>0</v>
      </c>
      <c r="X266" s="25"/>
      <c r="Y266" s="25"/>
      <c r="Z266" s="25"/>
    </row>
    <row r="267" customFormat="false" ht="15.75" hidden="false" customHeight="false" outlineLevel="0" collapsed="false">
      <c r="A267" s="25"/>
      <c r="B267" s="25"/>
      <c r="C267" s="25"/>
      <c r="D267" s="25"/>
      <c r="E267" s="25"/>
      <c r="F267" s="28" t="s">
        <v>385</v>
      </c>
      <c r="G267" s="103" t="n">
        <v>0</v>
      </c>
      <c r="H267" s="76" t="n">
        <v>0</v>
      </c>
      <c r="I267" s="77" t="n">
        <v>0</v>
      </c>
      <c r="J267" s="25"/>
      <c r="K267" s="61" t="n">
        <v>261</v>
      </c>
      <c r="L267" s="62" t="n">
        <f aca="false">$B$17+$B$18*EXP(-K267/$B$21)+$B$19*EXP(-K267/$B$22)+$B$20*EXP(-K267/$B$23)</f>
        <v>0.333093805267194</v>
      </c>
      <c r="M267" s="63" t="n">
        <f aca="false">EXP(-K267/$D$9)</f>
        <v>2.47739315992262E-010</v>
      </c>
      <c r="N267" s="63" t="n">
        <f aca="false">EXP(-K267/$D$8)</f>
        <v>0.0912186950939651</v>
      </c>
      <c r="O267" s="64" t="n">
        <f aca="false">(K267*$B$17+$B$18*$B$21*(1-EXP(-K267/$B$21))+$B$19*$B$22*(1-EXP(-K267/$B$22))+$B$20*$B$23*(1-EXP(-K267/$B$23)))*$C$7</f>
        <v>1.89206192832203E-013</v>
      </c>
      <c r="P267" s="64" t="n">
        <f aca="false">$D$9*(1-EXP(-K267/$D$9))*$C$9</f>
        <v>2.3656126366944E-012</v>
      </c>
      <c r="Q267" s="65" t="n">
        <f aca="false">$D$8*(1-EXP(-K267/$D$8))*$C$8</f>
        <v>3.55511844279989E-011</v>
      </c>
      <c r="R267" s="66" t="n">
        <f aca="false">$B$13-K267</f>
        <v>239</v>
      </c>
      <c r="S267" s="67" t="n">
        <f aca="false">VLOOKUP($R267,$K$6:$Q$506,5)/$C$26</f>
        <v>0.564033226057749</v>
      </c>
      <c r="T267" s="68" t="n">
        <f aca="false">VLOOKUP($R267,$K$6:$Q$506,6)/$C$26</f>
        <v>7.55598022402895</v>
      </c>
      <c r="U267" s="69" t="n">
        <f aca="false">VLOOKUP($R267,$K$6:$Q$506,7)/$C$26</f>
        <v>111.004592157611</v>
      </c>
      <c r="V267" s="28" t="s">
        <v>385</v>
      </c>
      <c r="W267" s="78" t="n">
        <f aca="false">G267*S267+H267*T267+I267*U267</f>
        <v>0</v>
      </c>
      <c r="X267" s="25"/>
      <c r="Y267" s="25"/>
      <c r="Z267" s="25"/>
    </row>
    <row r="268" customFormat="false" ht="15.75" hidden="false" customHeight="false" outlineLevel="0" collapsed="false">
      <c r="A268" s="25"/>
      <c r="B268" s="25"/>
      <c r="C268" s="25"/>
      <c r="D268" s="25"/>
      <c r="E268" s="25"/>
      <c r="F268" s="28" t="s">
        <v>386</v>
      </c>
      <c r="G268" s="103" t="n">
        <v>0</v>
      </c>
      <c r="H268" s="76" t="n">
        <v>0</v>
      </c>
      <c r="I268" s="77" t="n">
        <v>0</v>
      </c>
      <c r="J268" s="25"/>
      <c r="K268" s="61" t="n">
        <v>262</v>
      </c>
      <c r="L268" s="62" t="n">
        <f aca="false">$B$17+$B$18*EXP(-K268/$B$21)+$B$19*EXP(-K268/$B$22)+$B$20*EXP(-K268/$B$23)</f>
        <v>0.332795121132237</v>
      </c>
      <c r="M268" s="63" t="n">
        <f aca="false">EXP(-K268/$D$9)</f>
        <v>2.27609464525795E-010</v>
      </c>
      <c r="N268" s="63" t="n">
        <f aca="false">EXP(-K268/$D$8)</f>
        <v>0.0903856534664503</v>
      </c>
      <c r="O268" s="64" t="n">
        <f aca="false">(K268*$B$17+$B$18*$B$21*(1-EXP(-K268/$B$21))+$B$19*$B$22*(1-EXP(-K268/$B$22))+$B$20*$B$23*(1-EXP(-K268/$B$23)))*$C$7</f>
        <v>1.89773819908375E-013</v>
      </c>
      <c r="P268" s="64" t="n">
        <f aca="false">$D$9*(1-EXP(-K268/$D$9))*$C$9</f>
        <v>2.36561263674202E-012</v>
      </c>
      <c r="Q268" s="65" t="n">
        <f aca="false">$D$8*(1-EXP(-K268/$D$8))*$C$8</f>
        <v>3.5583772704602E-011</v>
      </c>
      <c r="R268" s="66" t="n">
        <f aca="false">$B$13-K268</f>
        <v>238</v>
      </c>
      <c r="S268" s="67" t="n">
        <f aca="false">VLOOKUP($R268,$K$6:$Q$506,5)/$C$26</f>
        <v>0.562181378541901</v>
      </c>
      <c r="T268" s="68" t="n">
        <f aca="false">VLOOKUP($R268,$K$6:$Q$506,6)/$C$26</f>
        <v>7.55598022296078</v>
      </c>
      <c r="U268" s="69" t="n">
        <f aca="false">VLOOKUP($R268,$K$6:$Q$506,7)/$C$26</f>
        <v>110.876049079427</v>
      </c>
      <c r="V268" s="28" t="s">
        <v>386</v>
      </c>
      <c r="W268" s="78" t="n">
        <f aca="false">G268*S268+H268*T268+I268*U268</f>
        <v>0</v>
      </c>
      <c r="X268" s="25"/>
      <c r="Y268" s="25"/>
      <c r="Z268" s="25"/>
    </row>
    <row r="269" customFormat="false" ht="15.75" hidden="false" customHeight="false" outlineLevel="0" collapsed="false">
      <c r="A269" s="25"/>
      <c r="B269" s="25"/>
      <c r="C269" s="25"/>
      <c r="D269" s="25"/>
      <c r="E269" s="25"/>
      <c r="F269" s="28" t="s">
        <v>387</v>
      </c>
      <c r="G269" s="103" t="n">
        <v>0</v>
      </c>
      <c r="H269" s="76" t="n">
        <v>0</v>
      </c>
      <c r="I269" s="77" t="n">
        <v>0</v>
      </c>
      <c r="J269" s="25"/>
      <c r="K269" s="61" t="n">
        <v>263</v>
      </c>
      <c r="L269" s="62" t="n">
        <f aca="false">$B$17+$B$18*EXP(-K269/$B$21)+$B$19*EXP(-K269/$B$22)+$B$20*EXP(-K269/$B$23)</f>
        <v>0.332497340781821</v>
      </c>
      <c r="M269" s="63" t="n">
        <f aca="false">EXP(-K269/$D$9)</f>
        <v>2.09115247348697E-010</v>
      </c>
      <c r="N269" s="63" t="n">
        <f aca="false">EXP(-K269/$D$8)</f>
        <v>0.0895602194719152</v>
      </c>
      <c r="O269" s="64" t="n">
        <f aca="false">(K269*$B$17+$B$18*$B$21*(1-EXP(-K269/$B$21))+$B$19*$B$22*(1-EXP(-K269/$B$22))+$B$20*$B$23*(1-EXP(-K269/$B$23)))*$C$7</f>
        <v>1.90340938538084E-013</v>
      </c>
      <c r="P269" s="64" t="n">
        <f aca="false">$D$9*(1-EXP(-K269/$D$9))*$C$9</f>
        <v>2.36561263678577E-012</v>
      </c>
      <c r="Q269" s="65" t="n">
        <f aca="false">$D$8*(1-EXP(-K269/$D$8))*$C$8</f>
        <v>3.5616063373451E-011</v>
      </c>
      <c r="R269" s="66" t="n">
        <f aca="false">$B$13-K269</f>
        <v>237</v>
      </c>
      <c r="S269" s="67" t="n">
        <f aca="false">VLOOKUP($R269,$K$6:$Q$506,5)/$C$26</f>
        <v>0.560327777077364</v>
      </c>
      <c r="T269" s="68" t="n">
        <f aca="false">VLOOKUP($R269,$K$6:$Q$506,6)/$C$26</f>
        <v>7.55598022179815</v>
      </c>
      <c r="U269" s="69" t="n">
        <f aca="false">VLOOKUP($R269,$K$6:$Q$506,7)/$C$26</f>
        <v>110.74632128076</v>
      </c>
      <c r="V269" s="28" t="s">
        <v>387</v>
      </c>
      <c r="W269" s="78" t="n">
        <f aca="false">G269*S269+H269*T269+I269*U269</f>
        <v>0</v>
      </c>
      <c r="X269" s="25"/>
      <c r="Y269" s="25"/>
      <c r="Z269" s="25"/>
    </row>
    <row r="270" customFormat="false" ht="15.75" hidden="false" customHeight="false" outlineLevel="0" collapsed="false">
      <c r="A270" s="25"/>
      <c r="B270" s="25"/>
      <c r="C270" s="25"/>
      <c r="D270" s="25"/>
      <c r="E270" s="25"/>
      <c r="F270" s="28" t="s">
        <v>388</v>
      </c>
      <c r="G270" s="103" t="n">
        <v>0</v>
      </c>
      <c r="H270" s="76" t="n">
        <v>0</v>
      </c>
      <c r="I270" s="77" t="n">
        <v>0</v>
      </c>
      <c r="J270" s="25"/>
      <c r="K270" s="61" t="n">
        <v>264</v>
      </c>
      <c r="L270" s="62" t="n">
        <f aca="false">$B$17+$B$18*EXP(-K270/$B$21)+$B$19*EXP(-K270/$B$22)+$B$20*EXP(-K270/$B$23)</f>
        <v>0.33220045794723</v>
      </c>
      <c r="M270" s="63" t="n">
        <f aca="false">EXP(-K270/$D$9)</f>
        <v>1.9212376236117E-010</v>
      </c>
      <c r="N270" s="63" t="n">
        <f aca="false">EXP(-K270/$D$8)</f>
        <v>0.0887423236347447</v>
      </c>
      <c r="O270" s="64" t="n">
        <f aca="false">(K270*$B$17+$B$18*$B$21*(1-EXP(-K270/$B$21))+$B$19*$B$22*(1-EXP(-K270/$B$22))+$B$20*$B$23*(1-EXP(-K270/$B$23)))*$C$7</f>
        <v>1.90907550256804E-013</v>
      </c>
      <c r="P270" s="64" t="n">
        <f aca="false">$D$9*(1-EXP(-K270/$D$9))*$C$9</f>
        <v>2.36561263682596E-012</v>
      </c>
      <c r="Q270" s="65" t="n">
        <f aca="false">$D$8*(1-EXP(-K270/$D$8))*$C$8</f>
        <v>3.56480591524059E-011</v>
      </c>
      <c r="R270" s="66" t="n">
        <f aca="false">$B$13-K270</f>
        <v>236</v>
      </c>
      <c r="S270" s="67" t="n">
        <f aca="false">VLOOKUP($R270,$K$6:$Q$506,5)/$C$26</f>
        <v>0.55847241563761</v>
      </c>
      <c r="T270" s="68" t="n">
        <f aca="false">VLOOKUP($R270,$K$6:$Q$506,6)/$C$26</f>
        <v>7.5559802205327</v>
      </c>
      <c r="U270" s="69" t="n">
        <f aca="false">VLOOKUP($R270,$K$6:$Q$506,7)/$C$26</f>
        <v>110.615397842604</v>
      </c>
      <c r="V270" s="28" t="s">
        <v>388</v>
      </c>
      <c r="W270" s="78" t="n">
        <f aca="false">G270*S270+H270*T270+I270*U270</f>
        <v>0</v>
      </c>
      <c r="X270" s="25"/>
      <c r="Y270" s="25"/>
      <c r="Z270" s="25"/>
    </row>
    <row r="271" customFormat="false" ht="15.75" hidden="false" customHeight="false" outlineLevel="0" collapsed="false">
      <c r="A271" s="25"/>
      <c r="B271" s="25"/>
      <c r="C271" s="25"/>
      <c r="D271" s="25"/>
      <c r="E271" s="25"/>
      <c r="F271" s="28" t="s">
        <v>389</v>
      </c>
      <c r="G271" s="103" t="n">
        <v>0</v>
      </c>
      <c r="H271" s="76" t="n">
        <v>0</v>
      </c>
      <c r="I271" s="77" t="n">
        <v>0</v>
      </c>
      <c r="J271" s="25"/>
      <c r="K271" s="61" t="n">
        <v>265</v>
      </c>
      <c r="L271" s="62" t="n">
        <f aca="false">$B$17+$B$18*EXP(-K271/$B$21)+$B$19*EXP(-K271/$B$22)+$B$20*EXP(-K271/$B$23)</f>
        <v>0.331904466483068</v>
      </c>
      <c r="M271" s="63" t="n">
        <f aca="false">EXP(-K271/$D$9)</f>
        <v>1.7651290631267E-010</v>
      </c>
      <c r="N271" s="63" t="n">
        <f aca="false">EXP(-K271/$D$8)</f>
        <v>0.0879318971137998</v>
      </c>
      <c r="O271" s="64" t="n">
        <f aca="false">(K271*$B$17+$B$18*$B$21*(1-EXP(-K271/$B$21))+$B$19*$B$22*(1-EXP(-K271/$B$22))+$B$20*$B$23*(1-EXP(-K271/$B$23)))*$C$7</f>
        <v>1.91473656589427E-013</v>
      </c>
      <c r="P271" s="64" t="n">
        <f aca="false">$D$9*(1-EXP(-K271/$D$9))*$C$9</f>
        <v>2.36561263686289E-012</v>
      </c>
      <c r="Q271" s="65" t="n">
        <f aca="false">$D$8*(1-EXP(-K271/$D$8))*$C$8</f>
        <v>3.56797627345064E-011</v>
      </c>
      <c r="R271" s="66" t="n">
        <f aca="false">$B$13-K271</f>
        <v>235</v>
      </c>
      <c r="S271" s="67" t="n">
        <f aca="false">VLOOKUP($R271,$K$6:$Q$506,5)/$C$26</f>
        <v>0.556615288137153</v>
      </c>
      <c r="T271" s="68" t="n">
        <f aca="false">VLOOKUP($R271,$K$6:$Q$506,6)/$C$26</f>
        <v>7.55598021915532</v>
      </c>
      <c r="U271" s="69" t="n">
        <f aca="false">VLOOKUP($R271,$K$6:$Q$506,7)/$C$26</f>
        <v>110.483267745317</v>
      </c>
      <c r="V271" s="28" t="s">
        <v>389</v>
      </c>
      <c r="W271" s="78" t="n">
        <f aca="false">G271*S271+H271*T271+I271*U271</f>
        <v>0</v>
      </c>
      <c r="X271" s="25"/>
      <c r="Y271" s="25"/>
      <c r="Z271" s="25"/>
    </row>
    <row r="272" customFormat="false" ht="15.75" hidden="false" customHeight="false" outlineLevel="0" collapsed="false">
      <c r="A272" s="25"/>
      <c r="B272" s="25"/>
      <c r="C272" s="25"/>
      <c r="D272" s="25"/>
      <c r="E272" s="25"/>
      <c r="F272" s="28" t="s">
        <v>390</v>
      </c>
      <c r="G272" s="103" t="n">
        <v>0</v>
      </c>
      <c r="H272" s="76" t="n">
        <v>0</v>
      </c>
      <c r="I272" s="77" t="n">
        <v>0</v>
      </c>
      <c r="J272" s="25"/>
      <c r="K272" s="61" t="n">
        <v>266</v>
      </c>
      <c r="L272" s="62" t="n">
        <f aca="false">$B$17+$B$18*EXP(-K272/$B$21)+$B$19*EXP(-K272/$B$22)+$B$20*EXP(-K272/$B$23)</f>
        <v>0.331609360364047</v>
      </c>
      <c r="M272" s="63" t="n">
        <f aca="false">EXP(-K272/$D$9)</f>
        <v>1.62170497350422E-010</v>
      </c>
      <c r="N272" s="63" t="n">
        <f aca="false">EXP(-K272/$D$8)</f>
        <v>0.087128871696623</v>
      </c>
      <c r="O272" s="64" t="n">
        <f aca="false">(K272*$B$17+$B$18*$B$21*(1-EXP(-K272/$B$21))+$B$19*$B$22*(1-EXP(-K272/$B$22))+$B$20*$B$23*(1-EXP(-K272/$B$23)))*$C$7</f>
        <v>1.92039259050471E-013</v>
      </c>
      <c r="P272" s="64" t="n">
        <f aca="false">$D$9*(1-EXP(-K272/$D$9))*$C$9</f>
        <v>2.36561263689682E-012</v>
      </c>
      <c r="Q272" s="65" t="n">
        <f aca="false">$D$8*(1-EXP(-K272/$D$8))*$C$8</f>
        <v>3.57111767881982E-011</v>
      </c>
      <c r="R272" s="66" t="n">
        <f aca="false">$B$13-K272</f>
        <v>234</v>
      </c>
      <c r="S272" s="67" t="n">
        <f aca="false">VLOOKUP($R272,$K$6:$Q$506,5)/$C$26</f>
        <v>0.554756388430177</v>
      </c>
      <c r="T272" s="68" t="n">
        <f aca="false">VLOOKUP($R272,$K$6:$Q$506,6)/$C$26</f>
        <v>7.55598021765613</v>
      </c>
      <c r="U272" s="69" t="n">
        <f aca="false">VLOOKUP($R272,$K$6:$Q$506,7)/$C$26</f>
        <v>110.349919867696</v>
      </c>
      <c r="V272" s="28" t="s">
        <v>390</v>
      </c>
      <c r="W272" s="78" t="n">
        <f aca="false">G272*S272+H272*T272+I272*U272</f>
        <v>0</v>
      </c>
      <c r="X272" s="25"/>
      <c r="Y272" s="25"/>
      <c r="Z272" s="25"/>
    </row>
    <row r="273" customFormat="false" ht="15.75" hidden="false" customHeight="false" outlineLevel="0" collapsed="false">
      <c r="A273" s="25"/>
      <c r="B273" s="25"/>
      <c r="C273" s="25"/>
      <c r="D273" s="25"/>
      <c r="E273" s="25"/>
      <c r="F273" s="28" t="s">
        <v>391</v>
      </c>
      <c r="G273" s="103" t="n">
        <v>0</v>
      </c>
      <c r="H273" s="76" t="n">
        <v>0</v>
      </c>
      <c r="I273" s="77" t="n">
        <v>0</v>
      </c>
      <c r="J273" s="25"/>
      <c r="K273" s="61" t="n">
        <v>267</v>
      </c>
      <c r="L273" s="62" t="n">
        <f aca="false">$B$17+$B$18*EXP(-K273/$B$21)+$B$19*EXP(-K273/$B$22)+$B$20*EXP(-K273/$B$23)</f>
        <v>0.331315133681863</v>
      </c>
      <c r="M273" s="63" t="n">
        <f aca="false">EXP(-K273/$D$9)</f>
        <v>1.48993468864523E-010</v>
      </c>
      <c r="N273" s="63" t="n">
        <f aca="false">EXP(-K273/$D$8)</f>
        <v>0.0863331797936976</v>
      </c>
      <c r="O273" s="64" t="n">
        <f aca="false">(K273*$B$17+$B$18*$B$21*(1-EXP(-K273/$B$21))+$B$19*$B$22*(1-EXP(-K273/$B$22))+$B$20*$B$23*(1-EXP(-K273/$B$23)))*$C$7</f>
        <v>1.92604359144282E-013</v>
      </c>
      <c r="P273" s="64" t="n">
        <f aca="false">$D$9*(1-EXP(-K273/$D$9))*$C$9</f>
        <v>2.36561263692799E-012</v>
      </c>
      <c r="Q273" s="65" t="n">
        <f aca="false">$D$8*(1-EXP(-K273/$D$8))*$C$8</f>
        <v>3.57423039575579E-011</v>
      </c>
      <c r="R273" s="66" t="n">
        <f aca="false">$B$13-K273</f>
        <v>233</v>
      </c>
      <c r="S273" s="67" t="n">
        <f aca="false">VLOOKUP($R273,$K$6:$Q$506,5)/$C$26</f>
        <v>0.552895710309147</v>
      </c>
      <c r="T273" s="68" t="n">
        <f aca="false">VLOOKUP($R273,$K$6:$Q$506,6)/$C$26</f>
        <v>7.55598021602436</v>
      </c>
      <c r="U273" s="69" t="n">
        <f aca="false">VLOOKUP($R273,$K$6:$Q$506,7)/$C$26</f>
        <v>110.215342986038</v>
      </c>
      <c r="V273" s="28" t="s">
        <v>391</v>
      </c>
      <c r="W273" s="78" t="n">
        <f aca="false">G273*S273+H273*T273+I273*U273</f>
        <v>0</v>
      </c>
      <c r="X273" s="25"/>
      <c r="Y273" s="25"/>
      <c r="Z273" s="25"/>
    </row>
    <row r="274" customFormat="false" ht="15.75" hidden="false" customHeight="false" outlineLevel="0" collapsed="false">
      <c r="A274" s="25"/>
      <c r="B274" s="25"/>
      <c r="C274" s="25"/>
      <c r="D274" s="25"/>
      <c r="E274" s="25"/>
      <c r="F274" s="28" t="s">
        <v>392</v>
      </c>
      <c r="G274" s="103" t="n">
        <v>0</v>
      </c>
      <c r="H274" s="76" t="n">
        <v>0</v>
      </c>
      <c r="I274" s="77" t="n">
        <v>0</v>
      </c>
      <c r="J274" s="25"/>
      <c r="K274" s="61" t="n">
        <v>268</v>
      </c>
      <c r="L274" s="62" t="n">
        <f aca="false">$B$17+$B$18*EXP(-K274/$B$21)+$B$19*EXP(-K274/$B$22)+$B$20*EXP(-K274/$B$23)</f>
        <v>0.331021780642149</v>
      </c>
      <c r="M274" s="63" t="n">
        <f aca="false">EXP(-K274/$D$9)</f>
        <v>1.36887128836482E-010</v>
      </c>
      <c r="N274" s="63" t="n">
        <f aca="false">EXP(-K274/$D$8)</f>
        <v>0.0855447544327582</v>
      </c>
      <c r="O274" s="64" t="n">
        <f aca="false">(K274*$B$17+$B$18*$B$21*(1-EXP(-K274/$B$21))+$B$19*$B$22*(1-EXP(-K274/$B$22))+$B$20*$B$23*(1-EXP(-K274/$B$23)))*$C$7</f>
        <v>1.93168958365231E-013</v>
      </c>
      <c r="P274" s="64" t="n">
        <f aca="false">$D$9*(1-EXP(-K274/$D$9))*$C$9</f>
        <v>2.36561263695663E-012</v>
      </c>
      <c r="Q274" s="65" t="n">
        <f aca="false">$D$8*(1-EXP(-K274/$D$8))*$C$8</f>
        <v>3.57731468625155E-011</v>
      </c>
      <c r="R274" s="66" t="n">
        <f aca="false">$B$13-K274</f>
        <v>232</v>
      </c>
      <c r="S274" s="67" t="n">
        <f aca="false">VLOOKUP($R274,$K$6:$Q$506,5)/$C$26</f>
        <v>0.551033247503367</v>
      </c>
      <c r="T274" s="68" t="n">
        <f aca="false">VLOOKUP($R274,$K$6:$Q$506,6)/$C$26</f>
        <v>7.55598021424827</v>
      </c>
      <c r="U274" s="69" t="n">
        <f aca="false">VLOOKUP($R274,$K$6:$Q$506,7)/$C$26</f>
        <v>110.079525773197</v>
      </c>
      <c r="V274" s="28" t="s">
        <v>392</v>
      </c>
      <c r="W274" s="78" t="n">
        <f aca="false">G274*S274+H274*T274+I274*U274</f>
        <v>0</v>
      </c>
      <c r="X274" s="25"/>
      <c r="Y274" s="25"/>
      <c r="Z274" s="25"/>
    </row>
    <row r="275" customFormat="false" ht="15.75" hidden="false" customHeight="false" outlineLevel="0" collapsed="false">
      <c r="A275" s="25"/>
      <c r="B275" s="25"/>
      <c r="C275" s="25"/>
      <c r="D275" s="25"/>
      <c r="E275" s="25"/>
      <c r="F275" s="28" t="s">
        <v>393</v>
      </c>
      <c r="G275" s="103" t="n">
        <v>0</v>
      </c>
      <c r="H275" s="76" t="n">
        <v>0</v>
      </c>
      <c r="I275" s="77" t="n">
        <v>0</v>
      </c>
      <c r="J275" s="25"/>
      <c r="K275" s="61" t="n">
        <v>269</v>
      </c>
      <c r="L275" s="62" t="n">
        <f aca="false">$B$17+$B$18*EXP(-K275/$B$21)+$B$19*EXP(-K275/$B$22)+$B$20*EXP(-K275/$B$23)</f>
        <v>0.330729295561516</v>
      </c>
      <c r="M275" s="63" t="n">
        <f aca="false">EXP(-K275/$D$9)</f>
        <v>1.25764479368783E-010</v>
      </c>
      <c r="N275" s="63" t="n">
        <f aca="false">EXP(-K275/$D$8)</f>
        <v>0.0847635292531542</v>
      </c>
      <c r="O275" s="64" t="n">
        <f aca="false">(K275*$B$17+$B$18*$B$21*(1-EXP(-K275/$B$21))+$B$19*$B$22*(1-EXP(-K275/$B$22))+$B$20*$B$23*(1-EXP(-K275/$B$23)))*$C$7</f>
        <v>1.93733058197905E-013</v>
      </c>
      <c r="P275" s="64" t="n">
        <f aca="false">$D$9*(1-EXP(-K275/$D$9))*$C$9</f>
        <v>2.36561263698295E-012</v>
      </c>
      <c r="Q275" s="65" t="n">
        <f aca="false">$D$8*(1-EXP(-K275/$D$8))*$C$8</f>
        <v>3.58037080990748E-011</v>
      </c>
      <c r="R275" s="66" t="n">
        <f aca="false">$B$13-K275</f>
        <v>231</v>
      </c>
      <c r="S275" s="67" t="n">
        <f aca="false">VLOOKUP($R275,$K$6:$Q$506,5)/$C$26</f>
        <v>0.549168993677505</v>
      </c>
      <c r="T275" s="68" t="n">
        <f aca="false">VLOOKUP($R275,$K$6:$Q$506,6)/$C$26</f>
        <v>7.5559802123151</v>
      </c>
      <c r="U275" s="69" t="n">
        <f aca="false">VLOOKUP($R275,$K$6:$Q$506,7)/$C$26</f>
        <v>109.942456797629</v>
      </c>
      <c r="V275" s="28" t="s">
        <v>393</v>
      </c>
      <c r="W275" s="78" t="n">
        <f aca="false">G275*S275+H275*T275+I275*U275</f>
        <v>0</v>
      </c>
      <c r="X275" s="25"/>
      <c r="Y275" s="25"/>
      <c r="Z275" s="25"/>
    </row>
    <row r="276" customFormat="false" ht="15.75" hidden="false" customHeight="false" outlineLevel="0" collapsed="false">
      <c r="A276" s="25"/>
      <c r="B276" s="25"/>
      <c r="C276" s="25"/>
      <c r="D276" s="25"/>
      <c r="E276" s="25"/>
      <c r="F276" s="28" t="s">
        <v>394</v>
      </c>
      <c r="G276" s="103" t="n">
        <v>0</v>
      </c>
      <c r="H276" s="76" t="n">
        <v>0</v>
      </c>
      <c r="I276" s="77" t="n">
        <v>0</v>
      </c>
      <c r="J276" s="25"/>
      <c r="K276" s="61" t="n">
        <v>270</v>
      </c>
      <c r="L276" s="62" t="n">
        <f aca="false">$B$17+$B$18*EXP(-K276/$B$21)+$B$19*EXP(-K276/$B$22)+$B$20*EXP(-K276/$B$23)</f>
        <v>0.330437672864675</v>
      </c>
      <c r="M276" s="63" t="n">
        <f aca="false">EXP(-K276/$D$9)</f>
        <v>1.155455915055E-010</v>
      </c>
      <c r="N276" s="63" t="n">
        <f aca="false">EXP(-K276/$D$8)</f>
        <v>0.083989438500264</v>
      </c>
      <c r="O276" s="64" t="n">
        <f aca="false">(K276*$B$17+$B$18*$B$21*(1-EXP(-K276/$B$21))+$B$19*$B$22*(1-EXP(-K276/$B$22))+$B$20*$B$23*(1-EXP(-K276/$B$23)))*$C$7</f>
        <v>1.94296660117294E-013</v>
      </c>
      <c r="P276" s="64" t="n">
        <f aca="false">$D$9*(1-EXP(-K276/$D$9))*$C$9</f>
        <v>2.36561263700712E-012</v>
      </c>
      <c r="Q276" s="65" t="n">
        <f aca="false">$D$8*(1-EXP(-K276/$D$8))*$C$8</f>
        <v>3.5833990239532E-011</v>
      </c>
      <c r="R276" s="66" t="n">
        <f aca="false">$B$13-K276</f>
        <v>230</v>
      </c>
      <c r="S276" s="67" t="n">
        <f aca="false">VLOOKUP($R276,$K$6:$Q$506,5)/$C$26</f>
        <v>0.547302942430081</v>
      </c>
      <c r="T276" s="68" t="n">
        <f aca="false">VLOOKUP($R276,$K$6:$Q$506,6)/$C$26</f>
        <v>7.55598021021096</v>
      </c>
      <c r="U276" s="69" t="n">
        <f aca="false">VLOOKUP($R276,$K$6:$Q$506,7)/$C$26</f>
        <v>109.804124522433</v>
      </c>
      <c r="V276" s="28" t="s">
        <v>394</v>
      </c>
      <c r="W276" s="78" t="n">
        <f aca="false">G276*S276+H276*T276+I276*U276</f>
        <v>0</v>
      </c>
      <c r="X276" s="25"/>
      <c r="Y276" s="25"/>
      <c r="Z276" s="25"/>
    </row>
    <row r="277" customFormat="false" ht="15.75" hidden="false" customHeight="false" outlineLevel="0" collapsed="false">
      <c r="A277" s="25"/>
      <c r="B277" s="25"/>
      <c r="C277" s="25"/>
      <c r="D277" s="25"/>
      <c r="E277" s="25"/>
      <c r="F277" s="28" t="s">
        <v>395</v>
      </c>
      <c r="G277" s="103" t="n">
        <v>0</v>
      </c>
      <c r="H277" s="76" t="n">
        <v>0</v>
      </c>
      <c r="I277" s="77" t="n">
        <v>0</v>
      </c>
      <c r="J277" s="25"/>
      <c r="K277" s="61" t="n">
        <v>271</v>
      </c>
      <c r="L277" s="62" t="n">
        <f aca="false">$B$17+$B$18*EXP(-K277/$B$21)+$B$19*EXP(-K277/$B$22)+$B$20*EXP(-K277/$B$23)</f>
        <v>0.330146907081629</v>
      </c>
      <c r="M277" s="63" t="n">
        <f aca="false">EXP(-K277/$D$9)</f>
        <v>1.06157030851351E-010</v>
      </c>
      <c r="N277" s="63" t="n">
        <f aca="false">EXP(-K277/$D$8)</f>
        <v>0.0832224170199605</v>
      </c>
      <c r="O277" s="64" t="n">
        <f aca="false">(K277*$B$17+$B$18*$B$21*(1-EXP(-K277/$B$21))+$B$19*$B$22*(1-EXP(-K277/$B$22))+$B$20*$B$23*(1-EXP(-K277/$B$23)))*$C$7</f>
        <v>1.94859765588974E-013</v>
      </c>
      <c r="P277" s="64" t="n">
        <f aca="false">$D$9*(1-EXP(-K277/$D$9))*$C$9</f>
        <v>2.36561263702933E-012</v>
      </c>
      <c r="Q277" s="65" t="n">
        <f aca="false">$D$8*(1-EXP(-K277/$D$8))*$C$8</f>
        <v>3.5863995832692E-011</v>
      </c>
      <c r="R277" s="66" t="n">
        <f aca="false">$B$13-K277</f>
        <v>229</v>
      </c>
      <c r="S277" s="67" t="n">
        <f aca="false">VLOOKUP($R277,$K$6:$Q$506,5)/$C$26</f>
        <v>0.545435087291905</v>
      </c>
      <c r="T277" s="68" t="n">
        <f aca="false">VLOOKUP($R277,$K$6:$Q$506,6)/$C$26</f>
        <v>7.55598020792073</v>
      </c>
      <c r="U277" s="69" t="n">
        <f aca="false">VLOOKUP($R277,$K$6:$Q$506,7)/$C$26</f>
        <v>109.664517304374</v>
      </c>
      <c r="V277" s="28" t="s">
        <v>395</v>
      </c>
      <c r="W277" s="78" t="n">
        <f aca="false">G277*S277+H277*T277+I277*U277</f>
        <v>0</v>
      </c>
      <c r="X277" s="25"/>
      <c r="Y277" s="25"/>
      <c r="Z277" s="25"/>
    </row>
    <row r="278" customFormat="false" ht="15.75" hidden="false" customHeight="false" outlineLevel="0" collapsed="false">
      <c r="A278" s="25"/>
      <c r="B278" s="25"/>
      <c r="C278" s="25"/>
      <c r="D278" s="25"/>
      <c r="E278" s="25"/>
      <c r="F278" s="28" t="s">
        <v>396</v>
      </c>
      <c r="G278" s="103" t="n">
        <v>0</v>
      </c>
      <c r="H278" s="76" t="n">
        <v>0</v>
      </c>
      <c r="I278" s="77" t="n">
        <v>0</v>
      </c>
      <c r="J278" s="25"/>
      <c r="K278" s="61" t="n">
        <v>272</v>
      </c>
      <c r="L278" s="62" t="n">
        <f aca="false">$B$17+$B$18*EXP(-K278/$B$21)+$B$19*EXP(-K278/$B$22)+$B$20*EXP(-K278/$B$23)</f>
        <v>0.32985699284495</v>
      </c>
      <c r="M278" s="63" t="n">
        <f aca="false">EXP(-K278/$D$9)</f>
        <v>9.7531329861583E-011</v>
      </c>
      <c r="N278" s="63" t="n">
        <f aca="false">EXP(-K278/$D$8)</f>
        <v>0.0824624002531276</v>
      </c>
      <c r="O278" s="64" t="n">
        <f aca="false">(K278*$B$17+$B$18*$B$21*(1-EXP(-K278/$B$21))+$B$19*$B$22*(1-EXP(-K278/$B$22))+$B$20*$B$23*(1-EXP(-K278/$B$23)))*$C$7</f>
        <v>1.9542237606928E-013</v>
      </c>
      <c r="P278" s="64" t="n">
        <f aca="false">$D$9*(1-EXP(-K278/$D$9))*$C$9</f>
        <v>2.36561263704973E-012</v>
      </c>
      <c r="Q278" s="65" t="n">
        <f aca="false">$D$8*(1-EXP(-K278/$D$8))*$C$8</f>
        <v>3.58937274040835E-011</v>
      </c>
      <c r="R278" s="66" t="n">
        <f aca="false">$B$13-K278</f>
        <v>228</v>
      </c>
      <c r="S278" s="67" t="n">
        <f aca="false">VLOOKUP($R278,$K$6:$Q$506,5)/$C$26</f>
        <v>0.543565421724482</v>
      </c>
      <c r="T278" s="68" t="n">
        <f aca="false">VLOOKUP($R278,$K$6:$Q$506,6)/$C$26</f>
        <v>7.55598020542795</v>
      </c>
      <c r="U278" s="69" t="n">
        <f aca="false">VLOOKUP($R278,$K$6:$Q$506,7)/$C$26</f>
        <v>109.523623392912</v>
      </c>
      <c r="V278" s="28" t="s">
        <v>396</v>
      </c>
      <c r="W278" s="78" t="n">
        <f aca="false">G278*S278+H278*T278+I278*U278</f>
        <v>0</v>
      </c>
      <c r="X278" s="25"/>
      <c r="Y278" s="25"/>
      <c r="Z278" s="25"/>
    </row>
    <row r="279" customFormat="false" ht="15.75" hidden="false" customHeight="false" outlineLevel="0" collapsed="false">
      <c r="A279" s="25"/>
      <c r="B279" s="25"/>
      <c r="C279" s="25"/>
      <c r="D279" s="25"/>
      <c r="E279" s="25"/>
      <c r="F279" s="28" t="s">
        <v>397</v>
      </c>
      <c r="G279" s="103" t="n">
        <v>0</v>
      </c>
      <c r="H279" s="76" t="n">
        <v>0</v>
      </c>
      <c r="I279" s="77" t="n">
        <v>0</v>
      </c>
      <c r="J279" s="25"/>
      <c r="K279" s="61" t="n">
        <v>273</v>
      </c>
      <c r="L279" s="62" t="n">
        <f aca="false">$B$17+$B$18*EXP(-K279/$B$21)+$B$19*EXP(-K279/$B$22)+$B$20*EXP(-K279/$B$23)</f>
        <v>0.329567924887119</v>
      </c>
      <c r="M279" s="63" t="n">
        <f aca="false">EXP(-K279/$D$9)</f>
        <v>8.96065030105149E-011</v>
      </c>
      <c r="N279" s="63" t="n">
        <f aca="false">EXP(-K279/$D$8)</f>
        <v>0.0817093242302259</v>
      </c>
      <c r="O279" s="64" t="n">
        <f aca="false">(K279*$B$17+$B$18*$B$21*(1-EXP(-K279/$B$21))+$B$19*$B$22*(1-EXP(-K279/$B$22))+$B$20*$B$23*(1-EXP(-K279/$B$23)))*$C$7</f>
        <v>1.95984493005487E-013</v>
      </c>
      <c r="P279" s="64" t="n">
        <f aca="false">$D$9*(1-EXP(-K279/$D$9))*$C$9</f>
        <v>2.36561263706848E-012</v>
      </c>
      <c r="Q279" s="65" t="n">
        <f aca="false">$D$8*(1-EXP(-K279/$D$8))*$C$8</f>
        <v>3.59231874561708E-011</v>
      </c>
      <c r="R279" s="66" t="n">
        <f aca="false">$B$13-K279</f>
        <v>227</v>
      </c>
      <c r="S279" s="67" t="n">
        <f aca="false">VLOOKUP($R279,$K$6:$Q$506,5)/$C$26</f>
        <v>0.541693939118365</v>
      </c>
      <c r="T279" s="68" t="n">
        <f aca="false">VLOOKUP($R279,$K$6:$Q$506,6)/$C$26</f>
        <v>7.55598020271471</v>
      </c>
      <c r="U279" s="69" t="n">
        <f aca="false">VLOOKUP($R279,$K$6:$Q$506,7)/$C$26</f>
        <v>109.381430929204</v>
      </c>
      <c r="V279" s="28" t="s">
        <v>397</v>
      </c>
      <c r="W279" s="78" t="n">
        <f aca="false">G279*S279+H279*T279+I279*U279</f>
        <v>0</v>
      </c>
      <c r="X279" s="25"/>
      <c r="Y279" s="25"/>
      <c r="Z279" s="25"/>
    </row>
    <row r="280" customFormat="false" ht="15.75" hidden="false" customHeight="false" outlineLevel="0" collapsed="false">
      <c r="A280" s="25"/>
      <c r="B280" s="25"/>
      <c r="C280" s="25"/>
      <c r="D280" s="25"/>
      <c r="E280" s="25"/>
      <c r="F280" s="28" t="s">
        <v>398</v>
      </c>
      <c r="G280" s="103" t="n">
        <v>0</v>
      </c>
      <c r="H280" s="76" t="n">
        <v>0</v>
      </c>
      <c r="I280" s="77" t="n">
        <v>0</v>
      </c>
      <c r="J280" s="25"/>
      <c r="K280" s="61" t="n">
        <v>274</v>
      </c>
      <c r="L280" s="62" t="n">
        <f aca="false">$B$17+$B$18*EXP(-K280/$B$21)+$B$19*EXP(-K280/$B$22)+$B$20*EXP(-K280/$B$23)</f>
        <v>0.329279698037947</v>
      </c>
      <c r="M280" s="63" t="n">
        <f aca="false">EXP(-K280/$D$9)</f>
        <v>8.23256013546486E-011</v>
      </c>
      <c r="N280" s="63" t="n">
        <f aca="false">EXP(-K280/$D$8)</f>
        <v>0.0809631255659085</v>
      </c>
      <c r="O280" s="64" t="n">
        <f aca="false">(K280*$B$17+$B$18*$B$21*(1-EXP(-K280/$B$21))+$B$19*$B$22*(1-EXP(-K280/$B$22))+$B$20*$B$23*(1-EXP(-K280/$B$23)))*$C$7</f>
        <v>1.96546117835968E-013</v>
      </c>
      <c r="P280" s="64" t="n">
        <f aca="false">$D$9*(1-EXP(-K280/$D$9))*$C$9</f>
        <v>2.36561263708571E-012</v>
      </c>
      <c r="Q280" s="65" t="n">
        <f aca="false">$D$8*(1-EXP(-K280/$D$8))*$C$8</f>
        <v>3.59523784685649E-011</v>
      </c>
      <c r="R280" s="66" t="n">
        <f aca="false">$B$13-K280</f>
        <v>226</v>
      </c>
      <c r="S280" s="67" t="n">
        <f aca="false">VLOOKUP($R280,$K$6:$Q$506,5)/$C$26</f>
        <v>0.539820632791469</v>
      </c>
      <c r="T280" s="68" t="n">
        <f aca="false">VLOOKUP($R280,$K$6:$Q$506,6)/$C$26</f>
        <v>7.55598019976151</v>
      </c>
      <c r="U280" s="69" t="n">
        <f aca="false">VLOOKUP($R280,$K$6:$Q$506,7)/$C$26</f>
        <v>109.23792794511</v>
      </c>
      <c r="V280" s="28" t="s">
        <v>398</v>
      </c>
      <c r="W280" s="78" t="n">
        <f aca="false">G280*S280+H280*T280+I280*U280</f>
        <v>0</v>
      </c>
      <c r="X280" s="25"/>
      <c r="Y280" s="25"/>
      <c r="Z280" s="25"/>
    </row>
    <row r="281" customFormat="false" ht="15.75" hidden="false" customHeight="false" outlineLevel="0" collapsed="false">
      <c r="A281" s="25"/>
      <c r="B281" s="25"/>
      <c r="C281" s="25"/>
      <c r="D281" s="25"/>
      <c r="E281" s="25"/>
      <c r="F281" s="28" t="s">
        <v>399</v>
      </c>
      <c r="G281" s="103" t="n">
        <v>0</v>
      </c>
      <c r="H281" s="76" t="n">
        <v>0</v>
      </c>
      <c r="I281" s="77" t="n">
        <v>0</v>
      </c>
      <c r="J281" s="25"/>
      <c r="K281" s="61" t="n">
        <v>275</v>
      </c>
      <c r="L281" s="62" t="n">
        <f aca="false">$B$17+$B$18*EXP(-K281/$B$21)+$B$19*EXP(-K281/$B$22)+$B$20*EXP(-K281/$B$23)</f>
        <v>0.328992307222057</v>
      </c>
      <c r="M281" s="63" t="n">
        <f aca="false">EXP(-K281/$D$9)</f>
        <v>7.56363032893856E-011</v>
      </c>
      <c r="N281" s="63" t="n">
        <f aca="false">EXP(-K281/$D$8)</f>
        <v>0.0802237414536863</v>
      </c>
      <c r="O281" s="64" t="n">
        <f aca="false">(K281*$B$17+$B$18*$B$21*(1-EXP(-K281/$B$21))+$B$19*$B$22*(1-EXP(-K281/$B$22))+$B$20*$B$23*(1-EXP(-K281/$B$23)))*$C$7</f>
        <v>1.97107251990365E-013</v>
      </c>
      <c r="P281" s="64" t="n">
        <f aca="false">$D$9*(1-EXP(-K281/$D$9))*$C$9</f>
        <v>2.36561263710153E-012</v>
      </c>
      <c r="Q281" s="65" t="n">
        <f aca="false">$D$8*(1-EXP(-K281/$D$8))*$C$8</f>
        <v>3.59813028982323E-011</v>
      </c>
      <c r="R281" s="66" t="n">
        <f aca="false">$B$13-K281</f>
        <v>225</v>
      </c>
      <c r="S281" s="67" t="n">
        <f aca="false">VLOOKUP($R281,$K$6:$Q$506,5)/$C$26</f>
        <v>0.537945495987337</v>
      </c>
      <c r="T281" s="68" t="n">
        <f aca="false">VLOOKUP($R281,$K$6:$Q$506,6)/$C$26</f>
        <v>7.55598019654712</v>
      </c>
      <c r="U281" s="69" t="n">
        <f aca="false">VLOOKUP($R281,$K$6:$Q$506,7)/$C$26</f>
        <v>109.093102362188</v>
      </c>
      <c r="V281" s="28" t="s">
        <v>399</v>
      </c>
      <c r="W281" s="78" t="n">
        <f aca="false">G281*S281+H281*T281+I281*U281</f>
        <v>0</v>
      </c>
      <c r="X281" s="25"/>
      <c r="Y281" s="25"/>
      <c r="Z281" s="25"/>
    </row>
    <row r="282" customFormat="false" ht="15.75" hidden="false" customHeight="false" outlineLevel="0" collapsed="false">
      <c r="A282" s="25"/>
      <c r="B282" s="25"/>
      <c r="C282" s="25"/>
      <c r="D282" s="25"/>
      <c r="E282" s="25"/>
      <c r="F282" s="28" t="s">
        <v>400</v>
      </c>
      <c r="G282" s="103" t="n">
        <v>0</v>
      </c>
      <c r="H282" s="76" t="n">
        <v>0</v>
      </c>
      <c r="I282" s="77" t="n">
        <v>0</v>
      </c>
      <c r="J282" s="25"/>
      <c r="K282" s="61" t="n">
        <v>276</v>
      </c>
      <c r="L282" s="62" t="n">
        <f aca="false">$B$17+$B$18*EXP(-K282/$B$21)+$B$19*EXP(-K282/$B$22)+$B$20*EXP(-K282/$B$23)</f>
        <v>0.328705747456444</v>
      </c>
      <c r="M282" s="63" t="n">
        <f aca="false">EXP(-K282/$D$9)</f>
        <v>6.94905385584635E-011</v>
      </c>
      <c r="N282" s="63" t="n">
        <f aca="false">EXP(-K282/$D$8)</f>
        <v>0.0794911096606414</v>
      </c>
      <c r="O282" s="64" t="n">
        <f aca="false">(K282*$B$17+$B$18*$B$21*(1-EXP(-K282/$B$21))+$B$19*$B$22*(1-EXP(-K282/$B$22))+$B$20*$B$23*(1-EXP(-K282/$B$23)))*$C$7</f>
        <v>1.97667896889747E-013</v>
      </c>
      <c r="P282" s="64" t="n">
        <f aca="false">$D$9*(1-EXP(-K282/$D$9))*$C$9</f>
        <v>2.36561263711607E-012</v>
      </c>
      <c r="Q282" s="65" t="n">
        <f aca="false">$D$8*(1-EXP(-K282/$D$8))*$C$8</f>
        <v>3.60099631797013E-011</v>
      </c>
      <c r="R282" s="66" t="n">
        <f aca="false">$B$13-K282</f>
        <v>224</v>
      </c>
      <c r="S282" s="67" t="n">
        <f aca="false">VLOOKUP($R282,$K$6:$Q$506,5)/$C$26</f>
        <v>0.536068521873356</v>
      </c>
      <c r="T282" s="68" t="n">
        <f aca="false">VLOOKUP($R282,$K$6:$Q$506,6)/$C$26</f>
        <v>7.55598019304846</v>
      </c>
      <c r="U282" s="69" t="n">
        <f aca="false">VLOOKUP($R282,$K$6:$Q$506,7)/$C$26</f>
        <v>108.946941990672</v>
      </c>
      <c r="V282" s="28" t="s">
        <v>400</v>
      </c>
      <c r="W282" s="78" t="n">
        <f aca="false">G282*S282+H282*T282+I282*U282</f>
        <v>0</v>
      </c>
      <c r="X282" s="25"/>
      <c r="Y282" s="25"/>
      <c r="Z282" s="25"/>
    </row>
    <row r="283" customFormat="false" ht="15.75" hidden="false" customHeight="false" outlineLevel="0" collapsed="false">
      <c r="A283" s="25"/>
      <c r="B283" s="25"/>
      <c r="C283" s="25"/>
      <c r="D283" s="25"/>
      <c r="E283" s="25"/>
      <c r="F283" s="28" t="s">
        <v>401</v>
      </c>
      <c r="G283" s="103" t="n">
        <v>0</v>
      </c>
      <c r="H283" s="76" t="n">
        <v>0</v>
      </c>
      <c r="I283" s="77" t="n">
        <v>0</v>
      </c>
      <c r="J283" s="25"/>
      <c r="K283" s="61" t="n">
        <v>277</v>
      </c>
      <c r="L283" s="62" t="n">
        <f aca="false">$B$17+$B$18*EXP(-K283/$B$21)+$B$19*EXP(-K283/$B$22)+$B$20*EXP(-K283/$B$23)</f>
        <v>0.328420013848088</v>
      </c>
      <c r="M283" s="63" t="n">
        <f aca="false">EXP(-K283/$D$9)</f>
        <v>6.38441428141949E-011</v>
      </c>
      <c r="N283" s="63" t="n">
        <f aca="false">EXP(-K283/$D$8)</f>
        <v>0.0787651685221889</v>
      </c>
      <c r="O283" s="64" t="n">
        <f aca="false">(K283*$B$17+$B$18*$B$21*(1-EXP(-K283/$B$21))+$B$19*$B$22*(1-EXP(-K283/$B$22))+$B$20*$B$23*(1-EXP(-K283/$B$23)))*$C$7</f>
        <v>1.98228053946762E-013</v>
      </c>
      <c r="P283" s="64" t="n">
        <f aca="false">$D$9*(1-EXP(-K283/$D$9))*$C$9</f>
        <v>2.36561263712942E-012</v>
      </c>
      <c r="Q283" s="65" t="n">
        <f aca="false">$D$8*(1-EXP(-K283/$D$8))*$C$8</f>
        <v>3.60383617252674E-011</v>
      </c>
      <c r="R283" s="66" t="n">
        <f aca="false">$B$13-K283</f>
        <v>223</v>
      </c>
      <c r="S283" s="67" t="n">
        <f aca="false">VLOOKUP($R283,$K$6:$Q$506,5)/$C$26</f>
        <v>0.534189703538931</v>
      </c>
      <c r="T283" s="68" t="n">
        <f aca="false">VLOOKUP($R283,$K$6:$Q$506,6)/$C$26</f>
        <v>7.55598018924037</v>
      </c>
      <c r="U283" s="69" t="n">
        <f aca="false">VLOOKUP($R283,$K$6:$Q$506,7)/$C$26</f>
        <v>108.799434528449</v>
      </c>
      <c r="V283" s="28" t="s">
        <v>401</v>
      </c>
      <c r="W283" s="78" t="n">
        <f aca="false">G283*S283+H283*T283+I283*U283</f>
        <v>0</v>
      </c>
      <c r="X283" s="25"/>
      <c r="Y283" s="25"/>
      <c r="Z283" s="25"/>
    </row>
    <row r="284" customFormat="false" ht="15.75" hidden="false" customHeight="false" outlineLevel="0" collapsed="false">
      <c r="A284" s="25"/>
      <c r="B284" s="25"/>
      <c r="C284" s="25"/>
      <c r="D284" s="25"/>
      <c r="E284" s="25"/>
      <c r="F284" s="28" t="s">
        <v>402</v>
      </c>
      <c r="G284" s="103" t="n">
        <v>0</v>
      </c>
      <c r="H284" s="76" t="n">
        <v>0</v>
      </c>
      <c r="I284" s="77" t="n">
        <v>0</v>
      </c>
      <c r="J284" s="25"/>
      <c r="K284" s="61" t="n">
        <v>278</v>
      </c>
      <c r="L284" s="62" t="n">
        <f aca="false">$B$17+$B$18*EXP(-K284/$B$21)+$B$19*EXP(-K284/$B$22)+$B$20*EXP(-K284/$B$23)</f>
        <v>0.328135101591639</v>
      </c>
      <c r="M284" s="63" t="n">
        <f aca="false">EXP(-K284/$D$9)</f>
        <v>5.86565402461236E-011</v>
      </c>
      <c r="N284" s="63" t="n">
        <f aca="false">EXP(-K284/$D$8)</f>
        <v>0.078045856936887</v>
      </c>
      <c r="O284" s="64" t="n">
        <f aca="false">(K284*$B$17+$B$18*$B$21*(1-EXP(-K284/$B$21))+$B$19*$B$22*(1-EXP(-K284/$B$22))+$B$20*$B$23*(1-EXP(-K284/$B$23)))*$C$7</f>
        <v>1.98787724565793E-013</v>
      </c>
      <c r="P284" s="64" t="n">
        <f aca="false">$D$9*(1-EXP(-K284/$D$9))*$C$9</f>
        <v>2.3656126371417E-012</v>
      </c>
      <c r="Q284" s="65" t="n">
        <f aca="false">$D$8*(1-EXP(-K284/$D$8))*$C$8</f>
        <v>3.60665009251961E-011</v>
      </c>
      <c r="R284" s="66" t="n">
        <f aca="false">$B$13-K284</f>
        <v>222</v>
      </c>
      <c r="S284" s="67" t="n">
        <f aca="false">VLOOKUP($R284,$K$6:$Q$506,5)/$C$26</f>
        <v>0.5323090339936</v>
      </c>
      <c r="T284" s="68" t="n">
        <f aca="false">VLOOKUP($R284,$K$6:$Q$506,6)/$C$26</f>
        <v>7.5559801850955</v>
      </c>
      <c r="U284" s="69" t="n">
        <f aca="false">VLOOKUP($R284,$K$6:$Q$506,7)/$C$26</f>
        <v>108.650567560025</v>
      </c>
      <c r="V284" s="28" t="s">
        <v>402</v>
      </c>
      <c r="W284" s="78" t="n">
        <f aca="false">G284*S284+H284*T284+I284*U284</f>
        <v>0</v>
      </c>
      <c r="X284" s="25"/>
      <c r="Y284" s="25"/>
      <c r="Z284" s="25"/>
    </row>
    <row r="285" customFormat="false" ht="15.75" hidden="false" customHeight="false" outlineLevel="0" collapsed="false">
      <c r="A285" s="25"/>
      <c r="B285" s="25"/>
      <c r="C285" s="25"/>
      <c r="D285" s="25"/>
      <c r="E285" s="25"/>
      <c r="F285" s="28" t="s">
        <v>403</v>
      </c>
      <c r="G285" s="103" t="n">
        <v>0</v>
      </c>
      <c r="H285" s="76" t="n">
        <v>0</v>
      </c>
      <c r="I285" s="77" t="n">
        <v>0</v>
      </c>
      <c r="J285" s="25"/>
      <c r="K285" s="61" t="n">
        <v>279</v>
      </c>
      <c r="L285" s="62" t="n">
        <f aca="false">$B$17+$B$18*EXP(-K285/$B$21)+$B$19*EXP(-K285/$B$22)+$B$20*EXP(-K285/$B$23)</f>
        <v>0.327851005967167</v>
      </c>
      <c r="M285" s="63" t="n">
        <f aca="false">EXP(-K285/$D$9)</f>
        <v>5.38904519974251E-011</v>
      </c>
      <c r="N285" s="63" t="n">
        <f aca="false">EXP(-K285/$D$8)</f>
        <v>0.0773331143612941</v>
      </c>
      <c r="O285" s="64" t="n">
        <f aca="false">(K285*$B$17+$B$18*$B$21*(1-EXP(-K285/$B$21))+$B$19*$B$22*(1-EXP(-K285/$B$22))+$B$20*$B$23*(1-EXP(-K285/$B$23)))*$C$7</f>
        <v>1.99346910143103E-013</v>
      </c>
      <c r="P285" s="64" t="n">
        <f aca="false">$D$9*(1-EXP(-K285/$D$9))*$C$9</f>
        <v>2.36561263715297E-012</v>
      </c>
      <c r="Q285" s="65" t="n">
        <f aca="false">$D$8*(1-EXP(-K285/$D$8))*$C$8</f>
        <v>3.60943831479243E-011</v>
      </c>
      <c r="R285" s="66" t="n">
        <f aca="false">$B$13-K285</f>
        <v>221</v>
      </c>
      <c r="S285" s="67" t="n">
        <f aca="false">VLOOKUP($R285,$K$6:$Q$506,5)/$C$26</f>
        <v>0.530426506165105</v>
      </c>
      <c r="T285" s="68" t="n">
        <f aca="false">VLOOKUP($R285,$K$6:$Q$506,6)/$C$26</f>
        <v>7.55598018058405</v>
      </c>
      <c r="U285" s="69" t="n">
        <f aca="false">VLOOKUP($R285,$K$6:$Q$506,7)/$C$26</f>
        <v>108.500328555477</v>
      </c>
      <c r="V285" s="28" t="s">
        <v>403</v>
      </c>
      <c r="W285" s="78" t="n">
        <f aca="false">G285*S285+H285*T285+I285*U285</f>
        <v>0</v>
      </c>
      <c r="X285" s="25"/>
      <c r="Y285" s="25"/>
      <c r="Z285" s="25"/>
    </row>
    <row r="286" customFormat="false" ht="15.75" hidden="false" customHeight="false" outlineLevel="0" collapsed="false">
      <c r="A286" s="25"/>
      <c r="B286" s="25"/>
      <c r="C286" s="25"/>
      <c r="D286" s="25"/>
      <c r="E286" s="25"/>
      <c r="F286" s="28" t="s">
        <v>404</v>
      </c>
      <c r="G286" s="103" t="n">
        <v>0</v>
      </c>
      <c r="H286" s="76" t="n">
        <v>0</v>
      </c>
      <c r="I286" s="77" t="n">
        <v>0</v>
      </c>
      <c r="J286" s="25"/>
      <c r="K286" s="61" t="n">
        <v>280</v>
      </c>
      <c r="L286" s="62" t="n">
        <f aca="false">$B$17+$B$18*EXP(-K286/$B$21)+$B$19*EXP(-K286/$B$22)+$B$20*EXP(-K286/$B$23)</f>
        <v>0.327567722337963</v>
      </c>
      <c r="M286" s="63" t="n">
        <f aca="false">EXP(-K286/$D$9)</f>
        <v>4.95116282736896E-011</v>
      </c>
      <c r="N286" s="63" t="n">
        <f aca="false">EXP(-K286/$D$8)</f>
        <v>0.0766268808048727</v>
      </c>
      <c r="O286" s="64" t="n">
        <f aca="false">(K286*$B$17+$B$18*$B$21*(1-EXP(-K286/$B$21))+$B$19*$B$22*(1-EXP(-K286/$B$22))+$B$20*$B$23*(1-EXP(-K286/$B$23)))*$C$7</f>
        <v>1.99905612066981E-013</v>
      </c>
      <c r="P286" s="64" t="n">
        <f aca="false">$D$9*(1-EXP(-K286/$D$9))*$C$9</f>
        <v>2.36561263716333E-012</v>
      </c>
      <c r="Q286" s="65" t="n">
        <f aca="false">$D$8*(1-EXP(-K286/$D$8))*$C$8</f>
        <v>3.61220107402592E-011</v>
      </c>
      <c r="R286" s="66" t="n">
        <f aca="false">$B$13-K286</f>
        <v>220</v>
      </c>
      <c r="S286" s="67" t="n">
        <f aca="false">VLOOKUP($R286,$K$6:$Q$506,5)/$C$26</f>
        <v>0.528542112897404</v>
      </c>
      <c r="T286" s="68" t="n">
        <f aca="false">VLOOKUP($R286,$K$6:$Q$506,6)/$C$26</f>
        <v>7.55598017567361</v>
      </c>
      <c r="U286" s="69" t="n">
        <f aca="false">VLOOKUP($R286,$K$6:$Q$506,7)/$C$26</f>
        <v>108.3487048694</v>
      </c>
      <c r="V286" s="28" t="s">
        <v>404</v>
      </c>
      <c r="W286" s="78" t="n">
        <f aca="false">G286*S286+H286*T286+I286*U286</f>
        <v>0</v>
      </c>
      <c r="X286" s="25"/>
      <c r="Y286" s="25"/>
      <c r="Z286" s="25"/>
    </row>
    <row r="287" customFormat="false" ht="15.75" hidden="false" customHeight="false" outlineLevel="0" collapsed="false">
      <c r="A287" s="25"/>
      <c r="B287" s="25"/>
      <c r="C287" s="25"/>
      <c r="D287" s="25"/>
      <c r="E287" s="25"/>
      <c r="F287" s="28" t="s">
        <v>405</v>
      </c>
      <c r="G287" s="103" t="n">
        <v>0</v>
      </c>
      <c r="H287" s="76" t="n">
        <v>0</v>
      </c>
      <c r="I287" s="77" t="n">
        <v>0</v>
      </c>
      <c r="J287" s="25"/>
      <c r="K287" s="61" t="n">
        <v>281</v>
      </c>
      <c r="L287" s="62" t="n">
        <f aca="false">$B$17+$B$18*EXP(-K287/$B$21)+$B$19*EXP(-K287/$B$22)+$B$20*EXP(-K287/$B$23)</f>
        <v>0.327285246148406</v>
      </c>
      <c r="M287" s="63" t="n">
        <f aca="false">EXP(-K287/$D$9)</f>
        <v>4.54886022189819E-011</v>
      </c>
      <c r="N287" s="63" t="n">
        <f aca="false">EXP(-K287/$D$8)</f>
        <v>0.0759270968249405</v>
      </c>
      <c r="O287" s="64" t="n">
        <f aca="false">(K287*$B$17+$B$18*$B$21*(1-EXP(-K287/$B$21))+$B$19*$B$22*(1-EXP(-K287/$B$22))+$B$20*$B$23*(1-EXP(-K287/$B$23)))*$C$7</f>
        <v>2.00463831717878E-013</v>
      </c>
      <c r="P287" s="64" t="n">
        <f aca="false">$D$9*(1-EXP(-K287/$D$9))*$C$9</f>
        <v>2.36561263717285E-012</v>
      </c>
      <c r="Q287" s="65" t="n">
        <f aca="false">$D$8*(1-EXP(-K287/$D$8))*$C$8</f>
        <v>3.61493860275765E-011</v>
      </c>
      <c r="R287" s="66" t="n">
        <f aca="false">$B$13-K287</f>
        <v>219</v>
      </c>
      <c r="S287" s="67" t="n">
        <f aca="false">VLOOKUP($R287,$K$6:$Q$506,5)/$C$26</f>
        <v>0.526655846948638</v>
      </c>
      <c r="T287" s="68" t="n">
        <f aca="false">VLOOKUP($R287,$K$6:$Q$506,6)/$C$26</f>
        <v>7.55598017032888</v>
      </c>
      <c r="U287" s="69" t="n">
        <f aca="false">VLOOKUP($R287,$K$6:$Q$506,7)/$C$26</f>
        <v>108.195683739842</v>
      </c>
      <c r="V287" s="28" t="s">
        <v>405</v>
      </c>
      <c r="W287" s="78" t="n">
        <f aca="false">G287*S287+H287*T287+I287*U287</f>
        <v>0</v>
      </c>
      <c r="X287" s="25"/>
      <c r="Y287" s="25"/>
      <c r="Z287" s="25"/>
    </row>
    <row r="288" customFormat="false" ht="15.75" hidden="false" customHeight="false" outlineLevel="0" collapsed="false">
      <c r="A288" s="25"/>
      <c r="B288" s="25"/>
      <c r="C288" s="25"/>
      <c r="D288" s="25"/>
      <c r="E288" s="25"/>
      <c r="F288" s="28" t="s">
        <v>406</v>
      </c>
      <c r="G288" s="103" t="n">
        <v>0</v>
      </c>
      <c r="H288" s="76" t="n">
        <v>0</v>
      </c>
      <c r="I288" s="77" t="n">
        <v>0</v>
      </c>
      <c r="J288" s="25"/>
      <c r="K288" s="61" t="n">
        <v>282</v>
      </c>
      <c r="L288" s="62" t="n">
        <f aca="false">$B$17+$B$18*EXP(-K288/$B$21)+$B$19*EXP(-K288/$B$22)+$B$20*EXP(-K288/$B$23)</f>
        <v>0.327003572921887</v>
      </c>
      <c r="M288" s="63" t="n">
        <f aca="false">EXP(-K288/$D$9)</f>
        <v>4.1792463790498E-011</v>
      </c>
      <c r="N288" s="63" t="n">
        <f aca="false">EXP(-K288/$D$8)</f>
        <v>0.0752337035216667</v>
      </c>
      <c r="O288" s="64" t="n">
        <f aca="false">(K288*$B$17+$B$18*$B$21*(1-EXP(-K288/$B$21))+$B$19*$B$22*(1-EXP(-K288/$B$22))+$B$20*$B$23*(1-EXP(-K288/$B$23)))*$C$7</f>
        <v>2.01021570468547E-013</v>
      </c>
      <c r="P288" s="64" t="n">
        <f aca="false">$D$9*(1-EXP(-K288/$D$9))*$C$9</f>
        <v>2.36561263718159E-012</v>
      </c>
      <c r="Q288" s="65" t="n">
        <f aca="false">$D$8*(1-EXP(-K288/$D$8))*$C$8</f>
        <v>3.61765113140153E-011</v>
      </c>
      <c r="R288" s="66" t="n">
        <f aca="false">$B$13-K288</f>
        <v>218</v>
      </c>
      <c r="S288" s="67" t="n">
        <f aca="false">VLOOKUP($R288,$K$6:$Q$506,5)/$C$26</f>
        <v>0.52476770098903</v>
      </c>
      <c r="T288" s="68" t="n">
        <f aca="false">VLOOKUP($R288,$K$6:$Q$506,6)/$C$26</f>
        <v>7.55598016451147</v>
      </c>
      <c r="U288" s="69" t="n">
        <f aca="false">VLOOKUP($R288,$K$6:$Q$506,7)/$C$26</f>
        <v>108.04125228723</v>
      </c>
      <c r="V288" s="28" t="s">
        <v>406</v>
      </c>
      <c r="W288" s="78" t="n">
        <f aca="false">G288*S288+H288*T288+I288*U288</f>
        <v>0</v>
      </c>
      <c r="X288" s="25"/>
      <c r="Y288" s="25"/>
      <c r="Z288" s="25"/>
    </row>
    <row r="289" customFormat="false" ht="15.75" hidden="false" customHeight="false" outlineLevel="0" collapsed="false">
      <c r="A289" s="25"/>
      <c r="B289" s="25"/>
      <c r="C289" s="25"/>
      <c r="D289" s="25"/>
      <c r="E289" s="25"/>
      <c r="F289" s="28" t="s">
        <v>407</v>
      </c>
      <c r="G289" s="103" t="n">
        <v>0</v>
      </c>
      <c r="H289" s="76" t="n">
        <v>0</v>
      </c>
      <c r="I289" s="77" t="n">
        <v>0</v>
      </c>
      <c r="J289" s="25"/>
      <c r="K289" s="61" t="n">
        <v>283</v>
      </c>
      <c r="L289" s="62" t="n">
        <f aca="false">$B$17+$B$18*EXP(-K289/$B$21)+$B$19*EXP(-K289/$B$22)+$B$20*EXP(-K289/$B$23)</f>
        <v>0.326722698258786</v>
      </c>
      <c r="M289" s="63" t="n">
        <f aca="false">EXP(-K289/$D$9)</f>
        <v>3.83966520068458E-011</v>
      </c>
      <c r="N289" s="63" t="n">
        <f aca="false">EXP(-K289/$D$8)</f>
        <v>0.0745466425331149</v>
      </c>
      <c r="O289" s="64" t="n">
        <f aca="false">(K289*$B$17+$B$18*$B$21*(1-EXP(-K289/$B$21))+$B$19*$B$22*(1-EXP(-K289/$B$22))+$B$20*$B$23*(1-EXP(-K289/$B$23)))*$C$7</f>
        <v>2.01578829684175E-013</v>
      </c>
      <c r="P289" s="64" t="n">
        <f aca="false">$D$9*(1-EXP(-K289/$D$9))*$C$9</f>
        <v>2.36561263718962E-012</v>
      </c>
      <c r="Q289" s="65" t="n">
        <f aca="false">$D$8*(1-EXP(-K289/$D$8))*$C$8</f>
        <v>3.62033888826728E-011</v>
      </c>
      <c r="R289" s="66" t="n">
        <f aca="false">$B$13-K289</f>
        <v>217</v>
      </c>
      <c r="S289" s="67" t="n">
        <f aca="false">VLOOKUP($R289,$K$6:$Q$506,5)/$C$26</f>
        <v>0.522877667598735</v>
      </c>
      <c r="T289" s="68" t="n">
        <f aca="false">VLOOKUP($R289,$K$6:$Q$506,6)/$C$26</f>
        <v>7.55598015817956</v>
      </c>
      <c r="U289" s="69" t="n">
        <f aca="false">VLOOKUP($R289,$K$6:$Q$506,7)/$C$26</f>
        <v>107.885397513286</v>
      </c>
      <c r="V289" s="28" t="s">
        <v>407</v>
      </c>
      <c r="W289" s="78" t="n">
        <f aca="false">G289*S289+H289*T289+I289*U289</f>
        <v>0</v>
      </c>
      <c r="X289" s="25"/>
      <c r="Y289" s="25"/>
      <c r="Z289" s="25"/>
    </row>
    <row r="290" customFormat="false" ht="15.75" hidden="false" customHeight="false" outlineLevel="0" collapsed="false">
      <c r="A290" s="25"/>
      <c r="B290" s="25"/>
      <c r="C290" s="25"/>
      <c r="D290" s="25"/>
      <c r="E290" s="25"/>
      <c r="F290" s="28" t="s">
        <v>408</v>
      </c>
      <c r="G290" s="103" t="n">
        <v>0</v>
      </c>
      <c r="H290" s="76" t="n">
        <v>0</v>
      </c>
      <c r="I290" s="77" t="n">
        <v>0</v>
      </c>
      <c r="J290" s="25"/>
      <c r="K290" s="61" t="n">
        <v>284</v>
      </c>
      <c r="L290" s="62" t="n">
        <f aca="false">$B$17+$B$18*EXP(-K290/$B$21)+$B$19*EXP(-K290/$B$22)+$B$20*EXP(-K290/$B$23)</f>
        <v>0.326442617834503</v>
      </c>
      <c r="M290" s="63" t="n">
        <f aca="false">EXP(-K290/$D$9)</f>
        <v>3.52767640770205E-011</v>
      </c>
      <c r="N290" s="63" t="n">
        <f aca="false">EXP(-K290/$D$8)</f>
        <v>0.0738658560303308</v>
      </c>
      <c r="O290" s="64" t="n">
        <f aca="false">(K290*$B$17+$B$18*$B$21*(1-EXP(-K290/$B$21))+$B$19*$B$22*(1-EXP(-K290/$B$22))+$B$20*$B$23*(1-EXP(-K290/$B$23)))*$C$7</f>
        <v>2.02135610722513E-013</v>
      </c>
      <c r="P290" s="64" t="n">
        <f aca="false">$D$9*(1-EXP(-K290/$D$9))*$C$9</f>
        <v>2.365612637197E-012</v>
      </c>
      <c r="Q290" s="65" t="n">
        <f aca="false">$D$8*(1-EXP(-K290/$D$8))*$C$8</f>
        <v>3.62300209957961E-011</v>
      </c>
      <c r="R290" s="66" t="n">
        <f aca="false">$B$13-K290</f>
        <v>216</v>
      </c>
      <c r="S290" s="67" t="n">
        <f aca="false">VLOOKUP($R290,$K$6:$Q$506,5)/$C$26</f>
        <v>0.52098573926563</v>
      </c>
      <c r="T290" s="68" t="n">
        <f aca="false">VLOOKUP($R290,$K$6:$Q$506,6)/$C$26</f>
        <v>7.55598015128766</v>
      </c>
      <c r="U290" s="69" t="n">
        <f aca="false">VLOOKUP($R290,$K$6:$Q$506,7)/$C$26</f>
        <v>107.728106299935</v>
      </c>
      <c r="V290" s="28" t="s">
        <v>408</v>
      </c>
      <c r="W290" s="78" t="n">
        <f aca="false">G290*S290+H290*T290+I290*U290</f>
        <v>0</v>
      </c>
      <c r="X290" s="25"/>
      <c r="Y290" s="25"/>
      <c r="Z290" s="25"/>
    </row>
    <row r="291" customFormat="false" ht="15.75" hidden="false" customHeight="false" outlineLevel="0" collapsed="false">
      <c r="A291" s="25"/>
      <c r="B291" s="25"/>
      <c r="C291" s="25"/>
      <c r="D291" s="25"/>
      <c r="E291" s="25"/>
      <c r="F291" s="28" t="s">
        <v>409</v>
      </c>
      <c r="G291" s="103" t="n">
        <v>0</v>
      </c>
      <c r="H291" s="76" t="n">
        <v>0</v>
      </c>
      <c r="I291" s="77" t="n">
        <v>0</v>
      </c>
      <c r="J291" s="25"/>
      <c r="K291" s="61" t="n">
        <v>285</v>
      </c>
      <c r="L291" s="62" t="n">
        <f aca="false">$B$17+$B$18*EXP(-K291/$B$21)+$B$19*EXP(-K291/$B$22)+$B$20*EXP(-K291/$B$23)</f>
        <v>0.326163327397549</v>
      </c>
      <c r="M291" s="63" t="n">
        <f aca="false">EXP(-K291/$D$9)</f>
        <v>3.24103800384442E-011</v>
      </c>
      <c r="N291" s="63" t="n">
        <f aca="false">EXP(-K291/$D$8)</f>
        <v>0.0731912867124743</v>
      </c>
      <c r="O291" s="64" t="n">
        <f aca="false">(K291*$B$17+$B$18*$B$21*(1-EXP(-K291/$B$21))+$B$19*$B$22*(1-EXP(-K291/$B$22))+$B$20*$B$23*(1-EXP(-K291/$B$23)))*$C$7</f>
        <v>2.02691914933999E-013</v>
      </c>
      <c r="P291" s="64" t="n">
        <f aca="false">$D$9*(1-EXP(-K291/$D$9))*$C$9</f>
        <v>2.36561263720379E-012</v>
      </c>
      <c r="Q291" s="65" t="n">
        <f aca="false">$D$8*(1-EXP(-K291/$D$8))*$C$8</f>
        <v>3.62564098949725E-011</v>
      </c>
      <c r="R291" s="66" t="n">
        <f aca="false">$B$13-K291</f>
        <v>215</v>
      </c>
      <c r="S291" s="67" t="n">
        <f aca="false">VLOOKUP($R291,$K$6:$Q$506,5)/$C$26</f>
        <v>0.519091908383038</v>
      </c>
      <c r="T291" s="68" t="n">
        <f aca="false">VLOOKUP($R291,$K$6:$Q$506,6)/$C$26</f>
        <v>7.55598014378623</v>
      </c>
      <c r="U291" s="69" t="n">
        <f aca="false">VLOOKUP($R291,$K$6:$Q$506,7)/$C$26</f>
        <v>107.569365408196</v>
      </c>
      <c r="V291" s="28" t="s">
        <v>409</v>
      </c>
      <c r="W291" s="78" t="n">
        <f aca="false">G291*S291+H291*T291+I291*U291</f>
        <v>0</v>
      </c>
      <c r="X291" s="25"/>
      <c r="Y291" s="25"/>
      <c r="Z291" s="25"/>
    </row>
    <row r="292" customFormat="false" ht="15.75" hidden="false" customHeight="false" outlineLevel="0" collapsed="false">
      <c r="A292" s="25"/>
      <c r="B292" s="25"/>
      <c r="C292" s="25"/>
      <c r="D292" s="25"/>
      <c r="E292" s="25"/>
      <c r="F292" s="28" t="s">
        <v>410</v>
      </c>
      <c r="G292" s="103" t="n">
        <v>0</v>
      </c>
      <c r="H292" s="76" t="n">
        <v>0</v>
      </c>
      <c r="I292" s="77" t="n">
        <v>0</v>
      </c>
      <c r="J292" s="25"/>
      <c r="K292" s="61" t="n">
        <v>286</v>
      </c>
      <c r="L292" s="62" t="n">
        <f aca="false">$B$17+$B$18*EXP(-K292/$B$21)+$B$19*EXP(-K292/$B$22)+$B$20*EXP(-K292/$B$23)</f>
        <v>0.325884822767675</v>
      </c>
      <c r="M292" s="63" t="n">
        <f aca="false">EXP(-K292/$D$9)</f>
        <v>2.97769016438965E-011</v>
      </c>
      <c r="N292" s="63" t="n">
        <f aca="false">EXP(-K292/$D$8)</f>
        <v>0.0725228778019976</v>
      </c>
      <c r="O292" s="64" t="n">
        <f aca="false">(K292*$B$17+$B$18*$B$21*(1-EXP(-K292/$B$21))+$B$19*$B$22*(1-EXP(-K292/$B$22))+$B$20*$B$23*(1-EXP(-K292/$B$23)))*$C$7</f>
        <v>2.03247743661888E-013</v>
      </c>
      <c r="P292" s="64" t="n">
        <f aca="false">$D$9*(1-EXP(-K292/$D$9))*$C$9</f>
        <v>2.36561263721001E-012</v>
      </c>
      <c r="Q292" s="65" t="n">
        <f aca="false">$D$8*(1-EXP(-K292/$D$8))*$C$8</f>
        <v>3.62825578013185E-011</v>
      </c>
      <c r="R292" s="66" t="n">
        <f aca="false">$B$13-K292</f>
        <v>214</v>
      </c>
      <c r="S292" s="67" t="n">
        <f aca="false">VLOOKUP($R292,$K$6:$Q$506,5)/$C$26</f>
        <v>0.5171961672474</v>
      </c>
      <c r="T292" s="68" t="n">
        <f aca="false">VLOOKUP($R292,$K$6:$Q$506,6)/$C$26</f>
        <v>7.55598013562138</v>
      </c>
      <c r="U292" s="69" t="n">
        <f aca="false">VLOOKUP($R292,$K$6:$Q$506,7)/$C$26</f>
        <v>107.409161477073</v>
      </c>
      <c r="V292" s="28" t="s">
        <v>410</v>
      </c>
      <c r="W292" s="78" t="n">
        <f aca="false">G292*S292+H292*T292+I292*U292</f>
        <v>0</v>
      </c>
      <c r="X292" s="25"/>
      <c r="Y292" s="25"/>
      <c r="Z292" s="25"/>
    </row>
    <row r="293" customFormat="false" ht="15.75" hidden="false" customHeight="false" outlineLevel="0" collapsed="false">
      <c r="A293" s="25"/>
      <c r="B293" s="25"/>
      <c r="C293" s="25"/>
      <c r="D293" s="25"/>
      <c r="E293" s="25"/>
      <c r="F293" s="28" t="s">
        <v>411</v>
      </c>
      <c r="G293" s="103" t="n">
        <v>0</v>
      </c>
      <c r="H293" s="76" t="n">
        <v>0</v>
      </c>
      <c r="I293" s="77" t="n">
        <v>0</v>
      </c>
      <c r="J293" s="25"/>
      <c r="K293" s="61" t="n">
        <v>287</v>
      </c>
      <c r="L293" s="62" t="n">
        <f aca="false">$B$17+$B$18*EXP(-K293/$B$21)+$B$19*EXP(-K293/$B$22)+$B$20*EXP(-K293/$B$23)</f>
        <v>0.325607099834067</v>
      </c>
      <c r="M293" s="63" t="n">
        <f aca="false">EXP(-K293/$D$9)</f>
        <v>2.73574043395528E-011</v>
      </c>
      <c r="N293" s="63" t="n">
        <f aca="false">EXP(-K293/$D$8)</f>
        <v>0.0718605730398652</v>
      </c>
      <c r="O293" s="64" t="n">
        <f aca="false">(K293*$B$17+$B$18*$B$21*(1-EXP(-K293/$B$21))+$B$19*$B$22*(1-EXP(-K293/$B$22))+$B$20*$B$23*(1-EXP(-K293/$B$23)))*$C$7</f>
        <v>2.03803098242364E-013</v>
      </c>
      <c r="P293" s="64" t="n">
        <f aca="false">$D$9*(1-EXP(-K293/$D$9))*$C$9</f>
        <v>2.36561263721574E-012</v>
      </c>
      <c r="Q293" s="65" t="n">
        <f aca="false">$D$8*(1-EXP(-K293/$D$8))*$C$8</f>
        <v>3.63084669156665E-011</v>
      </c>
      <c r="R293" s="66" t="n">
        <f aca="false">$B$13-K293</f>
        <v>213</v>
      </c>
      <c r="S293" s="67" t="n">
        <f aca="false">VLOOKUP($R293,$K$6:$Q$506,5)/$C$26</f>
        <v>0.51529850805587</v>
      </c>
      <c r="T293" s="68" t="n">
        <f aca="false">VLOOKUP($R293,$K$6:$Q$506,6)/$C$26</f>
        <v>7.55598012673443</v>
      </c>
      <c r="U293" s="69" t="n">
        <f aca="false">VLOOKUP($R293,$K$6:$Q$506,7)/$C$26</f>
        <v>107.247481022427</v>
      </c>
      <c r="V293" s="28" t="s">
        <v>411</v>
      </c>
      <c r="W293" s="78" t="n">
        <f aca="false">G293*S293+H293*T293+I293*U293</f>
        <v>0</v>
      </c>
      <c r="X293" s="25"/>
      <c r="Y293" s="25"/>
      <c r="Z293" s="25"/>
    </row>
    <row r="294" customFormat="false" ht="15.75" hidden="false" customHeight="false" outlineLevel="0" collapsed="false">
      <c r="A294" s="25"/>
      <c r="B294" s="25"/>
      <c r="C294" s="25"/>
      <c r="D294" s="25"/>
      <c r="E294" s="25"/>
      <c r="F294" s="28" t="s">
        <v>412</v>
      </c>
      <c r="G294" s="103" t="n">
        <v>0</v>
      </c>
      <c r="H294" s="76" t="n">
        <v>0</v>
      </c>
      <c r="I294" s="77" t="n">
        <v>0</v>
      </c>
      <c r="J294" s="25"/>
      <c r="K294" s="61" t="n">
        <v>288</v>
      </c>
      <c r="L294" s="62" t="n">
        <f aca="false">$B$17+$B$18*EXP(-K294/$B$21)+$B$19*EXP(-K294/$B$22)+$B$20*EXP(-K294/$B$23)</f>
        <v>0.325330154553575</v>
      </c>
      <c r="M294" s="63" t="n">
        <f aca="false">EXP(-K294/$D$9)</f>
        <v>2.51345012704231E-011</v>
      </c>
      <c r="N294" s="63" t="n">
        <f aca="false">EXP(-K294/$D$8)</f>
        <v>0.0712043166808193</v>
      </c>
      <c r="O294" s="64" t="n">
        <f aca="false">(K294*$B$17+$B$18*$B$21*(1-EXP(-K294/$B$21))+$B$19*$B$22*(1-EXP(-K294/$B$22))+$B$20*$B$23*(1-EXP(-K294/$B$23)))*$C$7</f>
        <v>2.04357980004662E-013</v>
      </c>
      <c r="P294" s="64" t="n">
        <f aca="false">$D$9*(1-EXP(-K294/$D$9))*$C$9</f>
        <v>2.365612637221E-012</v>
      </c>
      <c r="Q294" s="65" t="n">
        <f aca="false">$D$8*(1-EXP(-K294/$D$8))*$C$8</f>
        <v>3.63341394187501E-011</v>
      </c>
      <c r="R294" s="66" t="n">
        <f aca="false">$B$13-K294</f>
        <v>212</v>
      </c>
      <c r="S294" s="67" t="n">
        <f aca="false">VLOOKUP($R294,$K$6:$Q$506,5)/$C$26</f>
        <v>0.513398922903857</v>
      </c>
      <c r="T294" s="68" t="n">
        <f aca="false">VLOOKUP($R294,$K$6:$Q$506,6)/$C$26</f>
        <v>7.5559801170615</v>
      </c>
      <c r="U294" s="69" t="n">
        <f aca="false">VLOOKUP($R294,$K$6:$Q$506,7)/$C$26</f>
        <v>107.084310435841</v>
      </c>
      <c r="V294" s="28" t="s">
        <v>412</v>
      </c>
      <c r="W294" s="78" t="n">
        <f aca="false">G294*S294+H294*T294+I294*U294</f>
        <v>0</v>
      </c>
      <c r="X294" s="25"/>
      <c r="Y294" s="25"/>
      <c r="Z294" s="25"/>
    </row>
    <row r="295" customFormat="false" ht="15.75" hidden="false" customHeight="false" outlineLevel="0" collapsed="false">
      <c r="A295" s="25"/>
      <c r="B295" s="25"/>
      <c r="C295" s="25"/>
      <c r="D295" s="25"/>
      <c r="E295" s="25"/>
      <c r="F295" s="28" t="s">
        <v>413</v>
      </c>
      <c r="G295" s="103" t="n">
        <v>0</v>
      </c>
      <c r="H295" s="76" t="n">
        <v>0</v>
      </c>
      <c r="I295" s="77" t="n">
        <v>0</v>
      </c>
      <c r="J295" s="25"/>
      <c r="K295" s="61" t="n">
        <v>289</v>
      </c>
      <c r="L295" s="62" t="n">
        <f aca="false">$B$17+$B$18*EXP(-K295/$B$21)+$B$19*EXP(-K295/$B$22)+$B$20*EXP(-K295/$B$23)</f>
        <v>0.325053982948999</v>
      </c>
      <c r="M295" s="63" t="n">
        <f aca="false">EXP(-K295/$D$9)</f>
        <v>2.30922183359164E-011</v>
      </c>
      <c r="N295" s="63" t="n">
        <f aca="false">EXP(-K295/$D$8)</f>
        <v>0.0705540534886878</v>
      </c>
      <c r="O295" s="64" t="n">
        <f aca="false">(K295*$B$17+$B$18*$B$21*(1-EXP(-K295/$B$21))+$B$19*$B$22*(1-EXP(-K295/$B$22))+$B$20*$B$23*(1-EXP(-K295/$B$23)))*$C$7</f>
        <v>2.04912390271181E-013</v>
      </c>
      <c r="P295" s="64" t="n">
        <f aca="false">$D$9*(1-EXP(-K295/$D$9))*$C$9</f>
        <v>2.36561263722583E-012</v>
      </c>
      <c r="Q295" s="65" t="n">
        <f aca="false">$D$8*(1-EXP(-K295/$D$8))*$C$8</f>
        <v>3.63595774713876E-011</v>
      </c>
      <c r="R295" s="66" t="n">
        <f aca="false">$B$13-K295</f>
        <v>211</v>
      </c>
      <c r="S295" s="67" t="n">
        <f aca="false">VLOOKUP($R295,$K$6:$Q$506,5)/$C$26</f>
        <v>0.511497403782487</v>
      </c>
      <c r="T295" s="68" t="n">
        <f aca="false">VLOOKUP($R295,$K$6:$Q$506,6)/$C$26</f>
        <v>7.55598010653311</v>
      </c>
      <c r="U295" s="69" t="n">
        <f aca="false">VLOOKUP($R295,$K$6:$Q$506,7)/$C$26</f>
        <v>106.919635983478</v>
      </c>
      <c r="V295" s="28" t="s">
        <v>413</v>
      </c>
      <c r="W295" s="78" t="n">
        <f aca="false">G295*S295+H295*T295+I295*U295</f>
        <v>0</v>
      </c>
      <c r="X295" s="25"/>
      <c r="Y295" s="25"/>
      <c r="Z295" s="25"/>
    </row>
    <row r="296" customFormat="false" ht="15.75" hidden="false" customHeight="false" outlineLevel="0" collapsed="false">
      <c r="A296" s="25"/>
      <c r="B296" s="25"/>
      <c r="C296" s="25"/>
      <c r="D296" s="25"/>
      <c r="E296" s="25"/>
      <c r="F296" s="28" t="s">
        <v>414</v>
      </c>
      <c r="G296" s="103" t="n">
        <v>0</v>
      </c>
      <c r="H296" s="76" t="n">
        <v>0</v>
      </c>
      <c r="I296" s="77" t="n">
        <v>0</v>
      </c>
      <c r="J296" s="25"/>
      <c r="K296" s="61" t="n">
        <v>290</v>
      </c>
      <c r="L296" s="62" t="n">
        <f aca="false">$B$17+$B$18*EXP(-K296/$B$21)+$B$19*EXP(-K296/$B$22)+$B$20*EXP(-K296/$B$23)</f>
        <v>0.324778581107419</v>
      </c>
      <c r="M296" s="63" t="n">
        <f aca="false">EXP(-K296/$D$9)</f>
        <v>2.12158793976602E-011</v>
      </c>
      <c r="N296" s="63" t="n">
        <f aca="false">EXP(-K296/$D$8)</f>
        <v>0.0699097287317348</v>
      </c>
      <c r="O296" s="64" t="n">
        <f aca="false">(K296*$B$17+$B$18*$B$21*(1-EXP(-K296/$B$21))+$B$19*$B$22*(1-EXP(-K296/$B$22))+$B$20*$B$23*(1-EXP(-K296/$B$23)))*$C$7</f>
        <v>2.05466330357593E-013</v>
      </c>
      <c r="P296" s="64" t="n">
        <f aca="false">$D$9*(1-EXP(-K296/$D$9))*$C$9</f>
        <v>2.36561263723027E-012</v>
      </c>
      <c r="Q296" s="65" t="n">
        <f aca="false">$D$8*(1-EXP(-K296/$D$8))*$C$8</f>
        <v>3.63847832146641E-011</v>
      </c>
      <c r="R296" s="66" t="n">
        <f aca="false">$B$13-K296</f>
        <v>210</v>
      </c>
      <c r="S296" s="67" t="n">
        <f aca="false">VLOOKUP($R296,$K$6:$Q$506,5)/$C$26</f>
        <v>0.509593942576008</v>
      </c>
      <c r="T296" s="68" t="n">
        <f aca="false">VLOOKUP($R296,$K$6:$Q$506,6)/$C$26</f>
        <v>7.55598009507358</v>
      </c>
      <c r="U296" s="69" t="n">
        <f aca="false">VLOOKUP($R296,$K$6:$Q$506,7)/$C$26</f>
        <v>106.753443804921</v>
      </c>
      <c r="V296" s="28" t="s">
        <v>414</v>
      </c>
      <c r="W296" s="78" t="n">
        <f aca="false">G296*S296+H296*T296+I296*U296</f>
        <v>0</v>
      </c>
      <c r="X296" s="25"/>
      <c r="Y296" s="25"/>
      <c r="Z296" s="25"/>
    </row>
    <row r="297" customFormat="false" ht="15.75" hidden="false" customHeight="false" outlineLevel="0" collapsed="false">
      <c r="A297" s="25"/>
      <c r="B297" s="25"/>
      <c r="C297" s="25"/>
      <c r="D297" s="25"/>
      <c r="E297" s="25"/>
      <c r="F297" s="28" t="s">
        <v>415</v>
      </c>
      <c r="G297" s="103" t="n">
        <v>0</v>
      </c>
      <c r="H297" s="76" t="n">
        <v>0</v>
      </c>
      <c r="I297" s="77" t="n">
        <v>0</v>
      </c>
      <c r="J297" s="25"/>
      <c r="K297" s="61" t="n">
        <v>291</v>
      </c>
      <c r="L297" s="62" t="n">
        <f aca="false">$B$17+$B$18*EXP(-K297/$B$21)+$B$19*EXP(-K297/$B$22)+$B$20*EXP(-K297/$B$23)</f>
        <v>0.324503945178567</v>
      </c>
      <c r="M297" s="63" t="n">
        <f aca="false">EXP(-K297/$D$9)</f>
        <v>1.94920008146633E-011</v>
      </c>
      <c r="N297" s="63" t="n">
        <f aca="false">EXP(-K297/$D$8)</f>
        <v>0.0692712881780542</v>
      </c>
      <c r="O297" s="64" t="n">
        <f aca="false">(K297*$B$17+$B$18*$B$21*(1-EXP(-K297/$B$21))+$B$19*$B$22*(1-EXP(-K297/$B$22))+$B$20*$B$23*(1-EXP(-K297/$B$23)))*$C$7</f>
        <v>2.06019801572954E-013</v>
      </c>
      <c r="P297" s="64" t="n">
        <f aca="false">$D$9*(1-EXP(-K297/$D$9))*$C$9</f>
        <v>2.36561263723435E-012</v>
      </c>
      <c r="Q297" s="65" t="n">
        <f aca="false">$D$8*(1-EXP(-K297/$D$8))*$C$8</f>
        <v>3.64097587701115E-011</v>
      </c>
      <c r="R297" s="66" t="n">
        <f aca="false">$B$13-K297</f>
        <v>209</v>
      </c>
      <c r="S297" s="67" t="n">
        <f aca="false">VLOOKUP($R297,$K$6:$Q$506,5)/$C$26</f>
        <v>0.507688531059114</v>
      </c>
      <c r="T297" s="68" t="n">
        <f aca="false">VLOOKUP($R297,$K$6:$Q$506,6)/$C$26</f>
        <v>7.55598008260056</v>
      </c>
      <c r="U297" s="69" t="n">
        <f aca="false">VLOOKUP($R297,$K$6:$Q$506,7)/$C$26</f>
        <v>106.58571991201</v>
      </c>
      <c r="V297" s="28" t="s">
        <v>415</v>
      </c>
      <c r="W297" s="78" t="n">
        <f aca="false">G297*S297+H297*T297+I297*U297</f>
        <v>0</v>
      </c>
      <c r="X297" s="25"/>
      <c r="Y297" s="25"/>
      <c r="Z297" s="25"/>
    </row>
    <row r="298" customFormat="false" ht="15.75" hidden="false" customHeight="false" outlineLevel="0" collapsed="false">
      <c r="A298" s="25"/>
      <c r="B298" s="25"/>
      <c r="C298" s="25"/>
      <c r="D298" s="25"/>
      <c r="E298" s="25"/>
      <c r="F298" s="28" t="s">
        <v>416</v>
      </c>
      <c r="G298" s="103" t="n">
        <v>0</v>
      </c>
      <c r="H298" s="76" t="n">
        <v>0</v>
      </c>
      <c r="I298" s="77" t="n">
        <v>0</v>
      </c>
      <c r="J298" s="25"/>
      <c r="K298" s="61" t="n">
        <v>292</v>
      </c>
      <c r="L298" s="62" t="n">
        <f aca="false">$B$17+$B$18*EXP(-K298/$B$21)+$B$19*EXP(-K298/$B$22)+$B$20*EXP(-K298/$B$23)</f>
        <v>0.324230071373244</v>
      </c>
      <c r="M298" s="63" t="n">
        <f aca="false">EXP(-K298/$D$9)</f>
        <v>1.79081945479353E-011</v>
      </c>
      <c r="N298" s="63" t="n">
        <f aca="false">EXP(-K298/$D$8)</f>
        <v>0.0686386780910051</v>
      </c>
      <c r="O298" s="64" t="n">
        <f aca="false">(K298*$B$17+$B$18*$B$21*(1-EXP(-K298/$B$21))+$B$19*$B$22*(1-EXP(-K298/$B$22))+$B$20*$B$23*(1-EXP(-K298/$B$23)))*$C$7</f>
        <v>2.06572805219807E-013</v>
      </c>
      <c r="P298" s="64" t="n">
        <f aca="false">$D$9*(1-EXP(-K298/$D$9))*$C$9</f>
        <v>2.36561263723809E-012</v>
      </c>
      <c r="Q298" s="65" t="n">
        <f aca="false">$D$8*(1-EXP(-K298/$D$8))*$C$8</f>
        <v>3.6434506239887E-011</v>
      </c>
      <c r="R298" s="66" t="n">
        <f aca="false">$B$13-K298</f>
        <v>208</v>
      </c>
      <c r="S298" s="67" t="n">
        <f aca="false">VLOOKUP($R298,$K$6:$Q$506,5)/$C$26</f>
        <v>0.505781160894198</v>
      </c>
      <c r="T298" s="68" t="n">
        <f aca="false">VLOOKUP($R298,$K$6:$Q$506,6)/$C$26</f>
        <v>7.55598006902443</v>
      </c>
      <c r="U298" s="69" t="n">
        <f aca="false">VLOOKUP($R298,$K$6:$Q$506,7)/$C$26</f>
        <v>106.416450187659</v>
      </c>
      <c r="V298" s="28" t="s">
        <v>416</v>
      </c>
      <c r="W298" s="78" t="n">
        <f aca="false">G298*S298+H298*T298+I298*U298</f>
        <v>0</v>
      </c>
      <c r="X298" s="25"/>
      <c r="Y298" s="25"/>
      <c r="Z298" s="25"/>
    </row>
    <row r="299" customFormat="false" ht="15.75" hidden="false" customHeight="false" outlineLevel="0" collapsed="false">
      <c r="A299" s="25"/>
      <c r="B299" s="25"/>
      <c r="C299" s="25"/>
      <c r="D299" s="25"/>
      <c r="E299" s="25"/>
      <c r="F299" s="28" t="s">
        <v>417</v>
      </c>
      <c r="G299" s="103" t="n">
        <v>0</v>
      </c>
      <c r="H299" s="76" t="n">
        <v>0</v>
      </c>
      <c r="I299" s="77" t="n">
        <v>0</v>
      </c>
      <c r="J299" s="25"/>
      <c r="K299" s="61" t="n">
        <v>293</v>
      </c>
      <c r="L299" s="62" t="n">
        <f aca="false">$B$17+$B$18*EXP(-K299/$B$21)+$B$19*EXP(-K299/$B$22)+$B$20*EXP(-K299/$B$23)</f>
        <v>0.323956955961781</v>
      </c>
      <c r="M299" s="63" t="n">
        <f aca="false">EXP(-K299/$D$9)</f>
        <v>1.64530791382609E-011</v>
      </c>
      <c r="N299" s="63" t="n">
        <f aca="false">EXP(-K299/$D$8)</f>
        <v>0.0680118452246886</v>
      </c>
      <c r="O299" s="64" t="n">
        <f aca="false">(K299*$B$17+$B$18*$B$21*(1-EXP(-K299/$B$21))+$B$19*$B$22*(1-EXP(-K299/$B$22))+$B$20*$B$23*(1-EXP(-K299/$B$23)))*$C$7</f>
        <v>2.07125342594287E-013</v>
      </c>
      <c r="P299" s="64" t="n">
        <f aca="false">$D$9*(1-EXP(-K299/$D$9))*$C$9</f>
        <v>2.36561263724153E-012</v>
      </c>
      <c r="Q299" s="65" t="n">
        <f aca="false">$D$8*(1-EXP(-K299/$D$8))*$C$8</f>
        <v>3.64590277069502E-011</v>
      </c>
      <c r="R299" s="66" t="n">
        <f aca="false">$B$13-K299</f>
        <v>207</v>
      </c>
      <c r="S299" s="67" t="n">
        <f aca="false">VLOOKUP($R299,$K$6:$Q$506,5)/$C$26</f>
        <v>0.503871823628533</v>
      </c>
      <c r="T299" s="68" t="n">
        <f aca="false">VLOOKUP($R299,$K$6:$Q$506,6)/$C$26</f>
        <v>7.55598005424762</v>
      </c>
      <c r="U299" s="69" t="n">
        <f aca="false">VLOOKUP($R299,$K$6:$Q$506,7)/$C$26</f>
        <v>106.245620384676</v>
      </c>
      <c r="V299" s="28" t="s">
        <v>417</v>
      </c>
      <c r="W299" s="78" t="n">
        <f aca="false">G299*S299+H299*T299+I299*U299</f>
        <v>0</v>
      </c>
      <c r="X299" s="25"/>
      <c r="Y299" s="25"/>
      <c r="Z299" s="25"/>
    </row>
    <row r="300" customFormat="false" ht="15.75" hidden="false" customHeight="false" outlineLevel="0" collapsed="false">
      <c r="A300" s="25"/>
      <c r="B300" s="25"/>
      <c r="C300" s="25"/>
      <c r="D300" s="25"/>
      <c r="E300" s="25"/>
      <c r="F300" s="28" t="s">
        <v>418</v>
      </c>
      <c r="G300" s="103" t="n">
        <v>0</v>
      </c>
      <c r="H300" s="76" t="n">
        <v>0</v>
      </c>
      <c r="I300" s="77" t="n">
        <v>0</v>
      </c>
      <c r="J300" s="25"/>
      <c r="K300" s="61" t="n">
        <v>294</v>
      </c>
      <c r="L300" s="62" t="n">
        <f aca="false">$B$17+$B$18*EXP(-K300/$B$21)+$B$19*EXP(-K300/$B$22)+$B$20*EXP(-K300/$B$23)</f>
        <v>0.323684595272541</v>
      </c>
      <c r="M300" s="63" t="n">
        <f aca="false">EXP(-K300/$D$9)</f>
        <v>1.5116197917399E-011</v>
      </c>
      <c r="N300" s="63" t="n">
        <f aca="false">EXP(-K300/$D$8)</f>
        <v>0.0673907368194664</v>
      </c>
      <c r="O300" s="64" t="n">
        <f aca="false">(K300*$B$17+$B$18*$B$21*(1-EXP(-K300/$B$21))+$B$19*$B$22*(1-EXP(-K300/$B$22))+$B$20*$B$23*(1-EXP(-K300/$B$23)))*$C$7</f>
        <v>2.07677414986218E-013</v>
      </c>
      <c r="P300" s="64" t="n">
        <f aca="false">$D$9*(1-EXP(-K300/$D$9))*$C$9</f>
        <v>2.3656126372447E-012</v>
      </c>
      <c r="Q300" s="65" t="n">
        <f aca="false">$D$8*(1-EXP(-K300/$D$8))*$C$8</f>
        <v>3.64833252352385E-011</v>
      </c>
      <c r="R300" s="66" t="n">
        <f aca="false">$B$13-K300</f>
        <v>206</v>
      </c>
      <c r="S300" s="67" t="n">
        <f aca="false">VLOOKUP($R300,$K$6:$Q$506,5)/$C$26</f>
        <v>0.501960510691372</v>
      </c>
      <c r="T300" s="68" t="n">
        <f aca="false">VLOOKUP($R300,$K$6:$Q$506,6)/$C$26</f>
        <v>7.55598003816394</v>
      </c>
      <c r="U300" s="69" t="n">
        <f aca="false">VLOOKUP($R300,$K$6:$Q$506,7)/$C$26</f>
        <v>106.073216124557</v>
      </c>
      <c r="V300" s="28" t="s">
        <v>418</v>
      </c>
      <c r="W300" s="78" t="n">
        <f aca="false">G300*S300+H300*T300+I300*U300</f>
        <v>0</v>
      </c>
      <c r="X300" s="25"/>
      <c r="Y300" s="25"/>
      <c r="Z300" s="25"/>
    </row>
    <row r="301" customFormat="false" ht="15.75" hidden="false" customHeight="false" outlineLevel="0" collapsed="false">
      <c r="A301" s="25"/>
      <c r="B301" s="25"/>
      <c r="C301" s="25"/>
      <c r="D301" s="25"/>
      <c r="E301" s="25"/>
      <c r="F301" s="28" t="s">
        <v>419</v>
      </c>
      <c r="G301" s="103" t="n">
        <v>0</v>
      </c>
      <c r="H301" s="76" t="n">
        <v>0</v>
      </c>
      <c r="I301" s="77" t="n">
        <v>0</v>
      </c>
      <c r="J301" s="25"/>
      <c r="K301" s="61" t="n">
        <v>295</v>
      </c>
      <c r="L301" s="62" t="n">
        <f aca="false">$B$17+$B$18*EXP(-K301/$B$21)+$B$19*EXP(-K301/$B$22)+$B$20*EXP(-K301/$B$23)</f>
        <v>0.32341298569046</v>
      </c>
      <c r="M301" s="63" t="n">
        <f aca="false">EXP(-K301/$D$9)</f>
        <v>1.3887943864964E-011</v>
      </c>
      <c r="N301" s="63" t="n">
        <f aca="false">EXP(-K301/$D$8)</f>
        <v>0.0667753005975199</v>
      </c>
      <c r="O301" s="64" t="n">
        <f aca="false">(K301*$B$17+$B$18*$B$21*(1-EXP(-K301/$B$21))+$B$19*$B$22*(1-EXP(-K301/$B$22))+$B$20*$B$23*(1-EXP(-K301/$B$23)))*$C$7</f>
        <v>2.08229023679216E-013</v>
      </c>
      <c r="P301" s="64" t="n">
        <f aca="false">$D$9*(1-EXP(-K301/$D$9))*$C$9</f>
        <v>2.3656126372476E-012</v>
      </c>
      <c r="Q301" s="65" t="n">
        <f aca="false">$D$8*(1-EXP(-K301/$D$8))*$C$8</f>
        <v>3.65074008698406E-011</v>
      </c>
      <c r="R301" s="66" t="n">
        <f aca="false">$B$13-K301</f>
        <v>205</v>
      </c>
      <c r="S301" s="67" t="n">
        <f aca="false">VLOOKUP($R301,$K$6:$Q$506,5)/$C$26</f>
        <v>0.50004721339097</v>
      </c>
      <c r="T301" s="68" t="n">
        <f aca="false">VLOOKUP($R301,$K$6:$Q$506,6)/$C$26</f>
        <v>7.55598002065782</v>
      </c>
      <c r="U301" s="69" t="n">
        <f aca="false">VLOOKUP($R301,$K$6:$Q$506,7)/$C$26</f>
        <v>105.899222896278</v>
      </c>
      <c r="V301" s="28" t="s">
        <v>419</v>
      </c>
      <c r="W301" s="78" t="n">
        <f aca="false">G301*S301+H301*T301+I301*U301</f>
        <v>0</v>
      </c>
      <c r="X301" s="25"/>
      <c r="Y301" s="25"/>
      <c r="Z301" s="25"/>
    </row>
    <row r="302" customFormat="false" ht="15.75" hidden="false" customHeight="false" outlineLevel="0" collapsed="false">
      <c r="A302" s="25"/>
      <c r="B302" s="25"/>
      <c r="C302" s="25"/>
      <c r="D302" s="25"/>
      <c r="E302" s="25"/>
      <c r="F302" s="28" t="s">
        <v>420</v>
      </c>
      <c r="G302" s="103" t="n">
        <v>0</v>
      </c>
      <c r="H302" s="76" t="n">
        <v>0</v>
      </c>
      <c r="I302" s="77" t="n">
        <v>0</v>
      </c>
      <c r="J302" s="25"/>
      <c r="K302" s="61" t="n">
        <v>296</v>
      </c>
      <c r="L302" s="62" t="n">
        <f aca="false">$B$17+$B$18*EXP(-K302/$B$21)+$B$19*EXP(-K302/$B$22)+$B$20*EXP(-K302/$B$23)</f>
        <v>0.323142123655625</v>
      </c>
      <c r="M302" s="63" t="n">
        <f aca="false">EXP(-K302/$D$9)</f>
        <v>1.2759490570998E-011</v>
      </c>
      <c r="N302" s="63" t="n">
        <f aca="false">EXP(-K302/$D$8)</f>
        <v>0.0661654847584504</v>
      </c>
      <c r="O302" s="64" t="n">
        <f aca="false">(K302*$B$17+$B$18*$B$21*(1-EXP(-K302/$B$21))+$B$19*$B$22*(1-EXP(-K302/$B$22))+$B$20*$B$23*(1-EXP(-K302/$B$23)))*$C$7</f>
        <v>2.08780169950777E-013</v>
      </c>
      <c r="P302" s="64" t="n">
        <f aca="false">$D$9*(1-EXP(-K302/$D$9))*$C$9</f>
        <v>2.36561263725027E-012</v>
      </c>
      <c r="Q302" s="65" t="n">
        <f aca="false">$D$8*(1-EXP(-K302/$D$8))*$C$8</f>
        <v>3.65312566371686E-011</v>
      </c>
      <c r="R302" s="66" t="n">
        <f aca="false">$B$13-K302</f>
        <v>204</v>
      </c>
      <c r="S302" s="67" t="n">
        <f aca="false">VLOOKUP($R302,$K$6:$Q$506,5)/$C$26</f>
        <v>0.49813192291152</v>
      </c>
      <c r="T302" s="68" t="n">
        <f aca="false">VLOOKUP($R302,$K$6:$Q$506,6)/$C$26</f>
        <v>7.55598000160345</v>
      </c>
      <c r="U302" s="69" t="n">
        <f aca="false">VLOOKUP($R302,$K$6:$Q$506,7)/$C$26</f>
        <v>105.723626055076</v>
      </c>
      <c r="V302" s="28" t="s">
        <v>420</v>
      </c>
      <c r="W302" s="78" t="n">
        <f aca="false">G302*S302+H302*T302+I302*U302</f>
        <v>0</v>
      </c>
      <c r="X302" s="25"/>
      <c r="Y302" s="25"/>
      <c r="Z302" s="25"/>
    </row>
    <row r="303" customFormat="false" ht="15.75" hidden="false" customHeight="false" outlineLevel="0" collapsed="false">
      <c r="A303" s="25"/>
      <c r="B303" s="25"/>
      <c r="C303" s="25"/>
      <c r="D303" s="25"/>
      <c r="E303" s="25"/>
      <c r="F303" s="28" t="s">
        <v>421</v>
      </c>
      <c r="G303" s="103" t="n">
        <v>0</v>
      </c>
      <c r="H303" s="76" t="n">
        <v>0</v>
      </c>
      <c r="I303" s="77" t="n">
        <v>0</v>
      </c>
      <c r="J303" s="25"/>
      <c r="K303" s="61" t="n">
        <v>297</v>
      </c>
      <c r="L303" s="62" t="n">
        <f aca="false">$B$17+$B$18*EXP(-K303/$B$21)+$B$19*EXP(-K303/$B$22)+$B$20*EXP(-K303/$B$23)</f>
        <v>0.322872005661896</v>
      </c>
      <c r="M303" s="63" t="n">
        <f aca="false">EXP(-K303/$D$9)</f>
        <v>1.17227288081214E-011</v>
      </c>
      <c r="N303" s="63" t="n">
        <f aca="false">EXP(-K303/$D$8)</f>
        <v>0.0655612379749186</v>
      </c>
      <c r="O303" s="64" t="n">
        <f aca="false">(K303*$B$17+$B$18*$B$21*(1-EXP(-K303/$B$21))+$B$19*$B$22*(1-EXP(-K303/$B$22))+$B$20*$B$23*(1-EXP(-K303/$B$23)))*$C$7</f>
        <v>2.09330855072378E-013</v>
      </c>
      <c r="P303" s="64" t="n">
        <f aca="false">$D$9*(1-EXP(-K303/$D$9))*$C$9</f>
        <v>2.36561263725272E-012</v>
      </c>
      <c r="Q303" s="65" t="n">
        <f aca="false">$D$8*(1-EXP(-K303/$D$8))*$C$8</f>
        <v>3.65548945451288E-011</v>
      </c>
      <c r="R303" s="66" t="n">
        <f aca="false">$B$13-K303</f>
        <v>203</v>
      </c>
      <c r="S303" s="67" t="n">
        <f aca="false">VLOOKUP($R303,$K$6:$Q$506,5)/$C$26</f>
        <v>0.496214630310014</v>
      </c>
      <c r="T303" s="68" t="n">
        <f aca="false">VLOOKUP($R303,$K$6:$Q$506,6)/$C$26</f>
        <v>7.55597998086391</v>
      </c>
      <c r="U303" s="69" t="n">
        <f aca="false">VLOOKUP($R303,$K$6:$Q$506,7)/$C$26</f>
        <v>105.54641082121</v>
      </c>
      <c r="V303" s="28" t="s">
        <v>421</v>
      </c>
      <c r="W303" s="78" t="n">
        <f aca="false">G303*S303+H303*T303+I303*U303</f>
        <v>0</v>
      </c>
      <c r="X303" s="25"/>
      <c r="Y303" s="25"/>
      <c r="Z303" s="25"/>
    </row>
    <row r="304" customFormat="false" ht="15.75" hidden="false" customHeight="false" outlineLevel="0" collapsed="false">
      <c r="A304" s="25"/>
      <c r="B304" s="25"/>
      <c r="C304" s="25"/>
      <c r="D304" s="25"/>
      <c r="E304" s="25"/>
      <c r="F304" s="28" t="s">
        <v>422</v>
      </c>
      <c r="G304" s="103" t="n">
        <v>0</v>
      </c>
      <c r="H304" s="76" t="n">
        <v>0</v>
      </c>
      <c r="I304" s="77" t="n">
        <v>0</v>
      </c>
      <c r="J304" s="25"/>
      <c r="K304" s="61" t="n">
        <v>298</v>
      </c>
      <c r="L304" s="62" t="n">
        <f aca="false">$B$17+$B$18*EXP(-K304/$B$21)+$B$19*EXP(-K304/$B$22)+$B$20*EXP(-K304/$B$23)</f>
        <v>0.322602628255559</v>
      </c>
      <c r="M304" s="63" t="n">
        <f aca="false">EXP(-K304/$D$9)</f>
        <v>1.07702082574611E-011</v>
      </c>
      <c r="N304" s="63" t="n">
        <f aca="false">EXP(-K304/$D$8)</f>
        <v>0.0649625093883251</v>
      </c>
      <c r="O304" s="64" t="n">
        <f aca="false">(K304*$B$17+$B$18*$B$21*(1-EXP(-K304/$B$21))+$B$19*$B$22*(1-EXP(-K304/$B$22))+$B$20*$B$23*(1-EXP(-K304/$B$23)))*$C$7</f>
        <v>2.09881080309559E-013</v>
      </c>
      <c r="P304" s="64" t="n">
        <f aca="false">$D$9*(1-EXP(-K304/$D$9))*$C$9</f>
        <v>2.36561263725498E-012</v>
      </c>
      <c r="Q304" s="65" t="n">
        <f aca="false">$D$8*(1-EXP(-K304/$D$8))*$C$8</f>
        <v>3.65783165832907E-011</v>
      </c>
      <c r="R304" s="66" t="n">
        <f aca="false">$B$13-K304</f>
        <v>202</v>
      </c>
      <c r="S304" s="67" t="n">
        <f aca="false">VLOOKUP($R304,$K$6:$Q$506,5)/$C$26</f>
        <v>0.494295326513005</v>
      </c>
      <c r="T304" s="68" t="n">
        <f aca="false">VLOOKUP($R304,$K$6:$Q$506,6)/$C$26</f>
        <v>7.55597995829015</v>
      </c>
      <c r="U304" s="69" t="n">
        <f aca="false">VLOOKUP($R304,$K$6:$Q$506,7)/$C$26</f>
        <v>105.367562278726</v>
      </c>
      <c r="V304" s="28" t="s">
        <v>422</v>
      </c>
      <c r="W304" s="78" t="n">
        <f aca="false">G304*S304+H304*T304+I304*U304</f>
        <v>0</v>
      </c>
      <c r="X304" s="25"/>
      <c r="Y304" s="25"/>
      <c r="Z304" s="25"/>
    </row>
    <row r="305" customFormat="false" ht="15.75" hidden="false" customHeight="false" outlineLevel="0" collapsed="false">
      <c r="A305" s="25"/>
      <c r="B305" s="25"/>
      <c r="C305" s="25"/>
      <c r="D305" s="25"/>
      <c r="E305" s="25"/>
      <c r="F305" s="28" t="s">
        <v>423</v>
      </c>
      <c r="G305" s="103" t="n">
        <v>0</v>
      </c>
      <c r="H305" s="76" t="n">
        <v>0</v>
      </c>
      <c r="I305" s="77" t="n">
        <v>0</v>
      </c>
      <c r="J305" s="25"/>
      <c r="K305" s="61" t="n">
        <v>299</v>
      </c>
      <c r="L305" s="62" t="n">
        <f aca="false">$B$17+$B$18*EXP(-K305/$B$21)+$B$19*EXP(-K305/$B$22)+$B$20*EXP(-K305/$B$23)</f>
        <v>0.32233398803402</v>
      </c>
      <c r="M305" s="63" t="n">
        <f aca="false">EXP(-K305/$D$9)</f>
        <v>9.89508396958912E-012</v>
      </c>
      <c r="N305" s="63" t="n">
        <f aca="false">EXP(-K305/$D$8)</f>
        <v>0.064369248604529</v>
      </c>
      <c r="O305" s="64" t="n">
        <f aca="false">(K305*$B$17+$B$18*$B$21*(1-EXP(-K305/$B$21))+$B$19*$B$22*(1-EXP(-K305/$B$22))+$B$20*$B$23*(1-EXP(-K305/$B$23)))*$C$7</f>
        <v>2.10430846922021E-013</v>
      </c>
      <c r="P305" s="64" t="n">
        <f aca="false">$D$9*(1-EXP(-K305/$D$9))*$C$9</f>
        <v>2.36561263725705E-012</v>
      </c>
      <c r="Q305" s="65" t="n">
        <f aca="false">$D$8*(1-EXP(-K305/$D$8))*$C$8</f>
        <v>3.66015247230541E-011</v>
      </c>
      <c r="R305" s="66" t="n">
        <f aca="false">$B$13-K305</f>
        <v>201</v>
      </c>
      <c r="S305" s="67" t="n">
        <f aca="false">VLOOKUP($R305,$K$6:$Q$506,5)/$C$26</f>
        <v>0.492374002313293</v>
      </c>
      <c r="T305" s="68" t="n">
        <f aca="false">VLOOKUP($R305,$K$6:$Q$506,6)/$C$26</f>
        <v>7.55597993371997</v>
      </c>
      <c r="U305" s="69" t="n">
        <f aca="false">VLOOKUP($R305,$K$6:$Q$506,7)/$C$26</f>
        <v>105.187065374192</v>
      </c>
      <c r="V305" s="28" t="s">
        <v>423</v>
      </c>
      <c r="W305" s="78" t="n">
        <f aca="false">G305*S305+H305*T305+I305*U305</f>
        <v>0</v>
      </c>
      <c r="X305" s="25"/>
      <c r="Y305" s="25"/>
      <c r="Z305" s="25"/>
    </row>
    <row r="306" customFormat="false" ht="15.75" hidden="false" customHeight="false" outlineLevel="0" collapsed="false">
      <c r="A306" s="25"/>
      <c r="B306" s="25"/>
      <c r="C306" s="25"/>
      <c r="D306" s="25"/>
      <c r="E306" s="25"/>
      <c r="F306" s="28" t="s">
        <v>424</v>
      </c>
      <c r="G306" s="103" t="n">
        <v>0</v>
      </c>
      <c r="H306" s="76" t="n">
        <v>0</v>
      </c>
      <c r="I306" s="77" t="n">
        <v>0</v>
      </c>
      <c r="J306" s="25"/>
      <c r="K306" s="61" t="n">
        <v>300</v>
      </c>
      <c r="L306" s="62" t="n">
        <f aca="false">$B$17+$B$18*EXP(-K306/$B$21)+$B$19*EXP(-K306/$B$22)+$B$20*EXP(-K306/$B$23)</f>
        <v>0.322066081644529</v>
      </c>
      <c r="M306" s="63" t="n">
        <f aca="false">EXP(-K306/$D$9)</f>
        <v>9.09106717573362E-012</v>
      </c>
      <c r="N306" s="63" t="n">
        <f aca="false">EXP(-K306/$D$8)</f>
        <v>0.0637814056896069</v>
      </c>
      <c r="O306" s="64" t="n">
        <f aca="false">(K306*$B$17+$B$18*$B$21*(1-EXP(-K306/$B$21))+$B$19*$B$22*(1-EXP(-K306/$B$22))+$B$20*$B$23*(1-EXP(-K306/$B$23)))*$C$7</f>
        <v>2.10980156163701E-013</v>
      </c>
      <c r="P306" s="64" t="n">
        <f aca="false">$D$9*(1-EXP(-K306/$D$9))*$C$9</f>
        <v>2.36561263725895E-012</v>
      </c>
      <c r="Q306" s="65" t="n">
        <f aca="false">$D$8*(1-EXP(-K306/$D$8))*$C$8</f>
        <v>3.66245209178154E-011</v>
      </c>
      <c r="R306" s="66" t="n">
        <f aca="false">$B$13-K306</f>
        <v>200</v>
      </c>
      <c r="S306" s="67" t="n">
        <f aca="false">VLOOKUP($R306,$K$6:$Q$506,5)/$C$26</f>
        <v>0.49045064836651</v>
      </c>
      <c r="T306" s="68" t="n">
        <f aca="false">VLOOKUP($R306,$K$6:$Q$506,6)/$C$26</f>
        <v>7.55597990697679</v>
      </c>
      <c r="U306" s="69" t="n">
        <f aca="false">VLOOKUP($R306,$K$6:$Q$506,7)/$C$26</f>
        <v>105.004904915441</v>
      </c>
      <c r="V306" s="28" t="s">
        <v>424</v>
      </c>
      <c r="W306" s="78" t="n">
        <f aca="false">G306*S306+H306*T306+I306*U306</f>
        <v>0</v>
      </c>
      <c r="X306" s="25"/>
      <c r="Y306" s="25"/>
      <c r="Z306" s="25"/>
    </row>
    <row r="307" customFormat="false" ht="15.75" hidden="false" customHeight="false" outlineLevel="0" collapsed="false">
      <c r="A307" s="25"/>
      <c r="B307" s="25"/>
      <c r="C307" s="25"/>
      <c r="D307" s="25"/>
      <c r="E307" s="25"/>
      <c r="F307" s="28" t="s">
        <v>425</v>
      </c>
      <c r="G307" s="103" t="n">
        <v>0</v>
      </c>
      <c r="H307" s="76" t="n">
        <v>0</v>
      </c>
      <c r="I307" s="77" t="n">
        <v>0</v>
      </c>
      <c r="J307" s="25"/>
      <c r="K307" s="61" t="n">
        <v>301</v>
      </c>
      <c r="L307" s="62" t="n">
        <f aca="false">$B$17+$B$18*EXP(-K307/$B$21)+$B$19*EXP(-K307/$B$22)+$B$20*EXP(-K307/$B$23)</f>
        <v>0.321798905782944</v>
      </c>
      <c r="M307" s="63" t="n">
        <f aca="false">EXP(-K307/$D$9)</f>
        <v>8.3523800957834E-012</v>
      </c>
      <c r="N307" s="63" t="n">
        <f aca="false">EXP(-K307/$D$8)</f>
        <v>0.0631989311656497</v>
      </c>
      <c r="O307" s="64" t="n">
        <f aca="false">(K307*$B$17+$B$18*$B$21*(1-EXP(-K307/$B$21))+$B$19*$B$22*(1-EXP(-K307/$B$22))+$B$20*$B$23*(1-EXP(-K307/$B$23)))*$C$7</f>
        <v>2.11529009282866E-013</v>
      </c>
      <c r="P307" s="64" t="n">
        <f aca="false">$D$9*(1-EXP(-K307/$D$9))*$C$9</f>
        <v>2.3656126372607E-012</v>
      </c>
      <c r="Q307" s="65" t="n">
        <f aca="false">$D$8*(1-EXP(-K307/$D$8))*$C$8</f>
        <v>3.6647307103132E-011</v>
      </c>
      <c r="R307" s="66" t="n">
        <f aca="false">$B$13-K307</f>
        <v>199</v>
      </c>
      <c r="S307" s="67" t="n">
        <f aca="false">VLOOKUP($R307,$K$6:$Q$506,5)/$C$26</f>
        <v>0.488525255187616</v>
      </c>
      <c r="T307" s="68" t="n">
        <f aca="false">VLOOKUP($R307,$K$6:$Q$506,6)/$C$26</f>
        <v>7.55597987786844</v>
      </c>
      <c r="U307" s="69" t="n">
        <f aca="false">VLOOKUP($R307,$K$6:$Q$506,7)/$C$26</f>
        <v>104.821065570282</v>
      </c>
      <c r="V307" s="28" t="s">
        <v>425</v>
      </c>
      <c r="W307" s="78" t="n">
        <f aca="false">G307*S307+H307*T307+I307*U307</f>
        <v>0</v>
      </c>
      <c r="X307" s="25"/>
      <c r="Y307" s="25"/>
      <c r="Z307" s="25"/>
    </row>
    <row r="308" customFormat="false" ht="15.75" hidden="false" customHeight="false" outlineLevel="0" collapsed="false">
      <c r="A308" s="25"/>
      <c r="B308" s="25"/>
      <c r="C308" s="25"/>
      <c r="D308" s="25"/>
      <c r="E308" s="25"/>
      <c r="F308" s="28" t="s">
        <v>426</v>
      </c>
      <c r="G308" s="103" t="n">
        <v>0</v>
      </c>
      <c r="H308" s="76" t="n">
        <v>0</v>
      </c>
      <c r="I308" s="77" t="n">
        <v>0</v>
      </c>
      <c r="J308" s="25"/>
      <c r="K308" s="61" t="n">
        <v>302</v>
      </c>
      <c r="L308" s="62" t="n">
        <f aca="false">$B$17+$B$18*EXP(-K308/$B$21)+$B$19*EXP(-K308/$B$22)+$B$20*EXP(-K308/$B$23)</f>
        <v>0.32153245719252</v>
      </c>
      <c r="M308" s="63" t="n">
        <f aca="false">EXP(-K308/$D$9)</f>
        <v>7.67371441833053E-012</v>
      </c>
      <c r="N308" s="63" t="n">
        <f aca="false">EXP(-K308/$D$8)</f>
        <v>0.0626217760065981</v>
      </c>
      <c r="O308" s="64" t="n">
        <f aca="false">(K308*$B$17+$B$18*$B$21*(1-EXP(-K308/$B$21))+$B$19*$B$22*(1-EXP(-K308/$B$22))+$B$20*$B$23*(1-EXP(-K308/$B$23)))*$C$7</f>
        <v>2.12077407522187E-013</v>
      </c>
      <c r="P308" s="64" t="n">
        <f aca="false">$D$9*(1-EXP(-K308/$D$9))*$C$9</f>
        <v>2.3656126372623E-012</v>
      </c>
      <c r="Q308" s="65" t="n">
        <f aca="false">$D$8*(1-EXP(-K308/$D$8))*$C$8</f>
        <v>3.66698851968849E-011</v>
      </c>
      <c r="R308" s="66" t="n">
        <f aca="false">$B$13-K308</f>
        <v>198</v>
      </c>
      <c r="S308" s="67" t="n">
        <f aca="false">VLOOKUP($R308,$K$6:$Q$506,5)/$C$26</f>
        <v>0.486597813147295</v>
      </c>
      <c r="T308" s="68" t="n">
        <f aca="false">VLOOKUP($R308,$K$6:$Q$506,6)/$C$26</f>
        <v>7.55597984618573</v>
      </c>
      <c r="U308" s="69" t="n">
        <f aca="false">VLOOKUP($R308,$K$6:$Q$506,7)/$C$26</f>
        <v>104.635531865217</v>
      </c>
      <c r="V308" s="28" t="s">
        <v>426</v>
      </c>
      <c r="W308" s="78" t="n">
        <f aca="false">G308*S308+H308*T308+I308*U308</f>
        <v>0</v>
      </c>
      <c r="X308" s="25"/>
      <c r="Y308" s="25"/>
      <c r="Z308" s="25"/>
    </row>
    <row r="309" customFormat="false" ht="15.75" hidden="false" customHeight="false" outlineLevel="0" collapsed="false">
      <c r="A309" s="25"/>
      <c r="B309" s="25"/>
      <c r="C309" s="25"/>
      <c r="D309" s="25"/>
      <c r="E309" s="25"/>
      <c r="F309" s="28" t="s">
        <v>427</v>
      </c>
      <c r="G309" s="103" t="n">
        <v>0</v>
      </c>
      <c r="H309" s="76" t="n">
        <v>0</v>
      </c>
      <c r="I309" s="77" t="n">
        <v>0</v>
      </c>
      <c r="J309" s="25"/>
      <c r="K309" s="61" t="n">
        <v>303</v>
      </c>
      <c r="L309" s="62" t="n">
        <f aca="false">$B$17+$B$18*EXP(-K309/$B$21)+$B$19*EXP(-K309/$B$22)+$B$20*EXP(-K309/$B$23)</f>
        <v>0.321266732662741</v>
      </c>
      <c r="M309" s="63" t="n">
        <f aca="false">EXP(-K309/$D$9)</f>
        <v>7.05019315438263E-012</v>
      </c>
      <c r="N309" s="63" t="n">
        <f aca="false">EXP(-K309/$D$8)</f>
        <v>0.0620498916341164</v>
      </c>
      <c r="O309" s="64" t="n">
        <f aca="false">(K309*$B$17+$B$18*$B$21*(1-EXP(-K309/$B$21))+$B$19*$B$22*(1-EXP(-K309/$B$22))+$B$20*$B$23*(1-EXP(-K309/$B$23)))*$C$7</f>
        <v>2.12625352118825E-013</v>
      </c>
      <c r="P309" s="64" t="n">
        <f aca="false">$D$9*(1-EXP(-K309/$D$9))*$C$9</f>
        <v>2.36561263726378E-012</v>
      </c>
      <c r="Q309" s="65" t="n">
        <f aca="false">$D$8*(1-EXP(-K309/$D$8))*$C$8</f>
        <v>3.66922570994403E-011</v>
      </c>
      <c r="R309" s="66" t="n">
        <f aca="false">$B$13-K309</f>
        <v>197</v>
      </c>
      <c r="S309" s="67" t="n">
        <f aca="false">VLOOKUP($R309,$K$6:$Q$506,5)/$C$26</f>
        <v>0.484668312468256</v>
      </c>
      <c r="T309" s="68" t="n">
        <f aca="false">VLOOKUP($R309,$K$6:$Q$506,6)/$C$26</f>
        <v>7.555979811701</v>
      </c>
      <c r="U309" s="69" t="n">
        <f aca="false">VLOOKUP($R309,$K$6:$Q$506,7)/$C$26</f>
        <v>104.448288184136</v>
      </c>
      <c r="V309" s="28" t="s">
        <v>427</v>
      </c>
      <c r="W309" s="78" t="n">
        <f aca="false">G309*S309+H309*T309+I309*U309</f>
        <v>0</v>
      </c>
      <c r="X309" s="25"/>
      <c r="Y309" s="25"/>
      <c r="Z309" s="25"/>
    </row>
    <row r="310" customFormat="false" ht="15.75" hidden="false" customHeight="false" outlineLevel="0" collapsed="false">
      <c r="A310" s="25"/>
      <c r="B310" s="25"/>
      <c r="C310" s="25"/>
      <c r="D310" s="25"/>
      <c r="E310" s="25"/>
      <c r="F310" s="28" t="s">
        <v>428</v>
      </c>
      <c r="G310" s="103" t="n">
        <v>0</v>
      </c>
      <c r="H310" s="76" t="n">
        <v>0</v>
      </c>
      <c r="I310" s="77" t="n">
        <v>0</v>
      </c>
      <c r="J310" s="25"/>
      <c r="K310" s="61" t="n">
        <v>304</v>
      </c>
      <c r="L310" s="62" t="n">
        <f aca="false">$B$17+$B$18*EXP(-K310/$B$21)+$B$19*EXP(-K310/$B$22)+$B$20*EXP(-K310/$B$23)</f>
        <v>0.321001729028175</v>
      </c>
      <c r="M310" s="63" t="n">
        <f aca="false">EXP(-K310/$D$9)</f>
        <v>6.47733559061967E-012</v>
      </c>
      <c r="N310" s="63" t="n">
        <f aca="false">EXP(-K310/$D$8)</f>
        <v>0.0614832299135035</v>
      </c>
      <c r="O310" s="64" t="n">
        <f aca="false">(K310*$B$17+$B$18*$B$21*(1-EXP(-K310/$B$21))+$B$19*$B$22*(1-EXP(-K310/$B$22))+$B$20*$B$23*(1-EXP(-K310/$B$23)))*$C$7</f>
        <v>2.13172844304506E-013</v>
      </c>
      <c r="P310" s="64" t="n">
        <f aca="false">$D$9*(1-EXP(-K310/$D$9))*$C$9</f>
        <v>2.36561263726513E-012</v>
      </c>
      <c r="Q310" s="65" t="n">
        <f aca="false">$D$8*(1-EXP(-K310/$D$8))*$C$8</f>
        <v>3.67144246938099E-011</v>
      </c>
      <c r="R310" s="66" t="n">
        <f aca="false">$B$13-K310</f>
        <v>196</v>
      </c>
      <c r="S310" s="67" t="n">
        <f aca="false">VLOOKUP($R310,$K$6:$Q$506,5)/$C$26</f>
        <v>0.48273674322143</v>
      </c>
      <c r="T310" s="68" t="n">
        <f aca="false">VLOOKUP($R310,$K$6:$Q$506,6)/$C$26</f>
        <v>7.55597977416642</v>
      </c>
      <c r="U310" s="69" t="n">
        <f aca="false">VLOOKUP($R310,$K$6:$Q$506,7)/$C$26</f>
        <v>104.259318767003</v>
      </c>
      <c r="V310" s="28" t="s">
        <v>428</v>
      </c>
      <c r="W310" s="78" t="n">
        <f aca="false">G310*S310+H310*T310+I310*U310</f>
        <v>0</v>
      </c>
      <c r="X310" s="25"/>
      <c r="Y310" s="25"/>
      <c r="Z310" s="25"/>
    </row>
    <row r="311" customFormat="false" ht="15.75" hidden="false" customHeight="false" outlineLevel="0" collapsed="false">
      <c r="A311" s="25"/>
      <c r="B311" s="25"/>
      <c r="C311" s="25"/>
      <c r="D311" s="25"/>
      <c r="E311" s="25"/>
      <c r="F311" s="28" t="s">
        <v>429</v>
      </c>
      <c r="G311" s="103" t="n">
        <v>0</v>
      </c>
      <c r="H311" s="76" t="n">
        <v>0</v>
      </c>
      <c r="I311" s="77" t="n">
        <v>0</v>
      </c>
      <c r="J311" s="25"/>
      <c r="K311" s="61" t="n">
        <v>305</v>
      </c>
      <c r="L311" s="62" t="n">
        <f aca="false">$B$17+$B$18*EXP(-K311/$B$21)+$B$19*EXP(-K311/$B$22)+$B$20*EXP(-K311/$B$23)</f>
        <v>0.320737443167359</v>
      </c>
      <c r="M311" s="63" t="n">
        <f aca="false">EXP(-K311/$D$9)</f>
        <v>5.95102509034482E-012</v>
      </c>
      <c r="N311" s="63" t="n">
        <f aca="false">EXP(-K311/$D$8)</f>
        <v>0.0609217431496416</v>
      </c>
      <c r="O311" s="64" t="n">
        <f aca="false">(K311*$B$17+$B$18*$B$21*(1-EXP(-K311/$B$21))+$B$19*$B$22*(1-EXP(-K311/$B$22))+$B$20*$B$23*(1-EXP(-K311/$B$23)))*$C$7</f>
        <v>2.13719885305594E-013</v>
      </c>
      <c r="P311" s="64" t="n">
        <f aca="false">$D$9*(1-EXP(-K311/$D$9))*$C$9</f>
        <v>2.36561263726638E-012</v>
      </c>
      <c r="Q311" s="65" t="n">
        <f aca="false">$D$8*(1-EXP(-K311/$D$8))*$C$8</f>
        <v>3.67363898458087E-011</v>
      </c>
      <c r="R311" s="66" t="n">
        <f aca="false">$B$13-K311</f>
        <v>195</v>
      </c>
      <c r="S311" s="67" t="n">
        <f aca="false">VLOOKUP($R311,$K$6:$Q$506,5)/$C$26</f>
        <v>0.48080309532206</v>
      </c>
      <c r="T311" s="68" t="n">
        <f aca="false">VLOOKUP($R311,$K$6:$Q$506,6)/$C$26</f>
        <v>7.55597973331228</v>
      </c>
      <c r="U311" s="69" t="n">
        <f aca="false">VLOOKUP($R311,$K$6:$Q$506,7)/$C$26</f>
        <v>104.068607708527</v>
      </c>
      <c r="V311" s="28" t="s">
        <v>429</v>
      </c>
      <c r="W311" s="78" t="n">
        <f aca="false">G311*S311+H311*T311+I311*U311</f>
        <v>0</v>
      </c>
      <c r="X311" s="25"/>
      <c r="Y311" s="25"/>
      <c r="Z311" s="25"/>
    </row>
    <row r="312" customFormat="false" ht="15.75" hidden="false" customHeight="false" outlineLevel="0" collapsed="false">
      <c r="A312" s="25"/>
      <c r="B312" s="25"/>
      <c r="C312" s="25"/>
      <c r="D312" s="25"/>
      <c r="E312" s="25"/>
      <c r="F312" s="28" t="s">
        <v>430</v>
      </c>
      <c r="G312" s="103" t="n">
        <v>0</v>
      </c>
      <c r="H312" s="76" t="n">
        <v>0</v>
      </c>
      <c r="I312" s="77" t="n">
        <v>0</v>
      </c>
      <c r="J312" s="25"/>
      <c r="K312" s="61" t="n">
        <v>306</v>
      </c>
      <c r="L312" s="62" t="n">
        <f aca="false">$B$17+$B$18*EXP(-K312/$B$21)+$B$19*EXP(-K312/$B$22)+$B$20*EXP(-K312/$B$23)</f>
        <v>0.320473872001723</v>
      </c>
      <c r="M312" s="63" t="n">
        <f aca="false">EXP(-K312/$D$9)</f>
        <v>5.46747951074209E-012</v>
      </c>
      <c r="N312" s="63" t="n">
        <f aca="false">EXP(-K312/$D$8)</f>
        <v>0.0603653840829816</v>
      </c>
      <c r="O312" s="64" t="n">
        <f aca="false">(K312*$B$17+$B$18*$B$21*(1-EXP(-K312/$B$21))+$B$19*$B$22*(1-EXP(-K312/$B$22))+$B$20*$B$23*(1-EXP(-K312/$B$23)))*$C$7</f>
        <v>2.14266476343171E-013</v>
      </c>
      <c r="P312" s="64" t="n">
        <f aca="false">$D$9*(1-EXP(-K312/$D$9))*$C$9</f>
        <v>2.36561263726752E-012</v>
      </c>
      <c r="Q312" s="65" t="n">
        <f aca="false">$D$8*(1-EXP(-K312/$D$8))*$C$8</f>
        <v>3.67581544042126E-011</v>
      </c>
      <c r="R312" s="66" t="n">
        <f aca="false">$B$13-K312</f>
        <v>194</v>
      </c>
      <c r="S312" s="67" t="n">
        <f aca="false">VLOOKUP($R312,$K$6:$Q$506,5)/$C$26</f>
        <v>0.47886735852569</v>
      </c>
      <c r="T312" s="68" t="n">
        <f aca="false">VLOOKUP($R312,$K$6:$Q$506,6)/$C$26</f>
        <v>7.55597968884498</v>
      </c>
      <c r="U312" s="69" t="n">
        <f aca="false">VLOOKUP($R312,$K$6:$Q$506,7)/$C$26</f>
        <v>103.876138956829</v>
      </c>
      <c r="V312" s="28" t="s">
        <v>430</v>
      </c>
      <c r="W312" s="78" t="n">
        <f aca="false">G312*S312+H312*T312+I312*U312</f>
        <v>0</v>
      </c>
      <c r="X312" s="25"/>
      <c r="Y312" s="25"/>
      <c r="Z312" s="25"/>
    </row>
    <row r="313" customFormat="false" ht="15.75" hidden="false" customHeight="false" outlineLevel="0" collapsed="false">
      <c r="A313" s="25"/>
      <c r="B313" s="25"/>
      <c r="C313" s="25"/>
      <c r="D313" s="25"/>
      <c r="E313" s="25"/>
      <c r="F313" s="28" t="s">
        <v>431</v>
      </c>
      <c r="G313" s="103" t="n">
        <v>0</v>
      </c>
      <c r="H313" s="76" t="n">
        <v>0</v>
      </c>
      <c r="I313" s="77" t="n">
        <v>0</v>
      </c>
      <c r="J313" s="25"/>
      <c r="K313" s="61" t="n">
        <v>307</v>
      </c>
      <c r="L313" s="62" t="n">
        <f aca="false">$B$17+$B$18*EXP(-K313/$B$21)+$B$19*EXP(-K313/$B$22)+$B$20*EXP(-K313/$B$23)</f>
        <v>0.320211012494533</v>
      </c>
      <c r="M313" s="63" t="n">
        <f aca="false">EXP(-K313/$D$9)</f>
        <v>5.02322402385511E-012</v>
      </c>
      <c r="N313" s="63" t="n">
        <f aca="false">EXP(-K313/$D$8)</f>
        <v>0.0598141058855655</v>
      </c>
      <c r="O313" s="64" t="n">
        <f aca="false">(K313*$B$17+$B$18*$B$21*(1-EXP(-K313/$B$21))+$B$19*$B$22*(1-EXP(-K313/$B$22))+$B$20*$B$23*(1-EXP(-K313/$B$23)))*$C$7</f>
        <v>2.14812618633105E-013</v>
      </c>
      <c r="P313" s="64" t="n">
        <f aca="false">$D$9*(1-EXP(-K313/$D$9))*$C$9</f>
        <v>2.36561263726857E-012</v>
      </c>
      <c r="Q313" s="65" t="n">
        <f aca="false">$D$8*(1-EXP(-K313/$D$8))*$C$8</f>
        <v>3.67797202009138E-011</v>
      </c>
      <c r="R313" s="66" t="n">
        <f aca="false">$B$13-K313</f>
        <v>193</v>
      </c>
      <c r="S313" s="67" t="n">
        <f aca="false">VLOOKUP($R313,$K$6:$Q$506,5)/$C$26</f>
        <v>0.476929522424032</v>
      </c>
      <c r="T313" s="68" t="n">
        <f aca="false">VLOOKUP($R313,$K$6:$Q$506,6)/$C$26</f>
        <v>7.55597964044498</v>
      </c>
      <c r="U313" s="69" t="n">
        <f aca="false">VLOOKUP($R313,$K$6:$Q$506,7)/$C$26</f>
        <v>103.681896312085</v>
      </c>
      <c r="V313" s="28" t="s">
        <v>431</v>
      </c>
      <c r="W313" s="78" t="n">
        <f aca="false">G313*S313+H313*T313+I313*U313</f>
        <v>0</v>
      </c>
      <c r="X313" s="25"/>
      <c r="Y313" s="25"/>
      <c r="Z313" s="25"/>
    </row>
    <row r="314" customFormat="false" ht="15.75" hidden="false" customHeight="false" outlineLevel="0" collapsed="false">
      <c r="A314" s="25"/>
      <c r="B314" s="25"/>
      <c r="C314" s="25"/>
      <c r="D314" s="25"/>
      <c r="E314" s="25"/>
      <c r="F314" s="28" t="s">
        <v>432</v>
      </c>
      <c r="G314" s="103" t="n">
        <v>0</v>
      </c>
      <c r="H314" s="76" t="n">
        <v>0</v>
      </c>
      <c r="I314" s="77" t="n">
        <v>0</v>
      </c>
      <c r="J314" s="25"/>
      <c r="K314" s="61" t="n">
        <v>308</v>
      </c>
      <c r="L314" s="62" t="n">
        <f aca="false">$B$17+$B$18*EXP(-K314/$B$21)+$B$19*EXP(-K314/$B$22)+$B$20*EXP(-K314/$B$23)</f>
        <v>0.319948861649868</v>
      </c>
      <c r="M314" s="63" t="n">
        <f aca="false">EXP(-K314/$D$9)</f>
        <v>4.61506614597451E-012</v>
      </c>
      <c r="N314" s="63" t="n">
        <f aca="false">EXP(-K314/$D$8)</f>
        <v>0.059267862157085</v>
      </c>
      <c r="O314" s="64" t="n">
        <f aca="false">(K314*$B$17+$B$18*$B$21*(1-EXP(-K314/$B$21))+$B$19*$B$22*(1-EXP(-K314/$B$22))+$B$20*$B$23*(1-EXP(-K314/$B$23)))*$C$7</f>
        <v>2.15358313386122E-013</v>
      </c>
      <c r="P314" s="64" t="n">
        <f aca="false">$D$9*(1-EXP(-K314/$D$9))*$C$9</f>
        <v>2.36561263726954E-012</v>
      </c>
      <c r="Q314" s="65" t="n">
        <f aca="false">$D$8*(1-EXP(-K314/$D$8))*$C$8</f>
        <v>3.68010890510751E-011</v>
      </c>
      <c r="R314" s="66" t="n">
        <f aca="false">$B$13-K314</f>
        <v>192</v>
      </c>
      <c r="S314" s="67" t="n">
        <f aca="false">VLOOKUP($R314,$K$6:$Q$506,5)/$C$26</f>
        <v>0.474989576440734</v>
      </c>
      <c r="T314" s="68" t="n">
        <f aca="false">VLOOKUP($R314,$K$6:$Q$506,6)/$C$26</f>
        <v>7.55597958776447</v>
      </c>
      <c r="U314" s="69" t="n">
        <f aca="false">VLOOKUP($R314,$K$6:$Q$506,7)/$C$26</f>
        <v>103.485863425164</v>
      </c>
      <c r="V314" s="28" t="s">
        <v>432</v>
      </c>
      <c r="W314" s="78" t="n">
        <f aca="false">G314*S314+H314*T314+I314*U314</f>
        <v>0</v>
      </c>
      <c r="X314" s="25"/>
      <c r="Y314" s="25"/>
      <c r="Z314" s="25"/>
    </row>
    <row r="315" customFormat="false" ht="15.75" hidden="false" customHeight="false" outlineLevel="0" collapsed="false">
      <c r="A315" s="25"/>
      <c r="B315" s="25"/>
      <c r="C315" s="25"/>
      <c r="D315" s="25"/>
      <c r="E315" s="25"/>
      <c r="F315" s="28" t="s">
        <v>433</v>
      </c>
      <c r="G315" s="103" t="n">
        <v>0</v>
      </c>
      <c r="H315" s="76" t="n">
        <v>0</v>
      </c>
      <c r="I315" s="77" t="n">
        <v>0</v>
      </c>
      <c r="J315" s="25"/>
      <c r="K315" s="61" t="n">
        <v>309</v>
      </c>
      <c r="L315" s="62" t="n">
        <f aca="false">$B$17+$B$18*EXP(-K315/$B$21)+$B$19*EXP(-K315/$B$22)+$B$20*EXP(-K315/$B$23)</f>
        <v>0.319687416511621</v>
      </c>
      <c r="M315" s="63" t="n">
        <f aca="false">EXP(-K315/$D$9)</f>
        <v>4.24007279599169E-012</v>
      </c>
      <c r="N315" s="63" t="n">
        <f aca="false">EXP(-K315/$D$8)</f>
        <v>0.0587266069209757</v>
      </c>
      <c r="O315" s="64" t="n">
        <f aca="false">(K315*$B$17+$B$18*$B$21*(1-EXP(-K315/$B$21))+$B$19*$B$22*(1-EXP(-K315/$B$22))+$B$20*$B$23*(1-EXP(-K315/$B$23)))*$C$7</f>
        <v>2.15903561807875E-013</v>
      </c>
      <c r="P315" s="64" t="n">
        <f aca="false">$D$9*(1-EXP(-K315/$D$9))*$C$9</f>
        <v>2.36561263727042E-012</v>
      </c>
      <c r="Q315" s="65" t="n">
        <f aca="false">$D$8*(1-EXP(-K315/$D$8))*$C$8</f>
        <v>3.68222627532822E-011</v>
      </c>
      <c r="R315" s="66" t="n">
        <f aca="false">$B$13-K315</f>
        <v>191</v>
      </c>
      <c r="S315" s="67" t="n">
        <f aca="false">VLOOKUP($R315,$K$6:$Q$506,5)/$C$26</f>
        <v>0.473047509827017</v>
      </c>
      <c r="T315" s="68" t="n">
        <f aca="false">VLOOKUP($R315,$K$6:$Q$506,6)/$C$26</f>
        <v>7.55597953042488</v>
      </c>
      <c r="U315" s="69" t="n">
        <f aca="false">VLOOKUP($R315,$K$6:$Q$506,7)/$C$26</f>
        <v>103.288023796257</v>
      </c>
      <c r="V315" s="28" t="s">
        <v>433</v>
      </c>
      <c r="W315" s="78" t="n">
        <f aca="false">G315*S315+H315*T315+I315*U315</f>
        <v>0</v>
      </c>
      <c r="X315" s="25"/>
      <c r="Y315" s="25"/>
      <c r="Z315" s="25"/>
    </row>
    <row r="316" customFormat="false" ht="15.75" hidden="false" customHeight="false" outlineLevel="0" collapsed="false">
      <c r="A316" s="25"/>
      <c r="B316" s="25"/>
      <c r="C316" s="25"/>
      <c r="D316" s="25"/>
      <c r="E316" s="25"/>
      <c r="F316" s="28" t="s">
        <v>434</v>
      </c>
      <c r="G316" s="103" t="n">
        <v>0</v>
      </c>
      <c r="H316" s="76" t="n">
        <v>0</v>
      </c>
      <c r="I316" s="77" t="n">
        <v>0</v>
      </c>
      <c r="J316" s="25"/>
      <c r="K316" s="61" t="n">
        <v>310</v>
      </c>
      <c r="L316" s="62" t="n">
        <f aca="false">$B$17+$B$18*EXP(-K316/$B$21)+$B$19*EXP(-K316/$B$22)+$B$20*EXP(-K316/$B$23)</f>
        <v>0.319426674162527</v>
      </c>
      <c r="M316" s="63" t="n">
        <f aca="false">EXP(-K316/$D$9)</f>
        <v>3.89554921785689E-012</v>
      </c>
      <c r="N316" s="63" t="n">
        <f aca="false">EXP(-K316/$D$8)</f>
        <v>0.0581902946205478</v>
      </c>
      <c r="O316" s="64" t="n">
        <f aca="false">(K316*$B$17+$B$18*$B$21*(1-EXP(-K316/$B$21))+$B$19*$B$22*(1-EXP(-K316/$B$22))+$B$20*$B$23*(1-EXP(-K316/$B$23)))*$C$7</f>
        <v>2.16448365099009E-013</v>
      </c>
      <c r="P316" s="64" t="n">
        <f aca="false">$D$9*(1-EXP(-K316/$D$9))*$C$9</f>
        <v>2.36561263727124E-012</v>
      </c>
      <c r="Q316" s="65" t="n">
        <f aca="false">$D$8*(1-EXP(-K316/$D$8))*$C$8</f>
        <v>3.68432430896961E-011</v>
      </c>
      <c r="R316" s="66" t="n">
        <f aca="false">$B$13-K316</f>
        <v>190</v>
      </c>
      <c r="S316" s="67" t="n">
        <f aca="false">VLOOKUP($R316,$K$6:$Q$506,5)/$C$26</f>
        <v>0.471103311657203</v>
      </c>
      <c r="T316" s="68" t="n">
        <f aca="false">VLOOKUP($R316,$K$6:$Q$506,6)/$C$26</f>
        <v>7.55597946801416</v>
      </c>
      <c r="U316" s="69" t="n">
        <f aca="false">VLOOKUP($R316,$K$6:$Q$506,7)/$C$26</f>
        <v>103.08836077348</v>
      </c>
      <c r="V316" s="28" t="s">
        <v>434</v>
      </c>
      <c r="W316" s="78" t="n">
        <f aca="false">G316*S316+H316*T316+I316*U316</f>
        <v>0</v>
      </c>
      <c r="X316" s="25"/>
      <c r="Y316" s="25"/>
      <c r="Z316" s="25"/>
    </row>
    <row r="317" customFormat="false" ht="15.75" hidden="false" customHeight="false" outlineLevel="0" collapsed="false">
      <c r="A317" s="25"/>
      <c r="B317" s="25"/>
      <c r="C317" s="25"/>
      <c r="D317" s="25"/>
      <c r="E317" s="25"/>
      <c r="F317" s="28" t="s">
        <v>435</v>
      </c>
      <c r="G317" s="103" t="n">
        <v>0</v>
      </c>
      <c r="H317" s="76" t="n">
        <v>0</v>
      </c>
      <c r="I317" s="77" t="n">
        <v>0</v>
      </c>
      <c r="J317" s="25"/>
      <c r="K317" s="61" t="n">
        <v>311</v>
      </c>
      <c r="L317" s="62" t="n">
        <f aca="false">$B$17+$B$18*EXP(-K317/$B$21)+$B$19*EXP(-K317/$B$22)+$B$20*EXP(-K317/$B$23)</f>
        <v>0.319166631723221</v>
      </c>
      <c r="M317" s="63" t="n">
        <f aca="false">EXP(-K317/$D$9)</f>
        <v>3.57901961567529E-012</v>
      </c>
      <c r="N317" s="63" t="n">
        <f aca="false">EXP(-K317/$D$8)</f>
        <v>0.0576588801151513</v>
      </c>
      <c r="O317" s="64" t="n">
        <f aca="false">(K317*$B$17+$B$18*$B$21*(1-EXP(-K317/$B$21))+$B$19*$B$22*(1-EXP(-K317/$B$22))+$B$20*$B$23*(1-EXP(-K317/$B$23)))*$C$7</f>
        <v>2.1699272445523E-013</v>
      </c>
      <c r="P317" s="64" t="n">
        <f aca="false">$D$9*(1-EXP(-K317/$D$9))*$C$9</f>
        <v>2.36561263727199E-012</v>
      </c>
      <c r="Q317" s="65" t="n">
        <f aca="false">$D$8*(1-EXP(-K317/$D$8))*$C$8</f>
        <v>3.68640318262018E-011</v>
      </c>
      <c r="R317" s="66" t="n">
        <f aca="false">$B$13-K317</f>
        <v>189</v>
      </c>
      <c r="S317" s="67" t="n">
        <f aca="false">VLOOKUP($R317,$K$6:$Q$506,5)/$C$26</f>
        <v>0.469156970824112</v>
      </c>
      <c r="T317" s="68" t="n">
        <f aca="false">VLOOKUP($R317,$K$6:$Q$506,6)/$C$26</f>
        <v>7.55597940008382</v>
      </c>
      <c r="U317" s="69" t="n">
        <f aca="false">VLOOKUP($R317,$K$6:$Q$506,7)/$C$26</f>
        <v>102.886857551478</v>
      </c>
      <c r="V317" s="28" t="s">
        <v>435</v>
      </c>
      <c r="W317" s="78" t="n">
        <f aca="false">G317*S317+H317*T317+I317*U317</f>
        <v>0</v>
      </c>
      <c r="X317" s="25"/>
      <c r="Y317" s="25"/>
      <c r="Z317" s="25"/>
    </row>
    <row r="318" customFormat="false" ht="15.75" hidden="false" customHeight="false" outlineLevel="0" collapsed="false">
      <c r="A318" s="25"/>
      <c r="B318" s="25"/>
      <c r="C318" s="25"/>
      <c r="D318" s="25"/>
      <c r="E318" s="25"/>
      <c r="F318" s="28" t="s">
        <v>436</v>
      </c>
      <c r="G318" s="103" t="n">
        <v>0</v>
      </c>
      <c r="H318" s="76" t="n">
        <v>0</v>
      </c>
      <c r="I318" s="77" t="n">
        <v>0</v>
      </c>
      <c r="J318" s="25"/>
      <c r="K318" s="61" t="n">
        <v>312</v>
      </c>
      <c r="L318" s="62" t="n">
        <f aca="false">$B$17+$B$18*EXP(-K318/$B$21)+$B$19*EXP(-K318/$B$22)+$B$20*EXP(-K318/$B$23)</f>
        <v>0.31890728635132</v>
      </c>
      <c r="M318" s="63" t="n">
        <f aca="false">EXP(-K318/$D$9)</f>
        <v>3.2882093622823E-012</v>
      </c>
      <c r="N318" s="63" t="n">
        <f aca="false">EXP(-K318/$D$8)</f>
        <v>0.0571323186763768</v>
      </c>
      <c r="O318" s="64" t="n">
        <f aca="false">(K318*$B$17+$B$18*$B$21*(1-EXP(-K318/$B$21))+$B$19*$B$22*(1-EXP(-K318/$B$22))+$B$20*$B$23*(1-EXP(-K318/$B$23)))*$C$7</f>
        <v>2.17536641067363E-013</v>
      </c>
      <c r="P318" s="64" t="n">
        <f aca="false">$D$9*(1-EXP(-K318/$D$9))*$C$9</f>
        <v>2.36561263727268E-012</v>
      </c>
      <c r="Q318" s="65" t="n">
        <f aca="false">$D$8*(1-EXP(-K318/$D$8))*$C$8</f>
        <v>3.68846307125582E-011</v>
      </c>
      <c r="R318" s="66" t="n">
        <f aca="false">$B$13-K318</f>
        <v>188</v>
      </c>
      <c r="S318" s="67" t="n">
        <f aca="false">VLOOKUP($R318,$K$6:$Q$506,5)/$C$26</f>
        <v>0.467208476034336</v>
      </c>
      <c r="T318" s="68" t="n">
        <f aca="false">VLOOKUP($R318,$K$6:$Q$506,6)/$C$26</f>
        <v>7.55597932614569</v>
      </c>
      <c r="U318" s="69" t="n">
        <f aca="false">VLOOKUP($R318,$K$6:$Q$506,7)/$C$26</f>
        <v>102.683497170009</v>
      </c>
      <c r="V318" s="28" t="s">
        <v>436</v>
      </c>
      <c r="W318" s="78" t="n">
        <f aca="false">G318*S318+H318*T318+I318*U318</f>
        <v>0</v>
      </c>
      <c r="X318" s="25"/>
      <c r="Y318" s="25"/>
      <c r="Z318" s="25"/>
    </row>
    <row r="319" customFormat="false" ht="15.75" hidden="false" customHeight="false" outlineLevel="0" collapsed="false">
      <c r="A319" s="25"/>
      <c r="B319" s="25"/>
      <c r="C319" s="25"/>
      <c r="D319" s="25"/>
      <c r="E319" s="25"/>
      <c r="F319" s="28" t="s">
        <v>437</v>
      </c>
      <c r="G319" s="103" t="n">
        <v>0</v>
      </c>
      <c r="H319" s="76" t="n">
        <v>0</v>
      </c>
      <c r="I319" s="77" t="n">
        <v>0</v>
      </c>
      <c r="J319" s="25"/>
      <c r="K319" s="61" t="n">
        <v>313</v>
      </c>
      <c r="L319" s="62" t="n">
        <f aca="false">$B$17+$B$18*EXP(-K319/$B$21)+$B$19*EXP(-K319/$B$22)+$B$20*EXP(-K319/$B$23)</f>
        <v>0.31864863524052</v>
      </c>
      <c r="M319" s="63" t="n">
        <f aca="false">EXP(-K319/$D$9)</f>
        <v>3.02102865344617E-012</v>
      </c>
      <c r="N319" s="63" t="n">
        <f aca="false">EXP(-K319/$D$8)</f>
        <v>0.0566105659842906</v>
      </c>
      <c r="O319" s="64" t="n">
        <f aca="false">(K319*$B$17+$B$18*$B$21*(1-EXP(-K319/$B$21))+$B$19*$B$22*(1-EXP(-K319/$B$22))+$B$20*$B$23*(1-EXP(-K319/$B$23)))*$C$7</f>
        <v>2.18080116121423E-013</v>
      </c>
      <c r="P319" s="64" t="n">
        <f aca="false">$D$9*(1-EXP(-K319/$D$9))*$C$9</f>
        <v>2.36561263727331E-012</v>
      </c>
      <c r="Q319" s="65" t="n">
        <f aca="false">$D$8*(1-EXP(-K319/$D$8))*$C$8</f>
        <v>3.69050414825444E-011</v>
      </c>
      <c r="R319" s="66" t="n">
        <f aca="false">$B$13-K319</f>
        <v>187</v>
      </c>
      <c r="S319" s="67" t="n">
        <f aca="false">VLOOKUP($R319,$K$6:$Q$506,5)/$C$26</f>
        <v>0.46525781580338</v>
      </c>
      <c r="T319" s="68" t="n">
        <f aca="false">VLOOKUP($R319,$K$6:$Q$506,6)/$C$26</f>
        <v>7.55597924566846</v>
      </c>
      <c r="U319" s="69" t="n">
        <f aca="false">VLOOKUP($R319,$K$6:$Q$506,7)/$C$26</f>
        <v>102.478262512516</v>
      </c>
      <c r="V319" s="28" t="s">
        <v>437</v>
      </c>
      <c r="W319" s="78" t="n">
        <f aca="false">G319*S319+H319*T319+I319*U319</f>
        <v>0</v>
      </c>
      <c r="X319" s="25"/>
      <c r="Y319" s="25"/>
      <c r="Z319" s="25"/>
    </row>
    <row r="320" customFormat="false" ht="15.75" hidden="false" customHeight="false" outlineLevel="0" collapsed="false">
      <c r="A320" s="25"/>
      <c r="B320" s="25"/>
      <c r="C320" s="25"/>
      <c r="D320" s="25"/>
      <c r="E320" s="25"/>
      <c r="F320" s="28" t="s">
        <v>438</v>
      </c>
      <c r="G320" s="103" t="n">
        <v>0</v>
      </c>
      <c r="H320" s="76" t="n">
        <v>0</v>
      </c>
      <c r="I320" s="77" t="n">
        <v>0</v>
      </c>
      <c r="J320" s="25"/>
      <c r="K320" s="61" t="n">
        <v>314</v>
      </c>
      <c r="L320" s="62" t="n">
        <f aca="false">$B$17+$B$18*EXP(-K320/$B$21)+$B$19*EXP(-K320/$B$22)+$B$20*EXP(-K320/$B$23)</f>
        <v>0.318390675619733</v>
      </c>
      <c r="M320" s="63" t="n">
        <f aca="false">EXP(-K320/$D$9)</f>
        <v>2.77555749023479E-012</v>
      </c>
      <c r="N320" s="63" t="n">
        <f aca="false">EXP(-K320/$D$8)</f>
        <v>0.0560935781237044</v>
      </c>
      <c r="O320" s="64" t="n">
        <f aca="false">(K320*$B$17+$B$18*$B$21*(1-EXP(-K320/$B$21))+$B$19*$B$22*(1-EXP(-K320/$B$22))+$B$20*$B$23*(1-EXP(-K320/$B$23)))*$C$7</f>
        <v>2.18623150798667E-013</v>
      </c>
      <c r="P320" s="64" t="n">
        <f aca="false">$D$9*(1-EXP(-K320/$D$9))*$C$9</f>
        <v>2.36561263727389E-012</v>
      </c>
      <c r="Q320" s="65" t="n">
        <f aca="false">$D$8*(1-EXP(-K320/$D$8))*$C$8</f>
        <v>3.69252658541061E-011</v>
      </c>
      <c r="R320" s="66" t="n">
        <f aca="false">$B$13-K320</f>
        <v>186</v>
      </c>
      <c r="S320" s="67" t="n">
        <f aca="false">VLOOKUP($R320,$K$6:$Q$506,5)/$C$26</f>
        <v>0.463304978450676</v>
      </c>
      <c r="T320" s="68" t="n">
        <f aca="false">VLOOKUP($R320,$K$6:$Q$506,6)/$C$26</f>
        <v>7.55597915807379</v>
      </c>
      <c r="U320" s="69" t="n">
        <f aca="false">VLOOKUP($R320,$K$6:$Q$506,7)/$C$26</f>
        <v>102.271136304689</v>
      </c>
      <c r="V320" s="28" t="s">
        <v>438</v>
      </c>
      <c r="W320" s="78" t="n">
        <f aca="false">G320*S320+H320*T320+I320*U320</f>
        <v>0</v>
      </c>
      <c r="X320" s="25"/>
      <c r="Y320" s="25"/>
      <c r="Z320" s="25"/>
    </row>
    <row r="321" customFormat="false" ht="15.75" hidden="false" customHeight="false" outlineLevel="0" collapsed="false">
      <c r="A321" s="25"/>
      <c r="B321" s="25"/>
      <c r="C321" s="25"/>
      <c r="D321" s="25"/>
      <c r="E321" s="25"/>
      <c r="F321" s="28" t="s">
        <v>439</v>
      </c>
      <c r="G321" s="103" t="n">
        <v>0</v>
      </c>
      <c r="H321" s="76" t="n">
        <v>0</v>
      </c>
      <c r="I321" s="77" t="n">
        <v>0</v>
      </c>
      <c r="J321" s="25"/>
      <c r="K321" s="61" t="n">
        <v>315</v>
      </c>
      <c r="L321" s="62" t="n">
        <f aca="false">$B$17+$B$18*EXP(-K321/$B$21)+$B$19*EXP(-K321/$B$22)+$B$20*EXP(-K321/$B$23)</f>
        <v>0.318133404752236</v>
      </c>
      <c r="M321" s="63" t="n">
        <f aca="false">EXP(-K321/$D$9)</f>
        <v>2.55003188162766E-012</v>
      </c>
      <c r="N321" s="63" t="n">
        <f aca="false">EXP(-K321/$D$8)</f>
        <v>0.0555813115804791</v>
      </c>
      <c r="O321" s="64" t="n">
        <f aca="false">(K321*$B$17+$B$18*$B$21*(1-EXP(-K321/$B$21))+$B$19*$B$22*(1-EXP(-K321/$B$22))+$B$20*$B$23*(1-EXP(-K321/$B$23)))*$C$7</f>
        <v>2.19165746275658E-013</v>
      </c>
      <c r="P321" s="64" t="n">
        <f aca="false">$D$9*(1-EXP(-K321/$D$9))*$C$9</f>
        <v>2.36561263727442E-012</v>
      </c>
      <c r="Q321" s="65" t="n">
        <f aca="false">$D$8*(1-EXP(-K321/$D$8))*$C$8</f>
        <v>3.69453055295001E-011</v>
      </c>
      <c r="R321" s="66" t="n">
        <f aca="false">$B$13-K321</f>
        <v>185</v>
      </c>
      <c r="S321" s="67" t="n">
        <f aca="false">VLOOKUP($R321,$K$6:$Q$506,5)/$C$26</f>
        <v>0.461349952094445</v>
      </c>
      <c r="T321" s="68" t="n">
        <f aca="false">VLOOKUP($R321,$K$6:$Q$506,6)/$C$26</f>
        <v>7.55597906273222</v>
      </c>
      <c r="U321" s="69" t="n">
        <f aca="false">VLOOKUP($R321,$K$6:$Q$506,7)/$C$26</f>
        <v>102.062101113005</v>
      </c>
      <c r="V321" s="28" t="s">
        <v>439</v>
      </c>
      <c r="W321" s="78" t="n">
        <f aca="false">G321*S321+H321*T321+I321*U321</f>
        <v>0</v>
      </c>
      <c r="X321" s="25"/>
      <c r="Y321" s="25"/>
      <c r="Z321" s="25"/>
    </row>
    <row r="322" customFormat="false" ht="15.75" hidden="false" customHeight="false" outlineLevel="0" collapsed="false">
      <c r="A322" s="25"/>
      <c r="B322" s="25"/>
      <c r="C322" s="25"/>
      <c r="D322" s="25"/>
      <c r="E322" s="25"/>
      <c r="F322" s="28" t="s">
        <v>440</v>
      </c>
      <c r="G322" s="103" t="n">
        <v>0</v>
      </c>
      <c r="H322" s="76" t="n">
        <v>0</v>
      </c>
      <c r="I322" s="77" t="n">
        <v>0</v>
      </c>
      <c r="J322" s="25"/>
      <c r="K322" s="61" t="n">
        <v>316</v>
      </c>
      <c r="L322" s="62" t="n">
        <f aca="false">$B$17+$B$18*EXP(-K322/$B$21)+$B$19*EXP(-K322/$B$22)+$B$20*EXP(-K322/$B$23)</f>
        <v>0.317876819934843</v>
      </c>
      <c r="M322" s="63" t="n">
        <f aca="false">EXP(-K322/$D$9)</f>
        <v>2.34283116822323E-012</v>
      </c>
      <c r="N322" s="63" t="n">
        <f aca="false">EXP(-K322/$D$8)</f>
        <v>0.0550737232378623</v>
      </c>
      <c r="O322" s="64" t="n">
        <f aca="false">(K322*$B$17+$B$18*$B$21*(1-EXP(-K322/$B$21))+$B$19*$B$22*(1-EXP(-K322/$B$22))+$B$20*$B$23*(1-EXP(-K322/$B$23)))*$C$7</f>
        <v>2.19707903724323E-013</v>
      </c>
      <c r="P322" s="64" t="n">
        <f aca="false">$D$9*(1-EXP(-K322/$D$9))*$C$9</f>
        <v>2.36561263727491E-012</v>
      </c>
      <c r="Q322" s="65" t="n">
        <f aca="false">$D$8*(1-EXP(-K322/$D$8))*$C$8</f>
        <v>3.69651621954377E-011</v>
      </c>
      <c r="R322" s="66" t="n">
        <f aca="false">$B$13-K322</f>
        <v>184</v>
      </c>
      <c r="S322" s="67" t="n">
        <f aca="false">VLOOKUP($R322,$K$6:$Q$506,5)/$C$26</f>
        <v>0.459392724646436</v>
      </c>
      <c r="T322" s="68" t="n">
        <f aca="false">VLOOKUP($R322,$K$6:$Q$506,6)/$C$26</f>
        <v>7.55597895895862</v>
      </c>
      <c r="U322" s="69" t="n">
        <f aca="false">VLOOKUP($R322,$K$6:$Q$506,7)/$C$26</f>
        <v>101.851139343269</v>
      </c>
      <c r="V322" s="28" t="s">
        <v>440</v>
      </c>
      <c r="W322" s="78" t="n">
        <f aca="false">G322*S322+H322*T322+I322*U322</f>
        <v>0</v>
      </c>
      <c r="X322" s="25"/>
      <c r="Y322" s="25"/>
      <c r="Z322" s="25"/>
    </row>
    <row r="323" customFormat="false" ht="15.75" hidden="false" customHeight="false" outlineLevel="0" collapsed="false">
      <c r="A323" s="25"/>
      <c r="B323" s="25"/>
      <c r="C323" s="25"/>
      <c r="D323" s="25"/>
      <c r="E323" s="25"/>
      <c r="F323" s="28" t="s">
        <v>441</v>
      </c>
      <c r="G323" s="103" t="n">
        <v>0</v>
      </c>
      <c r="H323" s="76" t="n">
        <v>0</v>
      </c>
      <c r="I323" s="77" t="n">
        <v>0</v>
      </c>
      <c r="J323" s="25"/>
      <c r="K323" s="61" t="n">
        <v>317</v>
      </c>
      <c r="L323" s="62" t="n">
        <f aca="false">$B$17+$B$18*EXP(-K323/$B$21)+$B$19*EXP(-K323/$B$22)+$B$20*EXP(-K323/$B$23)</f>
        <v>0.317620918497108</v>
      </c>
      <c r="M323" s="63" t="n">
        <f aca="false">EXP(-K323/$D$9)</f>
        <v>2.15246637594773E-012</v>
      </c>
      <c r="N323" s="63" t="n">
        <f aca="false">EXP(-K323/$D$8)</f>
        <v>0.054570770372859</v>
      </c>
      <c r="O323" s="64" t="n">
        <f aca="false">(K323*$B$17+$B$18*$B$21*(1-EXP(-K323/$B$21))+$B$19*$B$22*(1-EXP(-K323/$B$22))+$B$20*$B$23*(1-EXP(-K323/$B$23)))*$C$7</f>
        <v>2.20249624312007E-013</v>
      </c>
      <c r="P323" s="64" t="n">
        <f aca="false">$D$9*(1-EXP(-K323/$D$9))*$C$9</f>
        <v>2.36561263727536E-012</v>
      </c>
      <c r="Q323" s="65" t="n">
        <f aca="false">$D$8*(1-EXP(-K323/$D$8))*$C$8</f>
        <v>3.69848375232265E-011</v>
      </c>
      <c r="R323" s="66" t="n">
        <f aca="false">$B$13-K323</f>
        <v>183</v>
      </c>
      <c r="S323" s="67" t="n">
        <f aca="false">VLOOKUP($R323,$K$6:$Q$506,5)/$C$26</f>
        <v>0.457433283806503</v>
      </c>
      <c r="T323" s="68" t="n">
        <f aca="false">VLOOKUP($R323,$K$6:$Q$506,6)/$C$26</f>
        <v>7.55597884600725</v>
      </c>
      <c r="U323" s="69" t="n">
        <f aca="false">VLOOKUP($R323,$K$6:$Q$506,7)/$C$26</f>
        <v>101.638233239124</v>
      </c>
      <c r="V323" s="28" t="s">
        <v>441</v>
      </c>
      <c r="W323" s="78" t="n">
        <f aca="false">G323*S323+H323*T323+I323*U323</f>
        <v>0</v>
      </c>
      <c r="X323" s="25"/>
      <c r="Y323" s="25"/>
      <c r="Z323" s="25"/>
    </row>
    <row r="324" customFormat="false" ht="15.75" hidden="false" customHeight="false" outlineLevel="0" collapsed="false">
      <c r="A324" s="25"/>
      <c r="B324" s="25"/>
      <c r="C324" s="25"/>
      <c r="D324" s="25"/>
      <c r="E324" s="25"/>
      <c r="F324" s="28" t="s">
        <v>442</v>
      </c>
      <c r="G324" s="103" t="n">
        <v>0</v>
      </c>
      <c r="H324" s="76" t="n">
        <v>0</v>
      </c>
      <c r="I324" s="77" t="n">
        <v>0</v>
      </c>
      <c r="J324" s="25"/>
      <c r="K324" s="61" t="n">
        <v>318</v>
      </c>
      <c r="L324" s="62" t="n">
        <f aca="false">$B$17+$B$18*EXP(-K324/$B$21)+$B$19*EXP(-K324/$B$22)+$B$20*EXP(-K324/$B$23)</f>
        <v>0.317365697800536</v>
      </c>
      <c r="M324" s="63" t="n">
        <f aca="false">EXP(-K324/$D$9)</f>
        <v>1.97756951607367E-012</v>
      </c>
      <c r="N324" s="63" t="n">
        <f aca="false">EXP(-K324/$D$8)</f>
        <v>0.0540724106526359</v>
      </c>
      <c r="O324" s="64" t="n">
        <f aca="false">(K324*$B$17+$B$18*$B$21*(1-EXP(-K324/$B$21))+$B$19*$B$22*(1-EXP(-K324/$B$22))+$B$20*$B$23*(1-EXP(-K324/$B$23)))*$C$7</f>
        <v>2.2079090920153E-013</v>
      </c>
      <c r="P324" s="64" t="n">
        <f aca="false">$D$9*(1-EXP(-K324/$D$9))*$C$9</f>
        <v>2.36561263727578E-012</v>
      </c>
      <c r="Q324" s="65" t="n">
        <f aca="false">$D$8*(1-EXP(-K324/$D$8))*$C$8</f>
        <v>3.7004333168911E-011</v>
      </c>
      <c r="R324" s="66" t="n">
        <f aca="false">$B$13-K324</f>
        <v>182</v>
      </c>
      <c r="S324" s="67" t="n">
        <f aca="false">VLOOKUP($R324,$K$6:$Q$506,5)/$C$26</f>
        <v>0.455471617057043</v>
      </c>
      <c r="T324" s="68" t="n">
        <f aca="false">VLOOKUP($R324,$K$6:$Q$506,6)/$C$26</f>
        <v>7.55597872306642</v>
      </c>
      <c r="U324" s="69" t="n">
        <f aca="false">VLOOKUP($R324,$K$6:$Q$506,7)/$C$26</f>
        <v>101.423364880566</v>
      </c>
      <c r="V324" s="28" t="s">
        <v>442</v>
      </c>
      <c r="W324" s="78" t="n">
        <f aca="false">G324*S324+H324*T324+I324*U324</f>
        <v>0</v>
      </c>
      <c r="X324" s="25"/>
      <c r="Y324" s="25"/>
      <c r="Z324" s="25"/>
    </row>
    <row r="325" customFormat="false" ht="15.75" hidden="false" customHeight="false" outlineLevel="0" collapsed="false">
      <c r="A325" s="25"/>
      <c r="B325" s="25"/>
      <c r="C325" s="25"/>
      <c r="D325" s="25"/>
      <c r="E325" s="25"/>
      <c r="F325" s="28" t="s">
        <v>443</v>
      </c>
      <c r="G325" s="103" t="n">
        <v>0</v>
      </c>
      <c r="H325" s="76" t="n">
        <v>0</v>
      </c>
      <c r="I325" s="77" t="n">
        <v>0</v>
      </c>
      <c r="J325" s="25"/>
      <c r="K325" s="61" t="n">
        <v>319</v>
      </c>
      <c r="L325" s="62" t="n">
        <f aca="false">$B$17+$B$18*EXP(-K325/$B$21)+$B$19*EXP(-K325/$B$22)+$B$20*EXP(-K325/$B$23)</f>
        <v>0.317111155237827</v>
      </c>
      <c r="M325" s="63" t="n">
        <f aca="false">EXP(-K325/$D$9)</f>
        <v>1.81688375465654E-012</v>
      </c>
      <c r="N325" s="63" t="n">
        <f aca="false">EXP(-K325/$D$8)</f>
        <v>0.0535786021309581</v>
      </c>
      <c r="O325" s="64" t="n">
        <f aca="false">(K325*$B$17+$B$18*$B$21*(1-EXP(-K325/$B$21))+$B$19*$B$22*(1-EXP(-K325/$B$22))+$B$20*$B$23*(1-EXP(-K325/$B$23)))*$C$7</f>
        <v>2.21331759551241E-013</v>
      </c>
      <c r="P325" s="64" t="n">
        <f aca="false">$D$9*(1-EXP(-K325/$D$9))*$C$9</f>
        <v>2.36561263727616E-012</v>
      </c>
      <c r="Q325" s="65" t="n">
        <f aca="false">$D$8*(1-EXP(-K325/$D$8))*$C$8</f>
        <v>3.70236507734122E-011</v>
      </c>
      <c r="R325" s="66" t="n">
        <f aca="false">$B$13-K325</f>
        <v>181</v>
      </c>
      <c r="S325" s="67" t="n">
        <f aca="false">VLOOKUP($R325,$K$6:$Q$506,5)/$C$26</f>
        <v>0.453507711657276</v>
      </c>
      <c r="T325" s="68" t="n">
        <f aca="false">VLOOKUP($R325,$K$6:$Q$506,6)/$C$26</f>
        <v>7.55597858925267</v>
      </c>
      <c r="U325" s="69" t="n">
        <f aca="false">VLOOKUP($R325,$K$6:$Q$506,7)/$C$26</f>
        <v>101.206516182426</v>
      </c>
      <c r="V325" s="28" t="s">
        <v>443</v>
      </c>
      <c r="W325" s="78" t="n">
        <f aca="false">G325*S325+H325*T325+I325*U325</f>
        <v>0</v>
      </c>
      <c r="X325" s="25"/>
      <c r="Y325" s="25"/>
      <c r="Z325" s="25"/>
    </row>
    <row r="326" customFormat="false" ht="15.75" hidden="false" customHeight="false" outlineLevel="0" collapsed="false">
      <c r="A326" s="25"/>
      <c r="B326" s="25"/>
      <c r="C326" s="25"/>
      <c r="D326" s="25"/>
      <c r="E326" s="25"/>
      <c r="F326" s="28" t="s">
        <v>444</v>
      </c>
      <c r="G326" s="103" t="n">
        <v>0</v>
      </c>
      <c r="H326" s="76" t="n">
        <v>0</v>
      </c>
      <c r="I326" s="77" t="n">
        <v>0</v>
      </c>
      <c r="J326" s="25"/>
      <c r="K326" s="61" t="n">
        <v>320</v>
      </c>
      <c r="L326" s="62" t="n">
        <f aca="false">$B$17+$B$18*EXP(-K326/$B$21)+$B$19*EXP(-K326/$B$22)+$B$20*EXP(-K326/$B$23)</f>
        <v>0.316857288232134</v>
      </c>
      <c r="M326" s="63" t="n">
        <f aca="false">EXP(-K326/$D$9)</f>
        <v>1.66925438074555E-012</v>
      </c>
      <c r="N326" s="63" t="n">
        <f aca="false">EXP(-K326/$D$8)</f>
        <v>0.0530893032446589</v>
      </c>
      <c r="O326" s="64" t="n">
        <f aca="false">(K326*$B$17+$B$18*$B$21*(1-EXP(-K326/$B$21))+$B$19*$B$22*(1-EXP(-K326/$B$22))+$B$20*$B$23*(1-EXP(-K326/$B$23)))*$C$7</f>
        <v>2.2187217651507E-013</v>
      </c>
      <c r="P326" s="64" t="n">
        <f aca="false">$D$9*(1-EXP(-K326/$D$9))*$C$9</f>
        <v>2.36561263727651E-012</v>
      </c>
      <c r="Q326" s="65" t="n">
        <f aca="false">$D$8*(1-EXP(-K326/$D$8))*$C$8</f>
        <v>3.70427919626657E-011</v>
      </c>
      <c r="R326" s="66" t="n">
        <f aca="false">$B$13-K326</f>
        <v>180</v>
      </c>
      <c r="S326" s="67" t="n">
        <f aca="false">VLOOKUP($R326,$K$6:$Q$506,5)/$C$26</f>
        <v>0.451541554637368</v>
      </c>
      <c r="T326" s="68" t="n">
        <f aca="false">VLOOKUP($R326,$K$6:$Q$506,6)/$C$26</f>
        <v>7.55597844360438</v>
      </c>
      <c r="U326" s="69" t="n">
        <f aca="false">VLOOKUP($R326,$K$6:$Q$506,7)/$C$26</f>
        <v>100.987668892856</v>
      </c>
      <c r="V326" s="28" t="s">
        <v>444</v>
      </c>
      <c r="W326" s="78" t="n">
        <f aca="false">G326*S326+H326*T326+I326*U326</f>
        <v>0</v>
      </c>
      <c r="X326" s="25"/>
      <c r="Y326" s="25"/>
      <c r="Z326" s="25"/>
    </row>
    <row r="327" customFormat="false" ht="15.75" hidden="false" customHeight="false" outlineLevel="0" collapsed="false">
      <c r="A327" s="25"/>
      <c r="B327" s="25"/>
      <c r="C327" s="25"/>
      <c r="D327" s="25"/>
      <c r="E327" s="25"/>
      <c r="F327" s="28" t="s">
        <v>445</v>
      </c>
      <c r="G327" s="103" t="n">
        <v>0</v>
      </c>
      <c r="H327" s="76" t="n">
        <v>0</v>
      </c>
      <c r="I327" s="77" t="n">
        <v>0</v>
      </c>
      <c r="J327" s="25"/>
      <c r="K327" s="61" t="n">
        <v>321</v>
      </c>
      <c r="L327" s="62" t="n">
        <f aca="false">$B$17+$B$18*EXP(-K327/$B$21)+$B$19*EXP(-K327/$B$22)+$B$20*EXP(-K327/$B$23)</f>
        <v>0.316604094236343</v>
      </c>
      <c r="M327" s="63" t="n">
        <f aca="false">EXP(-K327/$D$9)</f>
        <v>1.53362050846503E-012</v>
      </c>
      <c r="N327" s="63" t="n">
        <f aca="false">EXP(-K327/$D$8)</f>
        <v>0.052604472810141</v>
      </c>
      <c r="O327" s="64" t="n">
        <f aca="false">(K327*$B$17+$B$18*$B$21*(1-EXP(-K327/$B$21))+$B$19*$B$22*(1-EXP(-K327/$B$22))+$B$20*$B$23*(1-EXP(-K327/$B$23)))*$C$7</f>
        <v>2.22412161242578E-013</v>
      </c>
      <c r="P327" s="64" t="n">
        <f aca="false">$D$9*(1-EXP(-K327/$D$9))*$C$9</f>
        <v>2.36561263727683E-012</v>
      </c>
      <c r="Q327" s="65" t="n">
        <f aca="false">$D$8*(1-EXP(-K327/$D$8))*$C$8</f>
        <v>3.70617583477583E-011</v>
      </c>
      <c r="R327" s="66" t="n">
        <f aca="false">$B$13-K327</f>
        <v>179</v>
      </c>
      <c r="S327" s="67" t="n">
        <f aca="false">VLOOKUP($R327,$K$6:$Q$506,5)/$C$26</f>
        <v>0.449573132792391</v>
      </c>
      <c r="T327" s="68" t="n">
        <f aca="false">VLOOKUP($R327,$K$6:$Q$506,6)/$C$26</f>
        <v>7.55597828507492</v>
      </c>
      <c r="U327" s="69" t="n">
        <f aca="false">VLOOKUP($R327,$K$6:$Q$506,7)/$C$26</f>
        <v>100.766804591789</v>
      </c>
      <c r="V327" s="28" t="s">
        <v>445</v>
      </c>
      <c r="W327" s="78" t="n">
        <f aca="false">G327*S327+H327*T327+I327*U327</f>
        <v>0</v>
      </c>
      <c r="X327" s="25"/>
      <c r="Y327" s="25"/>
      <c r="Z327" s="25"/>
    </row>
    <row r="328" customFormat="false" ht="15.75" hidden="false" customHeight="false" outlineLevel="0" collapsed="false">
      <c r="A328" s="25"/>
      <c r="B328" s="25"/>
      <c r="C328" s="25"/>
      <c r="D328" s="25"/>
      <c r="E328" s="25"/>
      <c r="F328" s="28" t="s">
        <v>446</v>
      </c>
      <c r="G328" s="103" t="n">
        <v>0</v>
      </c>
      <c r="H328" s="76" t="n">
        <v>0</v>
      </c>
      <c r="I328" s="77" t="n">
        <v>0</v>
      </c>
      <c r="J328" s="25"/>
      <c r="K328" s="61" t="n">
        <v>322</v>
      </c>
      <c r="L328" s="62" t="n">
        <f aca="false">$B$17+$B$18*EXP(-K328/$B$21)+$B$19*EXP(-K328/$B$22)+$B$20*EXP(-K328/$B$23)</f>
        <v>0.316351570732366</v>
      </c>
      <c r="M328" s="63" t="n">
        <f aca="false">EXP(-K328/$D$9)</f>
        <v>1.40900745333617E-012</v>
      </c>
      <c r="N328" s="63" t="n">
        <f aca="false">EXP(-K328/$D$8)</f>
        <v>0.0521240700199105</v>
      </c>
      <c r="O328" s="64" t="n">
        <f aca="false">(K328*$B$17+$B$18*$B$21*(1-EXP(-K328/$B$21))+$B$19*$B$22*(1-EXP(-K328/$B$22))+$B$20*$B$23*(1-EXP(-K328/$B$23)))*$C$7</f>
        <v>2.2295171487901E-013</v>
      </c>
      <c r="P328" s="64" t="n">
        <f aca="false">$D$9*(1-EXP(-K328/$D$9))*$C$9</f>
        <v>2.36561263727712E-012</v>
      </c>
      <c r="Q328" s="65" t="n">
        <f aca="false">$D$8*(1-EXP(-K328/$D$8))*$C$8</f>
        <v>3.7080551525064E-011</v>
      </c>
      <c r="R328" s="66" t="n">
        <f aca="false">$B$13-K328</f>
        <v>178</v>
      </c>
      <c r="S328" s="67" t="n">
        <f aca="false">VLOOKUP($R328,$K$6:$Q$506,5)/$C$26</f>
        <v>0.447602432676119</v>
      </c>
      <c r="T328" s="68" t="n">
        <f aca="false">VLOOKUP($R328,$K$6:$Q$506,6)/$C$26</f>
        <v>7.55597811252506</v>
      </c>
      <c r="U328" s="69" t="n">
        <f aca="false">VLOOKUP($R328,$K$6:$Q$506,7)/$C$26</f>
        <v>100.543904689387</v>
      </c>
      <c r="V328" s="28" t="s">
        <v>446</v>
      </c>
      <c r="W328" s="78" t="n">
        <f aca="false">G328*S328+H328*T328+I328*U328</f>
        <v>0</v>
      </c>
      <c r="X328" s="25"/>
      <c r="Y328" s="25"/>
      <c r="Z328" s="25"/>
    </row>
    <row r="329" customFormat="false" ht="15.75" hidden="false" customHeight="false" outlineLevel="0" collapsed="false">
      <c r="A329" s="25"/>
      <c r="B329" s="25"/>
      <c r="C329" s="25"/>
      <c r="D329" s="25"/>
      <c r="E329" s="25"/>
      <c r="F329" s="28" t="s">
        <v>447</v>
      </c>
      <c r="G329" s="103" t="n">
        <v>0</v>
      </c>
      <c r="H329" s="76" t="n">
        <v>0</v>
      </c>
      <c r="I329" s="77" t="n">
        <v>0</v>
      </c>
      <c r="J329" s="25"/>
      <c r="K329" s="61" t="n">
        <v>323</v>
      </c>
      <c r="L329" s="62" t="n">
        <f aca="false">$B$17+$B$18*EXP(-K329/$B$21)+$B$19*EXP(-K329/$B$22)+$B$20*EXP(-K329/$B$23)</f>
        <v>0.316099715230465</v>
      </c>
      <c r="M329" s="63" t="n">
        <f aca="false">EXP(-K329/$D$9)</f>
        <v>1.29451972805446E-012</v>
      </c>
      <c r="N329" s="63" t="n">
        <f aca="false">EXP(-K329/$D$8)</f>
        <v>0.0516480544391421</v>
      </c>
      <c r="O329" s="64" t="n">
        <f aca="false">(K329*$B$17+$B$18*$B$21*(1-EXP(-K329/$B$21))+$B$19*$B$22*(1-EXP(-K329/$B$22))+$B$20*$B$23*(1-EXP(-K329/$B$23)))*$C$7</f>
        <v>2.23490838565341E-013</v>
      </c>
      <c r="P329" s="64" t="n">
        <f aca="false">$D$9*(1-EXP(-K329/$D$9))*$C$9</f>
        <v>2.36561263727739E-012</v>
      </c>
      <c r="Q329" s="65" t="n">
        <f aca="false">$D$8*(1-EXP(-K329/$D$8))*$C$8</f>
        <v>3.7099173076378E-011</v>
      </c>
      <c r="R329" s="66" t="n">
        <f aca="false">$B$13-K329</f>
        <v>177</v>
      </c>
      <c r="S329" s="67" t="n">
        <f aca="false">VLOOKUP($R329,$K$6:$Q$506,5)/$C$26</f>
        <v>0.44562944059465</v>
      </c>
      <c r="T329" s="68" t="n">
        <f aca="false">VLOOKUP($R329,$K$6:$Q$506,6)/$C$26</f>
        <v>7.55597792471484</v>
      </c>
      <c r="U329" s="69" t="n">
        <f aca="false">VLOOKUP($R329,$K$6:$Q$506,7)/$C$26</f>
        <v>100.31895042448</v>
      </c>
      <c r="V329" s="28" t="s">
        <v>447</v>
      </c>
      <c r="W329" s="78" t="n">
        <f aca="false">G329*S329+H329*T329+I329*U329</f>
        <v>0</v>
      </c>
      <c r="X329" s="25"/>
      <c r="Y329" s="25"/>
      <c r="Z329" s="25"/>
    </row>
    <row r="330" customFormat="false" ht="15.75" hidden="false" customHeight="false" outlineLevel="0" collapsed="false">
      <c r="A330" s="25"/>
      <c r="B330" s="25"/>
      <c r="C330" s="25"/>
      <c r="D330" s="25"/>
      <c r="E330" s="25"/>
      <c r="F330" s="28" t="s">
        <v>448</v>
      </c>
      <c r="G330" s="103" t="n">
        <v>0</v>
      </c>
      <c r="H330" s="76" t="n">
        <v>0</v>
      </c>
      <c r="I330" s="77" t="n">
        <v>0</v>
      </c>
      <c r="J330" s="25"/>
      <c r="K330" s="61" t="n">
        <v>324</v>
      </c>
      <c r="L330" s="62" t="n">
        <f aca="false">$B$17+$B$18*EXP(-K330/$B$21)+$B$19*EXP(-K330/$B$22)+$B$20*EXP(-K330/$B$23)</f>
        <v>0.315848525268583</v>
      </c>
      <c r="M330" s="63" t="n">
        <f aca="false">EXP(-K330/$D$9)</f>
        <v>1.18933460738931E-012</v>
      </c>
      <c r="N330" s="63" t="n">
        <f aca="false">EXP(-K330/$D$8)</f>
        <v>0.0511763860022758</v>
      </c>
      <c r="O330" s="64" t="n">
        <f aca="false">(K330*$B$17+$B$18*$B$21*(1-EXP(-K330/$B$21))+$B$19*$B$22*(1-EXP(-K330/$B$22))+$B$20*$B$23*(1-EXP(-K330/$B$23)))*$C$7</f>
        <v>2.24029533438325E-013</v>
      </c>
      <c r="P330" s="64" t="n">
        <f aca="false">$D$9*(1-EXP(-K330/$D$9))*$C$9</f>
        <v>2.36561263727764E-012</v>
      </c>
      <c r="Q330" s="65" t="n">
        <f aca="false">$D$8*(1-EXP(-K330/$D$8))*$C$8</f>
        <v>3.711762456905E-011</v>
      </c>
      <c r="R330" s="66" t="n">
        <f aca="false">$B$13-K330</f>
        <v>176</v>
      </c>
      <c r="S330" s="67" t="n">
        <f aca="false">VLOOKUP($R330,$K$6:$Q$506,5)/$C$26</f>
        <v>0.443654142599849</v>
      </c>
      <c r="T330" s="68" t="n">
        <f aca="false">VLOOKUP($R330,$K$6:$Q$506,6)/$C$26</f>
        <v>7.55597772029463</v>
      </c>
      <c r="U330" s="69" t="n">
        <f aca="false">VLOOKUP($R330,$K$6:$Q$506,7)/$C$26</f>
        <v>100.091922862984</v>
      </c>
      <c r="V330" s="28" t="s">
        <v>448</v>
      </c>
      <c r="W330" s="78" t="n">
        <f aca="false">G330*S330+H330*T330+I330*U330</f>
        <v>0</v>
      </c>
      <c r="X330" s="25"/>
      <c r="Y330" s="25"/>
      <c r="Z330" s="25"/>
    </row>
    <row r="331" customFormat="false" ht="15.75" hidden="false" customHeight="false" outlineLevel="0" collapsed="false">
      <c r="A331" s="25"/>
      <c r="B331" s="25"/>
      <c r="C331" s="25"/>
      <c r="D331" s="25"/>
      <c r="E331" s="25"/>
      <c r="F331" s="28" t="s">
        <v>449</v>
      </c>
      <c r="G331" s="103" t="n">
        <v>0</v>
      </c>
      <c r="H331" s="76" t="n">
        <v>0</v>
      </c>
      <c r="I331" s="77" t="n">
        <v>0</v>
      </c>
      <c r="J331" s="25"/>
      <c r="K331" s="61" t="n">
        <v>325</v>
      </c>
      <c r="L331" s="62" t="n">
        <f aca="false">$B$17+$B$18*EXP(-K331/$B$21)+$B$19*EXP(-K331/$B$22)+$B$20*EXP(-K331/$B$23)</f>
        <v>0.315597998411699</v>
      </c>
      <c r="M331" s="63" t="n">
        <f aca="false">EXP(-K331/$D$9)</f>
        <v>1.09269621596247E-012</v>
      </c>
      <c r="N331" s="63" t="n">
        <f aca="false">EXP(-K331/$D$8)</f>
        <v>0.0507090250096443</v>
      </c>
      <c r="O331" s="64" t="n">
        <f aca="false">(K331*$B$17+$B$18*$B$21*(1-EXP(-K331/$B$21))+$B$19*$B$22*(1-EXP(-K331/$B$22))+$B$20*$B$23*(1-EXP(-K331/$B$23)))*$C$7</f>
        <v>2.24567800630543E-013</v>
      </c>
      <c r="P331" s="64" t="n">
        <f aca="false">$D$9*(1-EXP(-K331/$D$9))*$C$9</f>
        <v>2.36561263727787E-012</v>
      </c>
      <c r="Q331" s="65" t="n">
        <f aca="false">$D$8*(1-EXP(-K331/$D$8))*$C$8</f>
        <v>3.71359075561161E-011</v>
      </c>
      <c r="R331" s="66" t="n">
        <f aca="false">$B$13-K331</f>
        <v>175</v>
      </c>
      <c r="S331" s="67" t="n">
        <f aca="false">VLOOKUP($R331,$K$6:$Q$506,5)/$C$26</f>
        <v>0.44167652448262</v>
      </c>
      <c r="T331" s="68" t="n">
        <f aca="false">VLOOKUP($R331,$K$6:$Q$506,6)/$C$26</f>
        <v>7.55597749779543</v>
      </c>
      <c r="U331" s="69" t="n">
        <f aca="false">VLOOKUP($R331,$K$6:$Q$506,7)/$C$26</f>
        <v>99.8628028963112</v>
      </c>
      <c r="V331" s="28" t="s">
        <v>449</v>
      </c>
      <c r="W331" s="78" t="n">
        <f aca="false">G331*S331+H331*T331+I331*U331</f>
        <v>0</v>
      </c>
      <c r="X331" s="25"/>
      <c r="Y331" s="25"/>
      <c r="Z331" s="25"/>
    </row>
    <row r="332" customFormat="false" ht="15.75" hidden="false" customHeight="false" outlineLevel="0" collapsed="false">
      <c r="A332" s="25"/>
      <c r="B332" s="25"/>
      <c r="C332" s="25"/>
      <c r="D332" s="25"/>
      <c r="E332" s="25"/>
      <c r="F332" s="28" t="s">
        <v>450</v>
      </c>
      <c r="G332" s="103" t="n">
        <v>0</v>
      </c>
      <c r="H332" s="76" t="n">
        <v>0</v>
      </c>
      <c r="I332" s="77" t="n">
        <v>0</v>
      </c>
      <c r="J332" s="25"/>
      <c r="K332" s="61" t="n">
        <v>326</v>
      </c>
      <c r="L332" s="62" t="n">
        <f aca="false">$B$17+$B$18*EXP(-K332/$B$21)+$B$19*EXP(-K332/$B$22)+$B$20*EXP(-K332/$B$23)</f>
        <v>0.315348132251195</v>
      </c>
      <c r="M332" s="63" t="n">
        <f aca="false">EXP(-K332/$D$9)</f>
        <v>1.00391009641905E-012</v>
      </c>
      <c r="N332" s="63" t="n">
        <f aca="false">EXP(-K332/$D$8)</f>
        <v>0.050245932124132</v>
      </c>
      <c r="O332" s="64" t="n">
        <f aca="false">(K332*$B$17+$B$18*$B$21*(1-EXP(-K332/$B$21))+$B$19*$B$22*(1-EXP(-K332/$B$22))+$B$20*$B$23*(1-EXP(-K332/$B$23)))*$C$7</f>
        <v>2.25105641270446E-013</v>
      </c>
      <c r="P332" s="64" t="n">
        <f aca="false">$D$9*(1-EXP(-K332/$D$9))*$C$9</f>
        <v>2.36561263727808E-012</v>
      </c>
      <c r="Q332" s="65" t="n">
        <f aca="false">$D$8*(1-EXP(-K332/$D$8))*$C$8</f>
        <v>3.71540235764295E-011</v>
      </c>
      <c r="R332" s="66" t="n">
        <f aca="false">$B$13-K332</f>
        <v>174</v>
      </c>
      <c r="S332" s="67" t="n">
        <f aca="false">VLOOKUP($R332,$K$6:$Q$506,5)/$C$26</f>
        <v>0.43969657176598</v>
      </c>
      <c r="T332" s="68" t="n">
        <f aca="false">VLOOKUP($R332,$K$6:$Q$506,6)/$C$26</f>
        <v>7.55597725561833</v>
      </c>
      <c r="U332" s="69" t="n">
        <f aca="false">VLOOKUP($R332,$K$6:$Q$506,7)/$C$26</f>
        <v>99.6315712397557</v>
      </c>
      <c r="V332" s="28" t="s">
        <v>450</v>
      </c>
      <c r="W332" s="78" t="n">
        <f aca="false">G332*S332+H332*T332+I332*U332</f>
        <v>0</v>
      </c>
      <c r="X332" s="25"/>
      <c r="Y332" s="25"/>
      <c r="Z332" s="25"/>
    </row>
    <row r="333" customFormat="false" ht="15.75" hidden="false" customHeight="false" outlineLevel="0" collapsed="false">
      <c r="A333" s="25"/>
      <c r="B333" s="25"/>
      <c r="C333" s="25"/>
      <c r="D333" s="25"/>
      <c r="E333" s="25"/>
      <c r="F333" s="28" t="s">
        <v>451</v>
      </c>
      <c r="G333" s="103" t="n">
        <v>0</v>
      </c>
      <c r="H333" s="76" t="n">
        <v>0</v>
      </c>
      <c r="I333" s="77" t="n">
        <v>0</v>
      </c>
      <c r="J333" s="25"/>
      <c r="K333" s="61" t="n">
        <v>327</v>
      </c>
      <c r="L333" s="62" t="n">
        <f aca="false">$B$17+$B$18*EXP(-K333/$B$21)+$B$19*EXP(-K333/$B$22)+$B$20*EXP(-K333/$B$23)</f>
        <v>0.315098924404246</v>
      </c>
      <c r="M333" s="63" t="n">
        <f aca="false">EXP(-K333/$D$9)</f>
        <v>9.223382189572E-013</v>
      </c>
      <c r="N333" s="63" t="n">
        <f aca="false">EXP(-K333/$D$8)</f>
        <v>0.0497870683678639</v>
      </c>
      <c r="O333" s="64" t="n">
        <f aca="false">(K333*$B$17+$B$18*$B$21*(1-EXP(-K333/$B$21))+$B$19*$B$22*(1-EXP(-K333/$B$22))+$B$20*$B$23*(1-EXP(-K333/$B$23)))*$C$7</f>
        <v>2.256430564824E-013</v>
      </c>
      <c r="P333" s="64" t="n">
        <f aca="false">$D$9*(1-EXP(-K333/$D$9))*$C$9</f>
        <v>2.36561263727827E-012</v>
      </c>
      <c r="Q333" s="65" t="n">
        <f aca="false">$D$8*(1-EXP(-K333/$D$8))*$C$8</f>
        <v>3.71719741547902E-011</v>
      </c>
      <c r="R333" s="66" t="n">
        <f aca="false">$B$13-K333</f>
        <v>173</v>
      </c>
      <c r="S333" s="67" t="n">
        <f aca="false">VLOOKUP($R333,$K$6:$Q$506,5)/$C$26</f>
        <v>0.437714269697949</v>
      </c>
      <c r="T333" s="68" t="n">
        <f aca="false">VLOOKUP($R333,$K$6:$Q$506,6)/$C$26</f>
        <v>7.55597699202301</v>
      </c>
      <c r="U333" s="69" t="n">
        <f aca="false">VLOOKUP($R333,$K$6:$Q$506,7)/$C$26</f>
        <v>99.3982084308754</v>
      </c>
      <c r="V333" s="28" t="s">
        <v>451</v>
      </c>
      <c r="W333" s="78" t="n">
        <f aca="false">G333*S333+H333*T333+I333*U333</f>
        <v>0</v>
      </c>
      <c r="X333" s="25"/>
      <c r="Y333" s="25"/>
      <c r="Z333" s="25"/>
    </row>
    <row r="334" customFormat="false" ht="15.75" hidden="false" customHeight="false" outlineLevel="0" collapsed="false">
      <c r="A334" s="25"/>
      <c r="B334" s="25"/>
      <c r="C334" s="25"/>
      <c r="D334" s="25"/>
      <c r="E334" s="25"/>
      <c r="F334" s="28" t="s">
        <v>452</v>
      </c>
      <c r="G334" s="103" t="n">
        <v>0</v>
      </c>
      <c r="H334" s="76" t="n">
        <v>0</v>
      </c>
      <c r="I334" s="77" t="n">
        <v>0</v>
      </c>
      <c r="J334" s="25"/>
      <c r="K334" s="61" t="n">
        <v>328</v>
      </c>
      <c r="L334" s="62" t="n">
        <f aca="false">$B$17+$B$18*EXP(-K334/$B$21)+$B$19*EXP(-K334/$B$22)+$B$20*EXP(-K334/$B$23)</f>
        <v>0.31485037251322</v>
      </c>
      <c r="M334" s="63" t="n">
        <f aca="false">EXP(-K334/$D$9)</f>
        <v>8.47394396354437E-013</v>
      </c>
      <c r="N334" s="63" t="n">
        <f aca="false">EXP(-K334/$D$8)</f>
        <v>0.0493323951189248</v>
      </c>
      <c r="O334" s="64" t="n">
        <f aca="false">(K334*$B$17+$B$18*$B$21*(1-EXP(-K334/$B$21))+$B$19*$B$22*(1-EXP(-K334/$B$22))+$B$20*$B$23*(1-EXP(-K334/$B$23)))*$C$7</f>
        <v>2.26180047386732E-013</v>
      </c>
      <c r="P334" s="64" t="n">
        <f aca="false">$D$9*(1-EXP(-K334/$D$9))*$C$9</f>
        <v>2.36561263727845E-012</v>
      </c>
      <c r="Q334" s="65" t="n">
        <f aca="false">$D$8*(1-EXP(-K334/$D$8))*$C$8</f>
        <v>3.71897608020729E-011</v>
      </c>
      <c r="R334" s="66" t="n">
        <f aca="false">$B$13-K334</f>
        <v>172</v>
      </c>
      <c r="S334" s="67" t="n">
        <f aca="false">VLOOKUP($R334,$K$6:$Q$506,5)/$C$26</f>
        <v>0.435729603244243</v>
      </c>
      <c r="T334" s="68" t="n">
        <f aca="false">VLOOKUP($R334,$K$6:$Q$506,6)/$C$26</f>
        <v>7.55597670511525</v>
      </c>
      <c r="U334" s="69" t="n">
        <f aca="false">VLOOKUP($R334,$K$6:$Q$506,7)/$C$26</f>
        <v>99.1626948278519</v>
      </c>
      <c r="V334" s="28" t="s">
        <v>452</v>
      </c>
      <c r="W334" s="78" t="n">
        <f aca="false">G334*S334+H334*T334+I334*U334</f>
        <v>0</v>
      </c>
      <c r="X334" s="25"/>
      <c r="Y334" s="25"/>
      <c r="Z334" s="25"/>
    </row>
    <row r="335" customFormat="false" ht="15.75" hidden="false" customHeight="false" outlineLevel="0" collapsed="false">
      <c r="A335" s="25"/>
      <c r="B335" s="25"/>
      <c r="C335" s="25"/>
      <c r="D335" s="25"/>
      <c r="E335" s="25"/>
      <c r="F335" s="28" t="s">
        <v>453</v>
      </c>
      <c r="G335" s="103" t="n">
        <v>0</v>
      </c>
      <c r="H335" s="76" t="n">
        <v>0</v>
      </c>
      <c r="I335" s="77" t="n">
        <v>0</v>
      </c>
      <c r="J335" s="25"/>
      <c r="K335" s="61" t="n">
        <v>329</v>
      </c>
      <c r="L335" s="62" t="n">
        <f aca="false">$B$17+$B$18*EXP(-K335/$B$21)+$B$19*EXP(-K335/$B$22)+$B$20*EXP(-K335/$B$23)</f>
        <v>0.3146024742451</v>
      </c>
      <c r="M335" s="63" t="n">
        <f aca="false">EXP(-K335/$D$9)</f>
        <v>7.78540071542042E-013</v>
      </c>
      <c r="N335" s="63" t="n">
        <f aca="false">EXP(-K335/$D$8)</f>
        <v>0.0488818741081085</v>
      </c>
      <c r="O335" s="64" t="n">
        <f aca="false">(K335*$B$17+$B$18*$B$21*(1-EXP(-K335/$B$21))+$B$19*$B$22*(1-EXP(-K335/$B$22))+$B$20*$B$23*(1-EXP(-K335/$B$23)))*$C$7</f>
        <v>2.2671661509977E-013</v>
      </c>
      <c r="P335" s="64" t="n">
        <f aca="false">$D$9*(1-EXP(-K335/$D$9))*$C$9</f>
        <v>2.36561263727861E-012</v>
      </c>
      <c r="Q335" s="65" t="n">
        <f aca="false">$D$8*(1-EXP(-K335/$D$8))*$C$8</f>
        <v>3.72073850153547E-011</v>
      </c>
      <c r="R335" s="66" t="n">
        <f aca="false">$B$13-K335</f>
        <v>171</v>
      </c>
      <c r="S335" s="67" t="n">
        <f aca="false">VLOOKUP($R335,$K$6:$Q$506,5)/$C$26</f>
        <v>0.433742557080762</v>
      </c>
      <c r="T335" s="68" t="n">
        <f aca="false">VLOOKUP($R335,$K$6:$Q$506,6)/$C$26</f>
        <v>7.55597639283327</v>
      </c>
      <c r="U335" s="69" t="n">
        <f aca="false">VLOOKUP($R335,$K$6:$Q$506,7)/$C$26</f>
        <v>98.9250106078372</v>
      </c>
      <c r="V335" s="28" t="s">
        <v>453</v>
      </c>
      <c r="W335" s="78" t="n">
        <f aca="false">G335*S335+H335*T335+I335*U335</f>
        <v>0</v>
      </c>
      <c r="X335" s="25"/>
      <c r="Y335" s="25"/>
      <c r="Z335" s="25"/>
    </row>
    <row r="336" customFormat="false" ht="15.75" hidden="false" customHeight="false" outlineLevel="0" collapsed="false">
      <c r="A336" s="25"/>
      <c r="B336" s="25"/>
      <c r="C336" s="25"/>
      <c r="D336" s="25"/>
      <c r="E336" s="25"/>
      <c r="F336" s="28" t="s">
        <v>454</v>
      </c>
      <c r="G336" s="103" t="n">
        <v>0</v>
      </c>
      <c r="H336" s="76" t="n">
        <v>0</v>
      </c>
      <c r="I336" s="77" t="n">
        <v>0</v>
      </c>
      <c r="J336" s="25"/>
      <c r="K336" s="61" t="n">
        <v>330</v>
      </c>
      <c r="L336" s="62" t="n">
        <f aca="false">$B$17+$B$18*EXP(-K336/$B$21)+$B$19*EXP(-K336/$B$22)+$B$20*EXP(-K336/$B$23)</f>
        <v>0.314355227290917</v>
      </c>
      <c r="M336" s="63" t="n">
        <f aca="false">EXP(-K336/$D$9)</f>
        <v>7.15280447456684E-013</v>
      </c>
      <c r="N336" s="63" t="n">
        <f aca="false">EXP(-K336/$D$8)</f>
        <v>0.048435467415697</v>
      </c>
      <c r="O336" s="64" t="n">
        <f aca="false">(K336*$B$17+$B$18*$B$21*(1-EXP(-K336/$B$21))+$B$19*$B$22*(1-EXP(-K336/$B$22))+$B$20*$B$23*(1-EXP(-K336/$B$23)))*$C$7</f>
        <v>2.27252760733884E-013</v>
      </c>
      <c r="P336" s="64" t="n">
        <f aca="false">$D$9*(1-EXP(-K336/$D$9))*$C$9</f>
        <v>2.36561263727876E-012</v>
      </c>
      <c r="Q336" s="65" t="n">
        <f aca="false">$D$8*(1-EXP(-K336/$D$8))*$C$8</f>
        <v>3.72248482780409E-011</v>
      </c>
      <c r="R336" s="66" t="n">
        <f aca="false">$B$13-K336</f>
        <v>170</v>
      </c>
      <c r="S336" s="67" t="n">
        <f aca="false">VLOOKUP($R336,$K$6:$Q$506,5)/$C$26</f>
        <v>0.431753115585872</v>
      </c>
      <c r="T336" s="68" t="n">
        <f aca="false">VLOOKUP($R336,$K$6:$Q$506,6)/$C$26</f>
        <v>7.55597605293297</v>
      </c>
      <c r="U336" s="69" t="n">
        <f aca="false">VLOOKUP($R336,$K$6:$Q$506,7)/$C$26</f>
        <v>98.6851357652859</v>
      </c>
      <c r="V336" s="28" t="s">
        <v>454</v>
      </c>
      <c r="W336" s="78" t="n">
        <f aca="false">G336*S336+H336*T336+I336*U336</f>
        <v>0</v>
      </c>
      <c r="X336" s="25"/>
      <c r="Y336" s="25"/>
      <c r="Z336" s="25"/>
    </row>
    <row r="337" customFormat="false" ht="15.75" hidden="false" customHeight="false" outlineLevel="0" collapsed="false">
      <c r="A337" s="25"/>
      <c r="B337" s="25"/>
      <c r="C337" s="25"/>
      <c r="D337" s="25"/>
      <c r="E337" s="25"/>
      <c r="F337" s="28" t="s">
        <v>455</v>
      </c>
      <c r="G337" s="103" t="n">
        <v>0</v>
      </c>
      <c r="H337" s="76" t="n">
        <v>0</v>
      </c>
      <c r="I337" s="77" t="n">
        <v>0</v>
      </c>
      <c r="J337" s="25"/>
      <c r="K337" s="61" t="n">
        <v>331</v>
      </c>
      <c r="L337" s="62" t="n">
        <f aca="false">$B$17+$B$18*EXP(-K337/$B$21)+$B$19*EXP(-K337/$B$22)+$B$20*EXP(-K337/$B$23)</f>
        <v>0.314108629365198</v>
      </c>
      <c r="M337" s="63" t="n">
        <f aca="false">EXP(-K337/$D$9)</f>
        <v>6.57160931357668E-013</v>
      </c>
      <c r="N337" s="63" t="n">
        <f aca="false">EXP(-K337/$D$8)</f>
        <v>0.0479931374682684</v>
      </c>
      <c r="O337" s="64" t="n">
        <f aca="false">(K337*$B$17+$B$18*$B$21*(1-EXP(-K337/$B$21))+$B$19*$B$22*(1-EXP(-K337/$B$22))+$B$20*$B$23*(1-EXP(-K337/$B$23)))*$C$7</f>
        <v>2.27788485397529E-013</v>
      </c>
      <c r="P337" s="64" t="n">
        <f aca="false">$D$9*(1-EXP(-K337/$D$9))*$C$9</f>
        <v>2.3656126372789E-012</v>
      </c>
      <c r="Q337" s="65" t="n">
        <f aca="false">$D$8*(1-EXP(-K337/$D$8))*$C$8</f>
        <v>3.72421520599895E-011</v>
      </c>
      <c r="R337" s="66" t="n">
        <f aca="false">$B$13-K337</f>
        <v>169</v>
      </c>
      <c r="S337" s="67" t="n">
        <f aca="false">VLOOKUP($R337,$K$6:$Q$506,5)/$C$26</f>
        <v>0.429761262832477</v>
      </c>
      <c r="T337" s="68" t="n">
        <f aca="false">VLOOKUP($R337,$K$6:$Q$506,6)/$C$26</f>
        <v>7.55597568297179</v>
      </c>
      <c r="U337" s="69" t="n">
        <f aca="false">VLOOKUP($R337,$K$6:$Q$506,7)/$C$26</f>
        <v>98.4430501102708</v>
      </c>
      <c r="V337" s="28" t="s">
        <v>455</v>
      </c>
      <c r="W337" s="78" t="n">
        <f aca="false">G337*S337+H337*T337+I337*U337</f>
        <v>0</v>
      </c>
      <c r="X337" s="25"/>
      <c r="Y337" s="25"/>
      <c r="Z337" s="25"/>
    </row>
    <row r="338" customFormat="false" ht="15.75" hidden="false" customHeight="false" outlineLevel="0" collapsed="false">
      <c r="A338" s="25"/>
      <c r="B338" s="25"/>
      <c r="C338" s="25"/>
      <c r="D338" s="25"/>
      <c r="E338" s="25"/>
      <c r="F338" s="28" t="s">
        <v>456</v>
      </c>
      <c r="G338" s="103" t="n">
        <v>0</v>
      </c>
      <c r="H338" s="76" t="n">
        <v>0</v>
      </c>
      <c r="I338" s="77" t="n">
        <v>0</v>
      </c>
      <c r="J338" s="25"/>
      <c r="K338" s="61" t="n">
        <v>332</v>
      </c>
      <c r="L338" s="62" t="n">
        <f aca="false">$B$17+$B$18*EXP(-K338/$B$21)+$B$19*EXP(-K338/$B$22)+$B$20*EXP(-K338/$B$23)</f>
        <v>0.313862678205434</v>
      </c>
      <c r="M338" s="63" t="n">
        <f aca="false">EXP(-K338/$D$9)</f>
        <v>6.03763868058242E-013</v>
      </c>
      <c r="N338" s="63" t="n">
        <f aca="false">EXP(-K338/$D$8)</f>
        <v>0.047554847035535</v>
      </c>
      <c r="O338" s="64" t="n">
        <f aca="false">(K338*$B$17+$B$18*$B$21*(1-EXP(-K338/$B$21))+$B$19*$B$22*(1-EXP(-K338/$B$22))+$B$20*$B$23*(1-EXP(-K338/$B$23)))*$C$7</f>
        <v>2.28323790195283E-013</v>
      </c>
      <c r="P338" s="64" t="n">
        <f aca="false">$D$9*(1-EXP(-K338/$D$9))*$C$9</f>
        <v>2.36561263727903E-012</v>
      </c>
      <c r="Q338" s="65" t="n">
        <f aca="false">$D$8*(1-EXP(-K338/$D$8))*$C$8</f>
        <v>3.72592978176355E-011</v>
      </c>
      <c r="R338" s="66" t="n">
        <f aca="false">$B$13-K338</f>
        <v>168</v>
      </c>
      <c r="S338" s="67" t="n">
        <f aca="false">VLOOKUP($R338,$K$6:$Q$506,5)/$C$26</f>
        <v>0.427766982579864</v>
      </c>
      <c r="T338" s="68" t="n">
        <f aca="false">VLOOKUP($R338,$K$6:$Q$506,6)/$C$26</f>
        <v>7.55597528029113</v>
      </c>
      <c r="U338" s="69" t="n">
        <f aca="false">VLOOKUP($R338,$K$6:$Q$506,7)/$C$26</f>
        <v>98.1987332667835</v>
      </c>
      <c r="V338" s="28" t="s">
        <v>456</v>
      </c>
      <c r="W338" s="78" t="n">
        <f aca="false">G338*S338+H338*T338+I338*U338</f>
        <v>0</v>
      </c>
      <c r="X338" s="25"/>
      <c r="Y338" s="25"/>
      <c r="Z338" s="25"/>
    </row>
    <row r="339" customFormat="false" ht="15.75" hidden="false" customHeight="false" outlineLevel="0" collapsed="false">
      <c r="A339" s="25"/>
      <c r="B339" s="25"/>
      <c r="C339" s="25"/>
      <c r="D339" s="25"/>
      <c r="E339" s="25"/>
      <c r="F339" s="28" t="s">
        <v>457</v>
      </c>
      <c r="G339" s="103" t="n">
        <v>0</v>
      </c>
      <c r="H339" s="76" t="n">
        <v>0</v>
      </c>
      <c r="I339" s="77" t="n">
        <v>0</v>
      </c>
      <c r="J339" s="25"/>
      <c r="K339" s="61" t="n">
        <v>333</v>
      </c>
      <c r="L339" s="62" t="n">
        <f aca="false">$B$17+$B$18*EXP(-K339/$B$21)+$B$19*EXP(-K339/$B$22)+$B$20*EXP(-K339/$B$23)</f>
        <v>0.313617371571551</v>
      </c>
      <c r="M339" s="63" t="n">
        <f aca="false">EXP(-K339/$D$9)</f>
        <v>5.54705538595463E-013</v>
      </c>
      <c r="N339" s="63" t="n">
        <f aca="false">EXP(-K339/$D$8)</f>
        <v>0.0471205592272091</v>
      </c>
      <c r="O339" s="64" t="n">
        <f aca="false">(K339*$B$17+$B$18*$B$21*(1-EXP(-K339/$B$21))+$B$19*$B$22*(1-EXP(-K339/$B$22))+$B$20*$B$23*(1-EXP(-K339/$B$23)))*$C$7</f>
        <v>2.28858676227884E-013</v>
      </c>
      <c r="P339" s="64" t="n">
        <f aca="false">$D$9*(1-EXP(-K339/$D$9))*$C$9</f>
        <v>2.36561263727914E-012</v>
      </c>
      <c r="Q339" s="65" t="n">
        <f aca="false">$D$8*(1-EXP(-K339/$D$8))*$C$8</f>
        <v>3.72762869941131E-011</v>
      </c>
      <c r="R339" s="66" t="n">
        <f aca="false">$B$13-K339</f>
        <v>167</v>
      </c>
      <c r="S339" s="67" t="n">
        <f aca="false">VLOOKUP($R339,$K$6:$Q$506,5)/$C$26</f>
        <v>0.425770258265331</v>
      </c>
      <c r="T339" s="68" t="n">
        <f aca="false">VLOOKUP($R339,$K$6:$Q$506,6)/$C$26</f>
        <v>7.55597484199726</v>
      </c>
      <c r="U339" s="69" t="n">
        <f aca="false">VLOOKUP($R339,$K$6:$Q$506,7)/$C$26</f>
        <v>97.9521646710201</v>
      </c>
      <c r="V339" s="28" t="s">
        <v>457</v>
      </c>
      <c r="W339" s="78" t="n">
        <f aca="false">G339*S339+H339*T339+I339*U339</f>
        <v>0</v>
      </c>
      <c r="X339" s="25"/>
      <c r="Y339" s="25"/>
      <c r="Z339" s="25"/>
    </row>
    <row r="340" customFormat="false" ht="15.75" hidden="false" customHeight="false" outlineLevel="0" collapsed="false">
      <c r="A340" s="25"/>
      <c r="B340" s="25"/>
      <c r="C340" s="25"/>
      <c r="D340" s="25"/>
      <c r="E340" s="25"/>
      <c r="F340" s="28" t="s">
        <v>458</v>
      </c>
      <c r="G340" s="103" t="n">
        <v>0</v>
      </c>
      <c r="H340" s="76" t="n">
        <v>0</v>
      </c>
      <c r="I340" s="77" t="n">
        <v>0</v>
      </c>
      <c r="J340" s="25"/>
      <c r="K340" s="61" t="n">
        <v>334</v>
      </c>
      <c r="L340" s="62" t="n">
        <f aca="false">$B$17+$B$18*EXP(-K340/$B$21)+$B$19*EXP(-K340/$B$22)+$B$20*EXP(-K340/$B$23)</f>
        <v>0.313372707245412</v>
      </c>
      <c r="M340" s="63" t="n">
        <f aca="false">EXP(-K340/$D$9)</f>
        <v>5.09633402770634E-013</v>
      </c>
      <c r="N340" s="63" t="n">
        <f aca="false">EXP(-K340/$D$8)</f>
        <v>0.0466902374898984</v>
      </c>
      <c r="O340" s="64" t="n">
        <f aca="false">(K340*$B$17+$B$18*$B$21*(1-EXP(-K340/$B$21))+$B$19*$B$22*(1-EXP(-K340/$B$22))+$B$20*$B$23*(1-EXP(-K340/$B$23)))*$C$7</f>
        <v>2.29393144592273E-013</v>
      </c>
      <c r="P340" s="64" t="n">
        <f aca="false">$D$9*(1-EXP(-K340/$D$9))*$C$9</f>
        <v>2.36561263727925E-012</v>
      </c>
      <c r="Q340" s="65" t="n">
        <f aca="false">$D$8*(1-EXP(-K340/$D$8))*$C$8</f>
        <v>3.72931210193774E-011</v>
      </c>
      <c r="R340" s="66" t="n">
        <f aca="false">$B$13-K340</f>
        <v>166</v>
      </c>
      <c r="S340" s="67" t="n">
        <f aca="false">VLOOKUP($R340,$K$6:$Q$506,5)/$C$26</f>
        <v>0.42377107299558</v>
      </c>
      <c r="T340" s="68" t="n">
        <f aca="false">VLOOKUP($R340,$K$6:$Q$506,6)/$C$26</f>
        <v>7.55597436494055</v>
      </c>
      <c r="U340" s="69" t="n">
        <f aca="false">VLOOKUP($R340,$K$6:$Q$506,7)/$C$26</f>
        <v>97.7033235696496</v>
      </c>
      <c r="V340" s="28" t="s">
        <v>458</v>
      </c>
      <c r="W340" s="78" t="n">
        <f aca="false">G340*S340+H340*T340+I340*U340</f>
        <v>0</v>
      </c>
      <c r="X340" s="25"/>
      <c r="Y340" s="25"/>
      <c r="Z340" s="25"/>
    </row>
    <row r="341" customFormat="false" ht="15.75" hidden="false" customHeight="false" outlineLevel="0" collapsed="false">
      <c r="A341" s="25"/>
      <c r="B341" s="25"/>
      <c r="C341" s="25"/>
      <c r="D341" s="25"/>
      <c r="E341" s="25"/>
      <c r="F341" s="28" t="s">
        <v>459</v>
      </c>
      <c r="G341" s="103" t="n">
        <v>0</v>
      </c>
      <c r="H341" s="76" t="n">
        <v>0</v>
      </c>
      <c r="I341" s="77" t="n">
        <v>0</v>
      </c>
      <c r="J341" s="25"/>
      <c r="K341" s="61" t="n">
        <v>335</v>
      </c>
      <c r="L341" s="62" t="n">
        <f aca="false">$B$17+$B$18*EXP(-K341/$B$21)+$B$19*EXP(-K341/$B$22)+$B$20*EXP(-K341/$B$23)</f>
        <v>0.313128683030312</v>
      </c>
      <c r="M341" s="63" t="n">
        <f aca="false">EXP(-K341/$D$9)</f>
        <v>4.68223565744832E-013</v>
      </c>
      <c r="N341" s="63" t="n">
        <f aca="false">EXP(-K341/$D$8)</f>
        <v>0.0462638456040293</v>
      </c>
      <c r="O341" s="64" t="n">
        <f aca="false">(K341*$B$17+$B$18*$B$21*(1-EXP(-K341/$B$21))+$B$19*$B$22*(1-EXP(-K341/$B$22))+$B$20*$B$23*(1-EXP(-K341/$B$23)))*$C$7</f>
        <v>2.29927196381625E-013</v>
      </c>
      <c r="P341" s="64" t="n">
        <f aca="false">$D$9*(1-EXP(-K341/$D$9))*$C$9</f>
        <v>2.36561263727935E-012</v>
      </c>
      <c r="Q341" s="65" t="n">
        <f aca="false">$D$8*(1-EXP(-K341/$D$8))*$C$8</f>
        <v>3.73098013103245E-011</v>
      </c>
      <c r="R341" s="66" t="n">
        <f aca="false">$B$13-K341</f>
        <v>165</v>
      </c>
      <c r="S341" s="67" t="n">
        <f aca="false">VLOOKUP($R341,$K$6:$Q$506,5)/$C$26</f>
        <v>0.421769409537869</v>
      </c>
      <c r="T341" s="68" t="n">
        <f aca="false">VLOOKUP($R341,$K$6:$Q$506,6)/$C$26</f>
        <v>7.5559738456928</v>
      </c>
      <c r="U341" s="69" t="n">
        <f aca="false">VLOOKUP($R341,$K$6:$Q$506,7)/$C$26</f>
        <v>97.4521890180673</v>
      </c>
      <c r="V341" s="28" t="s">
        <v>459</v>
      </c>
      <c r="W341" s="78" t="n">
        <f aca="false">G341*S341+H341*T341+I341*U341</f>
        <v>0</v>
      </c>
      <c r="X341" s="25"/>
      <c r="Y341" s="25"/>
      <c r="Z341" s="25"/>
    </row>
    <row r="342" customFormat="false" ht="15.75" hidden="false" customHeight="false" outlineLevel="0" collapsed="false">
      <c r="A342" s="25"/>
      <c r="B342" s="25"/>
      <c r="C342" s="25"/>
      <c r="D342" s="25"/>
      <c r="E342" s="25"/>
      <c r="F342" s="28" t="s">
        <v>460</v>
      </c>
      <c r="G342" s="103" t="n">
        <v>0</v>
      </c>
      <c r="H342" s="76" t="n">
        <v>0</v>
      </c>
      <c r="I342" s="77" t="n">
        <v>0</v>
      </c>
      <c r="J342" s="25"/>
      <c r="K342" s="61" t="n">
        <v>336</v>
      </c>
      <c r="L342" s="62" t="n">
        <f aca="false">$B$17+$B$18*EXP(-K342/$B$21)+$B$19*EXP(-K342/$B$22)+$B$20*EXP(-K342/$B$23)</f>
        <v>0.312885296750507</v>
      </c>
      <c r="M342" s="63" t="n">
        <f aca="false">EXP(-K342/$D$9)</f>
        <v>4.30178450484089E-013</v>
      </c>
      <c r="N342" s="63" t="n">
        <f aca="false">EXP(-K342/$D$8)</f>
        <v>0.0458413476807979</v>
      </c>
      <c r="O342" s="64" t="n">
        <f aca="false">(K342*$B$17+$B$18*$B$21*(1-EXP(-K342/$B$21))+$B$19*$B$22*(1-EXP(-K342/$B$22))+$B$20*$B$23*(1-EXP(-K342/$B$23)))*$C$7</f>
        <v>2.30460832685389E-013</v>
      </c>
      <c r="P342" s="64" t="n">
        <f aca="false">$D$9*(1-EXP(-K342/$D$9))*$C$9</f>
        <v>2.36561263727944E-012</v>
      </c>
      <c r="Q342" s="65" t="n">
        <f aca="false">$D$8*(1-EXP(-K342/$D$8))*$C$8</f>
        <v>3.7326329270911E-011</v>
      </c>
      <c r="R342" s="66" t="n">
        <f aca="false">$B$13-K342</f>
        <v>164</v>
      </c>
      <c r="S342" s="67" t="n">
        <f aca="false">VLOOKUP($R342,$K$6:$Q$506,5)/$C$26</f>
        <v>0.419765250310923</v>
      </c>
      <c r="T342" s="68" t="n">
        <f aca="false">VLOOKUP($R342,$K$6:$Q$506,6)/$C$26</f>
        <v>7.55597328052261</v>
      </c>
      <c r="U342" s="69" t="n">
        <f aca="false">VLOOKUP($R342,$K$6:$Q$506,7)/$C$26</f>
        <v>97.1987398786323</v>
      </c>
      <c r="V342" s="28" t="s">
        <v>460</v>
      </c>
      <c r="W342" s="78" t="n">
        <f aca="false">G342*S342+H342*T342+I342*U342</f>
        <v>0</v>
      </c>
      <c r="X342" s="25"/>
      <c r="Y342" s="25"/>
      <c r="Z342" s="25"/>
    </row>
    <row r="343" customFormat="false" ht="15.75" hidden="false" customHeight="false" outlineLevel="0" collapsed="false">
      <c r="A343" s="25"/>
      <c r="B343" s="25"/>
      <c r="C343" s="25"/>
      <c r="D343" s="25"/>
      <c r="E343" s="25"/>
      <c r="F343" s="28" t="s">
        <v>461</v>
      </c>
      <c r="G343" s="103" t="n">
        <v>0</v>
      </c>
      <c r="H343" s="76" t="n">
        <v>0</v>
      </c>
      <c r="I343" s="77" t="n">
        <v>0</v>
      </c>
      <c r="J343" s="25"/>
      <c r="K343" s="61" t="n">
        <v>337</v>
      </c>
      <c r="L343" s="62" t="n">
        <f aca="false">$B$17+$B$18*EXP(-K343/$B$21)+$B$19*EXP(-K343/$B$22)+$B$20*EXP(-K343/$B$23)</f>
        <v>0.312642546250736</v>
      </c>
      <c r="M343" s="63" t="n">
        <f aca="false">EXP(-K343/$D$9)</f>
        <v>3.95224659328105E-013</v>
      </c>
      <c r="N343" s="63" t="n">
        <f aca="false">EXP(-K343/$D$8)</f>
        <v>0.0454227081591499</v>
      </c>
      <c r="O343" s="64" t="n">
        <f aca="false">(K343*$B$17+$B$18*$B$21*(1-EXP(-K343/$B$21))+$B$19*$B$22*(1-EXP(-K343/$B$22))+$B$20*$B$23*(1-EXP(-K343/$B$23)))*$C$7</f>
        <v>2.30994054589322E-013</v>
      </c>
      <c r="P343" s="64" t="n">
        <f aca="false">$D$9*(1-EXP(-K343/$D$9))*$C$9</f>
        <v>2.36561263727952E-012</v>
      </c>
      <c r="Q343" s="65" t="n">
        <f aca="false">$D$8*(1-EXP(-K343/$D$8))*$C$8</f>
        <v>3.73427062922721E-011</v>
      </c>
      <c r="R343" s="66" t="n">
        <f aca="false">$B$13-K343</f>
        <v>163</v>
      </c>
      <c r="S343" s="67" t="n">
        <f aca="false">VLOOKUP($R343,$K$6:$Q$506,5)/$C$26</f>
        <v>0.417758577375597</v>
      </c>
      <c r="T343" s="68" t="n">
        <f aca="false">VLOOKUP($R343,$K$6:$Q$506,6)/$C$26</f>
        <v>7.5559726653686</v>
      </c>
      <c r="U343" s="69" t="n">
        <f aca="false">VLOOKUP($R343,$K$6:$Q$506,7)/$C$26</f>
        <v>96.9429548188879</v>
      </c>
      <c r="V343" s="28" t="s">
        <v>461</v>
      </c>
      <c r="W343" s="78" t="n">
        <f aca="false">G343*S343+H343*T343+I343*U343</f>
        <v>0</v>
      </c>
      <c r="X343" s="25"/>
      <c r="Y343" s="25"/>
      <c r="Z343" s="25"/>
    </row>
    <row r="344" customFormat="false" ht="15.75" hidden="false" customHeight="false" outlineLevel="0" collapsed="false">
      <c r="A344" s="25"/>
      <c r="B344" s="25"/>
      <c r="C344" s="25"/>
      <c r="D344" s="25"/>
      <c r="E344" s="25"/>
      <c r="F344" s="28" t="s">
        <v>462</v>
      </c>
      <c r="G344" s="103" t="n">
        <v>0</v>
      </c>
      <c r="H344" s="76" t="n">
        <v>0</v>
      </c>
      <c r="I344" s="77" t="n">
        <v>0</v>
      </c>
      <c r="J344" s="25"/>
      <c r="K344" s="61" t="n">
        <v>338</v>
      </c>
      <c r="L344" s="62" t="n">
        <f aca="false">$B$17+$B$18*EXP(-K344/$B$21)+$B$19*EXP(-K344/$B$22)+$B$20*EXP(-K344/$B$23)</f>
        <v>0.31240042939577</v>
      </c>
      <c r="M344" s="63" t="n">
        <f aca="false">EXP(-K344/$D$9)</f>
        <v>3.63111009315411E-013</v>
      </c>
      <c r="N344" s="63" t="n">
        <f aca="false">EXP(-K344/$D$8)</f>
        <v>0.0450078918027873</v>
      </c>
      <c r="O344" s="64" t="n">
        <f aca="false">(K344*$B$17+$B$18*$B$21*(1-EXP(-K344/$B$21))+$B$19*$B$22*(1-EXP(-K344/$B$22))+$B$20*$B$23*(1-EXP(-K344/$B$23)))*$C$7</f>
        <v>2.31526863175524E-013</v>
      </c>
      <c r="P344" s="64" t="n">
        <f aca="false">$D$9*(1-EXP(-K344/$D$9))*$C$9</f>
        <v>2.3656126372796E-012</v>
      </c>
      <c r="Q344" s="65" t="n">
        <f aca="false">$D$8*(1-EXP(-K344/$D$8))*$C$8</f>
        <v>3.73589337528384E-011</v>
      </c>
      <c r="R344" s="66" t="n">
        <f aca="false">$B$13-K344</f>
        <v>162</v>
      </c>
      <c r="S344" s="67" t="n">
        <f aca="false">VLOOKUP($R344,$K$6:$Q$506,5)/$C$26</f>
        <v>0.415749372425269</v>
      </c>
      <c r="T344" s="68" t="n">
        <f aca="false">VLOOKUP($R344,$K$6:$Q$506,6)/$C$26</f>
        <v>7.55597199581018</v>
      </c>
      <c r="U344" s="69" t="n">
        <f aca="false">VLOOKUP($R344,$K$6:$Q$506,7)/$C$26</f>
        <v>96.6848123097665</v>
      </c>
      <c r="V344" s="28" t="s">
        <v>462</v>
      </c>
      <c r="W344" s="78" t="n">
        <f aca="false">G344*S344+H344*T344+I344*U344</f>
        <v>0</v>
      </c>
      <c r="X344" s="25"/>
      <c r="Y344" s="25"/>
      <c r="Z344" s="25"/>
    </row>
    <row r="345" customFormat="false" ht="15.75" hidden="false" customHeight="false" outlineLevel="0" collapsed="false">
      <c r="A345" s="25"/>
      <c r="B345" s="25"/>
      <c r="C345" s="25"/>
      <c r="D345" s="25"/>
      <c r="E345" s="25"/>
      <c r="F345" s="28" t="s">
        <v>463</v>
      </c>
      <c r="G345" s="103" t="n">
        <v>0</v>
      </c>
      <c r="H345" s="76" t="n">
        <v>0</v>
      </c>
      <c r="I345" s="77" t="n">
        <v>0</v>
      </c>
      <c r="J345" s="25"/>
      <c r="K345" s="61" t="n">
        <v>339</v>
      </c>
      <c r="L345" s="62" t="n">
        <f aca="false">$B$17+$B$18*EXP(-K345/$B$21)+$B$19*EXP(-K345/$B$22)+$B$20*EXP(-K345/$B$23)</f>
        <v>0.312158944069969</v>
      </c>
      <c r="M345" s="63" t="n">
        <f aca="false">EXP(-K345/$D$9)</f>
        <v>3.33606727146542E-013</v>
      </c>
      <c r="N345" s="63" t="n">
        <f aca="false">EXP(-K345/$D$8)</f>
        <v>0.0445968636972023</v>
      </c>
      <c r="O345" s="64" t="n">
        <f aca="false">(K345*$B$17+$B$18*$B$21*(1-EXP(-K345/$B$21))+$B$19*$B$22*(1-EXP(-K345/$B$22))+$B$20*$B$23*(1-EXP(-K345/$B$23)))*$C$7</f>
        <v>2.32059259522471E-013</v>
      </c>
      <c r="P345" s="64" t="n">
        <f aca="false">$D$9*(1-EXP(-K345/$D$9))*$C$9</f>
        <v>2.36561263727967E-012</v>
      </c>
      <c r="Q345" s="65" t="n">
        <f aca="false">$D$8*(1-EXP(-K345/$D$8))*$C$8</f>
        <v>3.73750130184526E-011</v>
      </c>
      <c r="R345" s="66" t="n">
        <f aca="false">$B$13-K345</f>
        <v>161</v>
      </c>
      <c r="S345" s="67" t="n">
        <f aca="false">VLOOKUP($R345,$K$6:$Q$506,5)/$C$26</f>
        <v>0.413737616775983</v>
      </c>
      <c r="T345" s="68" t="n">
        <f aca="false">VLOOKUP($R345,$K$6:$Q$506,6)/$C$26</f>
        <v>7.5559712670358</v>
      </c>
      <c r="U345" s="69" t="n">
        <f aca="false">VLOOKUP($R345,$K$6:$Q$506,7)/$C$26</f>
        <v>96.424290623777</v>
      </c>
      <c r="V345" s="28" t="s">
        <v>463</v>
      </c>
      <c r="W345" s="78" t="n">
        <f aca="false">G345*S345+H345*T345+I345*U345</f>
        <v>0</v>
      </c>
      <c r="X345" s="25"/>
      <c r="Y345" s="25"/>
      <c r="Z345" s="25"/>
    </row>
    <row r="346" customFormat="false" ht="15.75" hidden="false" customHeight="false" outlineLevel="0" collapsed="false">
      <c r="A346" s="25"/>
      <c r="B346" s="25"/>
      <c r="C346" s="25"/>
      <c r="D346" s="25"/>
      <c r="E346" s="25"/>
      <c r="F346" s="28" t="s">
        <v>464</v>
      </c>
      <c r="G346" s="103" t="n">
        <v>0</v>
      </c>
      <c r="H346" s="76" t="n">
        <v>0</v>
      </c>
      <c r="I346" s="77" t="n">
        <v>0</v>
      </c>
      <c r="J346" s="25"/>
      <c r="K346" s="61" t="n">
        <v>340</v>
      </c>
      <c r="L346" s="62" t="n">
        <f aca="false">$B$17+$B$18*EXP(-K346/$B$21)+$B$19*EXP(-K346/$B$22)+$B$20*EXP(-K346/$B$23)</f>
        <v>0.311918088176844</v>
      </c>
      <c r="M346" s="63" t="n">
        <f aca="false">EXP(-K346/$D$9)</f>
        <v>3.06499790813982E-013</v>
      </c>
      <c r="N346" s="63" t="n">
        <f aca="false">EXP(-K346/$D$8)</f>
        <v>0.044189589246739</v>
      </c>
      <c r="O346" s="64" t="n">
        <f aca="false">(K346*$B$17+$B$18*$B$21*(1-EXP(-K346/$B$21))+$B$19*$B$22*(1-EXP(-K346/$B$22))+$B$20*$B$23*(1-EXP(-K346/$B$23)))*$C$7</f>
        <v>2.32591244705048E-013</v>
      </c>
      <c r="P346" s="64" t="n">
        <f aca="false">$D$9*(1-EXP(-K346/$D$9))*$C$9</f>
        <v>2.36561263727973E-012</v>
      </c>
      <c r="Q346" s="65" t="n">
        <f aca="false">$D$8*(1-EXP(-K346/$D$8))*$C$8</f>
        <v>3.73909454424836E-011</v>
      </c>
      <c r="R346" s="66" t="n">
        <f aca="false">$B$13-K346</f>
        <v>160</v>
      </c>
      <c r="S346" s="67" t="n">
        <f aca="false">VLOOKUP($R346,$K$6:$Q$506,5)/$C$26</f>
        <v>0.411723291356306</v>
      </c>
      <c r="T346" s="68" t="n">
        <f aca="false">VLOOKUP($R346,$K$6:$Q$506,6)/$C$26</f>
        <v>7.55597047380839</v>
      </c>
      <c r="U346" s="69" t="n">
        <f aca="false">VLOOKUP($R346,$K$6:$Q$506,7)/$C$26</f>
        <v>96.1613678331765</v>
      </c>
      <c r="V346" s="28" t="s">
        <v>464</v>
      </c>
      <c r="W346" s="78" t="n">
        <f aca="false">G346*S346+H346*T346+I346*U346</f>
        <v>0</v>
      </c>
      <c r="X346" s="25"/>
      <c r="Y346" s="25"/>
      <c r="Z346" s="25"/>
    </row>
    <row r="347" customFormat="false" ht="15.75" hidden="false" customHeight="false" outlineLevel="0" collapsed="false">
      <c r="A347" s="25"/>
      <c r="B347" s="25"/>
      <c r="C347" s="25"/>
      <c r="D347" s="25"/>
      <c r="E347" s="25"/>
      <c r="F347" s="28" t="s">
        <v>465</v>
      </c>
      <c r="G347" s="103" t="n">
        <v>0</v>
      </c>
      <c r="H347" s="76" t="n">
        <v>0</v>
      </c>
      <c r="I347" s="77" t="n">
        <v>0</v>
      </c>
      <c r="J347" s="25"/>
      <c r="K347" s="61" t="n">
        <v>341</v>
      </c>
      <c r="L347" s="62" t="n">
        <f aca="false">$B$17+$B$18*EXP(-K347/$B$21)+$B$19*EXP(-K347/$B$22)+$B$20*EXP(-K347/$B$23)</f>
        <v>0.311677859638642</v>
      </c>
      <c r="M347" s="63" t="n">
        <f aca="false">EXP(-K347/$D$9)</f>
        <v>2.81595405981574E-013</v>
      </c>
      <c r="N347" s="63" t="n">
        <f aca="false">EXP(-K347/$D$8)</f>
        <v>0.0437860341716812</v>
      </c>
      <c r="O347" s="64" t="n">
        <f aca="false">(K347*$B$17+$B$18*$B$21*(1-EXP(-K347/$B$21))+$B$19*$B$22*(1-EXP(-K347/$B$22))+$B$20*$B$23*(1-EXP(-K347/$B$23)))*$C$7</f>
        <v>2.33122819794583E-013</v>
      </c>
      <c r="P347" s="64" t="n">
        <f aca="false">$D$9*(1-EXP(-K347/$D$9))*$C$9</f>
        <v>2.36561263727979E-012</v>
      </c>
      <c r="Q347" s="65" t="n">
        <f aca="false">$D$8*(1-EXP(-K347/$D$8))*$C$8</f>
        <v>3.74067323659412E-011</v>
      </c>
      <c r="R347" s="66" t="n">
        <f aca="false">$B$13-K347</f>
        <v>159</v>
      </c>
      <c r="S347" s="67" t="n">
        <f aca="false">VLOOKUP($R347,$K$6:$Q$506,5)/$C$26</f>
        <v>0.409706376696912</v>
      </c>
      <c r="T347" s="68" t="n">
        <f aca="false">VLOOKUP($R347,$K$6:$Q$506,6)/$C$26</f>
        <v>7.55596961042771</v>
      </c>
      <c r="U347" s="69" t="n">
        <f aca="false">VLOOKUP($R347,$K$6:$Q$506,7)/$C$26</f>
        <v>95.8960218081247</v>
      </c>
      <c r="V347" s="28" t="s">
        <v>465</v>
      </c>
      <c r="W347" s="78" t="n">
        <f aca="false">G347*S347+H347*T347+I347*U347</f>
        <v>0</v>
      </c>
      <c r="X347" s="25"/>
      <c r="Y347" s="25"/>
      <c r="Z347" s="25"/>
    </row>
    <row r="348" customFormat="false" ht="15.75" hidden="false" customHeight="false" outlineLevel="0" collapsed="false">
      <c r="A348" s="25"/>
      <c r="B348" s="25"/>
      <c r="C348" s="25"/>
      <c r="D348" s="25"/>
      <c r="E348" s="25"/>
      <c r="F348" s="28" t="s">
        <v>466</v>
      </c>
      <c r="G348" s="103" t="n">
        <v>0</v>
      </c>
      <c r="H348" s="76" t="n">
        <v>0</v>
      </c>
      <c r="I348" s="77" t="n">
        <v>0</v>
      </c>
      <c r="J348" s="25"/>
      <c r="K348" s="61" t="n">
        <v>342</v>
      </c>
      <c r="L348" s="62" t="n">
        <f aca="false">$B$17+$B$18*EXP(-K348/$B$21)+$B$19*EXP(-K348/$B$22)+$B$20*EXP(-K348/$B$23)</f>
        <v>0.311438256395932</v>
      </c>
      <c r="M348" s="63" t="n">
        <f aca="false">EXP(-K348/$D$9)</f>
        <v>2.58714606164456E-013</v>
      </c>
      <c r="N348" s="63" t="n">
        <f aca="false">EXP(-K348/$D$8)</f>
        <v>0.0433861645053674</v>
      </c>
      <c r="O348" s="64" t="n">
        <f aca="false">(K348*$B$17+$B$18*$B$21*(1-EXP(-K348/$B$21))+$B$19*$B$22*(1-EXP(-K348/$B$22))+$B$20*$B$23*(1-EXP(-K348/$B$23)))*$C$7</f>
        <v>2.33653985858878E-013</v>
      </c>
      <c r="P348" s="64" t="n">
        <f aca="false">$D$9*(1-EXP(-K348/$D$9))*$C$9</f>
        <v>2.36561263727984E-012</v>
      </c>
      <c r="Q348" s="65" t="n">
        <f aca="false">$D$8*(1-EXP(-K348/$D$8))*$C$8</f>
        <v>3.74223751175884E-011</v>
      </c>
      <c r="R348" s="66" t="n">
        <f aca="false">$B$13-K348</f>
        <v>158</v>
      </c>
      <c r="S348" s="67" t="n">
        <f aca="false">VLOOKUP($R348,$K$6:$Q$506,5)/$C$26</f>
        <v>0.407686852919874</v>
      </c>
      <c r="T348" s="68" t="n">
        <f aca="false">VLOOKUP($R348,$K$6:$Q$506,6)/$C$26</f>
        <v>7.55596867068937</v>
      </c>
      <c r="U348" s="69" t="n">
        <f aca="false">VLOOKUP($R348,$K$6:$Q$506,7)/$C$26</f>
        <v>95.6282302148208</v>
      </c>
      <c r="V348" s="28" t="s">
        <v>466</v>
      </c>
      <c r="W348" s="78" t="n">
        <f aca="false">G348*S348+H348*T348+I348*U348</f>
        <v>0</v>
      </c>
      <c r="X348" s="25"/>
      <c r="Y348" s="25"/>
      <c r="Z348" s="25"/>
    </row>
    <row r="349" customFormat="false" ht="15.75" hidden="false" customHeight="false" outlineLevel="0" collapsed="false">
      <c r="A349" s="25"/>
      <c r="B349" s="25"/>
      <c r="C349" s="25"/>
      <c r="D349" s="25"/>
      <c r="E349" s="25"/>
      <c r="F349" s="28" t="s">
        <v>467</v>
      </c>
      <c r="G349" s="103" t="n">
        <v>0</v>
      </c>
      <c r="H349" s="76" t="n">
        <v>0</v>
      </c>
      <c r="I349" s="77" t="n">
        <v>0</v>
      </c>
      <c r="J349" s="25"/>
      <c r="K349" s="61" t="n">
        <v>343</v>
      </c>
      <c r="L349" s="62" t="n">
        <f aca="false">$B$17+$B$18*EXP(-K349/$B$21)+$B$19*EXP(-K349/$B$22)+$B$20*EXP(-K349/$B$23)</f>
        <v>0.31119927640721</v>
      </c>
      <c r="M349" s="63" t="n">
        <f aca="false">EXP(-K349/$D$9)</f>
        <v>2.37692966650206E-013</v>
      </c>
      <c r="N349" s="63" t="n">
        <f aca="false">EXP(-K349/$D$8)</f>
        <v>0.0429899465913318</v>
      </c>
      <c r="O349" s="64" t="n">
        <f aca="false">(K349*$B$17+$B$18*$B$21*(1-EXP(-K349/$B$21))+$B$19*$B$22*(1-EXP(-K349/$B$22))+$B$20*$B$23*(1-EXP(-K349/$B$23)))*$C$7</f>
        <v>2.34184743962236E-013</v>
      </c>
      <c r="P349" s="64" t="n">
        <f aca="false">$D$9*(1-EXP(-K349/$D$9))*$C$9</f>
        <v>2.36561263727989E-012</v>
      </c>
      <c r="Q349" s="65" t="n">
        <f aca="false">$D$8*(1-EXP(-K349/$D$8))*$C$8</f>
        <v>3.74378750140536E-011</v>
      </c>
      <c r="R349" s="66" t="n">
        <f aca="false">$B$13-K349</f>
        <v>157</v>
      </c>
      <c r="S349" s="67" t="n">
        <f aca="false">VLOOKUP($R349,$K$6:$Q$506,5)/$C$26</f>
        <v>0.405664699727663</v>
      </c>
      <c r="T349" s="68" t="n">
        <f aca="false">VLOOKUP($R349,$K$6:$Q$506,6)/$C$26</f>
        <v>7.55596764784028</v>
      </c>
      <c r="U349" s="69" t="n">
        <f aca="false">VLOOKUP($R349,$K$6:$Q$506,7)/$C$26</f>
        <v>95.357970513624</v>
      </c>
      <c r="V349" s="28" t="s">
        <v>467</v>
      </c>
      <c r="W349" s="78" t="n">
        <f aca="false">G349*S349+H349*T349+I349*U349</f>
        <v>0</v>
      </c>
      <c r="X349" s="25"/>
      <c r="Y349" s="25"/>
      <c r="Z349" s="25"/>
    </row>
    <row r="350" customFormat="false" ht="15.75" hidden="false" customHeight="false" outlineLevel="0" collapsed="false">
      <c r="A350" s="25"/>
      <c r="B350" s="25"/>
      <c r="C350" s="25"/>
      <c r="D350" s="25"/>
      <c r="E350" s="25"/>
      <c r="F350" s="28" t="s">
        <v>468</v>
      </c>
      <c r="G350" s="103" t="n">
        <v>0</v>
      </c>
      <c r="H350" s="76" t="n">
        <v>0</v>
      </c>
      <c r="I350" s="77" t="n">
        <v>0</v>
      </c>
      <c r="J350" s="25"/>
      <c r="K350" s="61" t="n">
        <v>344</v>
      </c>
      <c r="L350" s="62" t="n">
        <f aca="false">$B$17+$B$18*EXP(-K350/$B$21)+$B$19*EXP(-K350/$B$22)+$B$20*EXP(-K350/$B$23)</f>
        <v>0.310960917648504</v>
      </c>
      <c r="M350" s="63" t="n">
        <f aca="false">EXP(-K350/$D$9)</f>
        <v>2.18379422919255E-013</v>
      </c>
      <c r="N350" s="63" t="n">
        <f aca="false">EXP(-K350/$D$8)</f>
        <v>0.0425973470804713</v>
      </c>
      <c r="O350" s="64" t="n">
        <f aca="false">(K350*$B$17+$B$18*$B$21*(1-EXP(-K350/$B$21))+$B$19*$B$22*(1-EXP(-K350/$B$22))+$B$20*$B$23*(1-EXP(-K350/$B$23)))*$C$7</f>
        <v>2.34715095165498E-013</v>
      </c>
      <c r="P350" s="64" t="n">
        <f aca="false">$D$9*(1-EXP(-K350/$D$9))*$C$9</f>
        <v>2.36561263727994E-012</v>
      </c>
      <c r="Q350" s="65" t="n">
        <f aca="false">$D$8*(1-EXP(-K350/$D$8))*$C$8</f>
        <v>3.74532333599412E-011</v>
      </c>
      <c r="R350" s="66" t="n">
        <f aca="false">$B$13-K350</f>
        <v>156</v>
      </c>
      <c r="S350" s="67" t="n">
        <f aca="false">VLOOKUP($R350,$K$6:$Q$506,5)/$C$26</f>
        <v>0.403639896391841</v>
      </c>
      <c r="T350" s="68" t="n">
        <f aca="false">VLOOKUP($R350,$K$6:$Q$506,6)/$C$26</f>
        <v>7.5559665345301</v>
      </c>
      <c r="U350" s="69" t="n">
        <f aca="false">VLOOKUP($R350,$K$6:$Q$506,7)/$C$26</f>
        <v>95.0852199571565</v>
      </c>
      <c r="V350" s="28" t="s">
        <v>468</v>
      </c>
      <c r="W350" s="78" t="n">
        <f aca="false">G350*S350+H350*T350+I350*U350</f>
        <v>0</v>
      </c>
      <c r="X350" s="25"/>
      <c r="Y350" s="25"/>
      <c r="Z350" s="25"/>
    </row>
    <row r="351" customFormat="false" ht="15.75" hidden="false" customHeight="false" outlineLevel="0" collapsed="false">
      <c r="A351" s="25"/>
      <c r="B351" s="25"/>
      <c r="C351" s="25"/>
      <c r="D351" s="25"/>
      <c r="E351" s="25"/>
      <c r="F351" s="28" t="s">
        <v>469</v>
      </c>
      <c r="G351" s="103" t="n">
        <v>0</v>
      </c>
      <c r="H351" s="76" t="n">
        <v>0</v>
      </c>
      <c r="I351" s="77" t="n">
        <v>0</v>
      </c>
      <c r="J351" s="25"/>
      <c r="K351" s="61" t="n">
        <v>345</v>
      </c>
      <c r="L351" s="62" t="n">
        <f aca="false">$B$17+$B$18*EXP(-K351/$B$21)+$B$19*EXP(-K351/$B$22)+$B$20*EXP(-K351/$B$23)</f>
        <v>0.310723178113003</v>
      </c>
      <c r="M351" s="63" t="n">
        <f aca="false">EXP(-K351/$D$9)</f>
        <v>2.00635185073556E-013</v>
      </c>
      <c r="N351" s="63" t="n">
        <f aca="false">EXP(-K351/$D$8)</f>
        <v>0.0422083329282389</v>
      </c>
      <c r="O351" s="64" t="n">
        <f aca="false">(K351*$B$17+$B$18*$B$21*(1-EXP(-K351/$B$21))+$B$19*$B$22*(1-EXP(-K351/$B$22))+$B$20*$B$23*(1-EXP(-K351/$B$23)))*$C$7</f>
        <v>2.35245040526067E-013</v>
      </c>
      <c r="P351" s="64" t="n">
        <f aca="false">$D$9*(1-EXP(-K351/$D$9))*$C$9</f>
        <v>2.36561263727998E-012</v>
      </c>
      <c r="Q351" s="65" t="n">
        <f aca="false">$D$8*(1-EXP(-K351/$D$8))*$C$8</f>
        <v>3.74684514479415E-011</v>
      </c>
      <c r="R351" s="66" t="n">
        <f aca="false">$B$13-K351</f>
        <v>155</v>
      </c>
      <c r="S351" s="67" t="n">
        <f aca="false">VLOOKUP($R351,$K$6:$Q$506,5)/$C$26</f>
        <v>0.401612421741438</v>
      </c>
      <c r="T351" s="68" t="n">
        <f aca="false">VLOOKUP($R351,$K$6:$Q$506,6)/$C$26</f>
        <v>7.55596532275842</v>
      </c>
      <c r="U351" s="69" t="n">
        <f aca="false">VLOOKUP($R351,$K$6:$Q$506,7)/$C$26</f>
        <v>94.8099555883885</v>
      </c>
      <c r="V351" s="28" t="s">
        <v>469</v>
      </c>
      <c r="W351" s="78" t="n">
        <f aca="false">G351*S351+H351*T351+I351*U351</f>
        <v>0</v>
      </c>
      <c r="X351" s="25"/>
      <c r="Y351" s="25"/>
      <c r="Z351" s="25"/>
    </row>
    <row r="352" customFormat="false" ht="15.75" hidden="false" customHeight="false" outlineLevel="0" collapsed="false">
      <c r="A352" s="25"/>
      <c r="B352" s="25"/>
      <c r="C352" s="25"/>
      <c r="D352" s="25"/>
      <c r="E352" s="25"/>
      <c r="F352" s="28" t="s">
        <v>470</v>
      </c>
      <c r="G352" s="103" t="n">
        <v>0</v>
      </c>
      <c r="H352" s="76" t="n">
        <v>0</v>
      </c>
      <c r="I352" s="77" t="n">
        <v>0</v>
      </c>
      <c r="J352" s="25"/>
      <c r="K352" s="61" t="n">
        <v>346</v>
      </c>
      <c r="L352" s="62" t="n">
        <f aca="false">$B$17+$B$18*EXP(-K352/$B$21)+$B$19*EXP(-K352/$B$22)+$B$20*EXP(-K352/$B$23)</f>
        <v>0.310486055810686</v>
      </c>
      <c r="M352" s="63" t="n">
        <f aca="false">EXP(-K352/$D$9)</f>
        <v>1.84332740472457E-013</v>
      </c>
      <c r="N352" s="63" t="n">
        <f aca="false">EXP(-K352/$D$8)</f>
        <v>0.0418228713918618</v>
      </c>
      <c r="O352" s="64" t="n">
        <f aca="false">(K352*$B$17+$B$18*$B$21*(1-EXP(-K352/$B$21))+$B$19*$B$22*(1-EXP(-K352/$B$22))+$B$20*$B$23*(1-EXP(-K352/$B$23)))*$C$7</f>
        <v>2.35774581097939E-013</v>
      </c>
      <c r="P352" s="64" t="n">
        <f aca="false">$D$9*(1-EXP(-K352/$D$9))*$C$9</f>
        <v>2.36561263728002E-012</v>
      </c>
      <c r="Q352" s="65" t="n">
        <f aca="false">$D$8*(1-EXP(-K352/$D$8))*$C$8</f>
        <v>3.74835305589396E-011</v>
      </c>
      <c r="R352" s="66" t="n">
        <f aca="false">$B$13-K352</f>
        <v>154</v>
      </c>
      <c r="S352" s="67" t="n">
        <f aca="false">VLOOKUP($R352,$K$6:$Q$506,5)/$C$26</f>
        <v>0.399582254151015</v>
      </c>
      <c r="T352" s="68" t="n">
        <f aca="false">VLOOKUP($R352,$K$6:$Q$506,6)/$C$26</f>
        <v>7.55596400381728</v>
      </c>
      <c r="U352" s="69" t="n">
        <f aca="false">VLOOKUP($R352,$K$6:$Q$506,7)/$C$26</f>
        <v>94.5321542387065</v>
      </c>
      <c r="V352" s="28" t="s">
        <v>470</v>
      </c>
      <c r="W352" s="78" t="n">
        <f aca="false">G352*S352+H352*T352+I352*U352</f>
        <v>0</v>
      </c>
      <c r="X352" s="25"/>
      <c r="Y352" s="25"/>
      <c r="Z352" s="25"/>
    </row>
    <row r="353" customFormat="false" ht="15.75" hidden="false" customHeight="false" outlineLevel="0" collapsed="false">
      <c r="A353" s="25"/>
      <c r="B353" s="25"/>
      <c r="C353" s="25"/>
      <c r="D353" s="25"/>
      <c r="E353" s="25"/>
      <c r="F353" s="28" t="s">
        <v>471</v>
      </c>
      <c r="G353" s="103" t="n">
        <v>0</v>
      </c>
      <c r="H353" s="76" t="n">
        <v>0</v>
      </c>
      <c r="I353" s="77" t="n">
        <v>0</v>
      </c>
      <c r="J353" s="25"/>
      <c r="K353" s="61" t="n">
        <v>347</v>
      </c>
      <c r="L353" s="62" t="n">
        <f aca="false">$B$17+$B$18*EXP(-K353/$B$21)+$B$19*EXP(-K353/$B$22)+$B$20*EXP(-K353/$B$23)</f>
        <v>0.31024954876796</v>
      </c>
      <c r="M353" s="63" t="n">
        <f aca="false">EXP(-K353/$D$9)</f>
        <v>1.69354937408557E-013</v>
      </c>
      <c r="N353" s="63" t="n">
        <f aca="false">EXP(-K353/$D$8)</f>
        <v>0.0414409300275863</v>
      </c>
      <c r="O353" s="64" t="n">
        <f aca="false">(K353*$B$17+$B$18*$B$21*(1-EXP(-K353/$B$21))+$B$19*$B$22*(1-EXP(-K353/$B$22))+$B$20*$B$23*(1-EXP(-K353/$B$23)))*$C$7</f>
        <v>2.36303717931734E-013</v>
      </c>
      <c r="P353" s="64" t="n">
        <f aca="false">$D$9*(1-EXP(-K353/$D$9))*$C$9</f>
        <v>2.36561263728005E-012</v>
      </c>
      <c r="Q353" s="65" t="n">
        <f aca="false">$D$8*(1-EXP(-K353/$D$8))*$C$8</f>
        <v>3.74984719621229E-011</v>
      </c>
      <c r="R353" s="66" t="n">
        <f aca="false">$B$13-K353</f>
        <v>153</v>
      </c>
      <c r="S353" s="67" t="n">
        <f aca="false">VLOOKUP($R353,$K$6:$Q$506,5)/$C$26</f>
        <v>0.397549371528389</v>
      </c>
      <c r="T353" s="68" t="n">
        <f aca="false">VLOOKUP($R353,$K$6:$Q$506,6)/$C$26</f>
        <v>7.55596256822858</v>
      </c>
      <c r="U353" s="69" t="n">
        <f aca="false">VLOOKUP($R353,$K$6:$Q$506,7)/$C$26</f>
        <v>94.2517925259624</v>
      </c>
      <c r="V353" s="28" t="s">
        <v>471</v>
      </c>
      <c r="W353" s="78" t="n">
        <f aca="false">G353*S353+H353*T353+I353*U353</f>
        <v>0</v>
      </c>
      <c r="X353" s="25"/>
      <c r="Y353" s="25"/>
      <c r="Z353" s="25"/>
    </row>
    <row r="354" customFormat="false" ht="15.75" hidden="false" customHeight="false" outlineLevel="0" collapsed="false">
      <c r="A354" s="25"/>
      <c r="B354" s="25"/>
      <c r="C354" s="25"/>
      <c r="D354" s="25"/>
      <c r="E354" s="25"/>
      <c r="F354" s="28" t="s">
        <v>472</v>
      </c>
      <c r="G354" s="103" t="n">
        <v>0</v>
      </c>
      <c r="H354" s="76" t="n">
        <v>0</v>
      </c>
      <c r="I354" s="77" t="n">
        <v>0</v>
      </c>
      <c r="J354" s="25"/>
      <c r="K354" s="61" t="n">
        <v>348</v>
      </c>
      <c r="L354" s="62" t="n">
        <f aca="false">$B$17+$B$18*EXP(-K354/$B$21)+$B$19*EXP(-K354/$B$22)+$B$20*EXP(-K354/$B$23)</f>
        <v>0.310013655027315</v>
      </c>
      <c r="M354" s="63" t="n">
        <f aca="false">EXP(-K354/$D$9)</f>
        <v>1.55594143238714E-013</v>
      </c>
      <c r="N354" s="63" t="n">
        <f aca="false">EXP(-K354/$D$8)</f>
        <v>0.0410624766879463</v>
      </c>
      <c r="O354" s="64" t="n">
        <f aca="false">(K354*$B$17+$B$18*$B$21*(1-EXP(-K354/$B$21))+$B$19*$B$22*(1-EXP(-K354/$B$22))+$B$20*$B$23*(1-EXP(-K354/$B$23)))*$C$7</f>
        <v>2.36832452074718E-013</v>
      </c>
      <c r="P354" s="64" t="n">
        <f aca="false">$D$9*(1-EXP(-K354/$D$9))*$C$9</f>
        <v>2.36561263728009E-012</v>
      </c>
      <c r="Q354" s="65" t="n">
        <f aca="false">$D$8*(1-EXP(-K354/$D$8))*$C$8</f>
        <v>3.75132769150883E-011</v>
      </c>
      <c r="R354" s="66" t="n">
        <f aca="false">$B$13-K354</f>
        <v>152</v>
      </c>
      <c r="S354" s="67" t="n">
        <f aca="false">VLOOKUP($R354,$K$6:$Q$506,5)/$C$26</f>
        <v>0.395513751302023</v>
      </c>
      <c r="T354" s="68" t="n">
        <f aca="false">VLOOKUP($R354,$K$6:$Q$506,6)/$C$26</f>
        <v>7.55596100567597</v>
      </c>
      <c r="U354" s="69" t="n">
        <f aca="false">VLOOKUP($R354,$K$6:$Q$506,7)/$C$26</f>
        <v>93.9688468525065</v>
      </c>
      <c r="V354" s="28" t="s">
        <v>472</v>
      </c>
      <c r="W354" s="78" t="n">
        <f aca="false">G354*S354+H354*T354+I354*U354</f>
        <v>0</v>
      </c>
      <c r="X354" s="25"/>
      <c r="Y354" s="25"/>
      <c r="Z354" s="25"/>
    </row>
    <row r="355" customFormat="false" ht="15.75" hidden="false" customHeight="false" outlineLevel="0" collapsed="false">
      <c r="A355" s="25"/>
      <c r="B355" s="25"/>
      <c r="C355" s="25"/>
      <c r="D355" s="25"/>
      <c r="E355" s="25"/>
      <c r="F355" s="28" t="s">
        <v>473</v>
      </c>
      <c r="G355" s="103" t="n">
        <v>0</v>
      </c>
      <c r="H355" s="76" t="n">
        <v>0</v>
      </c>
      <c r="I355" s="77" t="n">
        <v>0</v>
      </c>
      <c r="J355" s="25"/>
      <c r="K355" s="61" t="n">
        <v>349</v>
      </c>
      <c r="L355" s="62" t="n">
        <f aca="false">$B$17+$B$18*EXP(-K355/$B$21)+$B$19*EXP(-K355/$B$22)+$B$20*EXP(-K355/$B$23)</f>
        <v>0.309778372646985</v>
      </c>
      <c r="M355" s="63" t="n">
        <f aca="false">EXP(-K355/$D$9)</f>
        <v>1.42951470920424E-013</v>
      </c>
      <c r="N355" s="63" t="n">
        <f aca="false">EXP(-K355/$D$8)</f>
        <v>0.040687479519058</v>
      </c>
      <c r="O355" s="64" t="n">
        <f aca="false">(K355*$B$17+$B$18*$B$21*(1-EXP(-K355/$B$21))+$B$19*$B$22*(1-EXP(-K355/$B$22))+$B$20*$B$23*(1-EXP(-K355/$B$23)))*$C$7</f>
        <v>2.37360784570833E-013</v>
      </c>
      <c r="P355" s="64" t="n">
        <f aca="false">$D$9*(1-EXP(-K355/$D$9))*$C$9</f>
        <v>2.36561263728012E-012</v>
      </c>
      <c r="Q355" s="65" t="n">
        <f aca="false">$D$8*(1-EXP(-K355/$D$8))*$C$8</f>
        <v>3.75279466639477E-011</v>
      </c>
      <c r="R355" s="66" t="n">
        <f aca="false">$B$13-K355</f>
        <v>151</v>
      </c>
      <c r="S355" s="67" t="n">
        <f aca="false">VLOOKUP($R355,$K$6:$Q$506,5)/$C$26</f>
        <v>0.393475370408064</v>
      </c>
      <c r="T355" s="68" t="n">
        <f aca="false">VLOOKUP($R355,$K$6:$Q$506,6)/$C$26</f>
        <v>7.55595930493073</v>
      </c>
      <c r="U355" s="69" t="n">
        <f aca="false">VLOOKUP($R355,$K$6:$Q$506,7)/$C$26</f>
        <v>93.6832934032004</v>
      </c>
      <c r="V355" s="28" t="s">
        <v>473</v>
      </c>
      <c r="W355" s="78" t="n">
        <f aca="false">G355*S355+H355*T355+I355*U355</f>
        <v>0</v>
      </c>
      <c r="X355" s="25"/>
      <c r="Y355" s="25"/>
      <c r="Z355" s="25"/>
    </row>
    <row r="356" customFormat="false" ht="15.75" hidden="false" customHeight="false" outlineLevel="0" collapsed="false">
      <c r="A356" s="25"/>
      <c r="B356" s="25"/>
      <c r="C356" s="25"/>
      <c r="D356" s="25"/>
      <c r="E356" s="25"/>
      <c r="F356" s="28" t="s">
        <v>474</v>
      </c>
      <c r="G356" s="103" t="n">
        <v>0</v>
      </c>
      <c r="H356" s="76" t="n">
        <v>0</v>
      </c>
      <c r="I356" s="77" t="n">
        <v>0</v>
      </c>
      <c r="J356" s="25"/>
      <c r="K356" s="61" t="n">
        <v>350</v>
      </c>
      <c r="L356" s="62" t="n">
        <f aca="false">$B$17+$B$18*EXP(-K356/$B$21)+$B$19*EXP(-K356/$B$22)+$B$20*EXP(-K356/$B$23)</f>
        <v>0.309543699700612</v>
      </c>
      <c r="M356" s="63" t="n">
        <f aca="false">EXP(-K356/$D$9)</f>
        <v>1.31336068395332E-013</v>
      </c>
      <c r="N356" s="63" t="n">
        <f aca="false">EXP(-K356/$D$8)</f>
        <v>0.0403159069579386</v>
      </c>
      <c r="O356" s="64" t="n">
        <f aca="false">(K356*$B$17+$B$18*$B$21*(1-EXP(-K356/$B$21))+$B$19*$B$22*(1-EXP(-K356/$B$22))+$B$20*$B$23*(1-EXP(-K356/$B$23)))*$C$7</f>
        <v>2.37888716460727E-013</v>
      </c>
      <c r="P356" s="64" t="n">
        <f aca="false">$D$9*(1-EXP(-K356/$D$9))*$C$9</f>
        <v>2.36561263728015E-012</v>
      </c>
      <c r="Q356" s="65" t="n">
        <f aca="false">$D$8*(1-EXP(-K356/$D$8))*$C$8</f>
        <v>3.75424824434333E-011</v>
      </c>
      <c r="R356" s="66" t="n">
        <f aca="false">$B$13-K356</f>
        <v>150</v>
      </c>
      <c r="S356" s="67" t="n">
        <f aca="false">VLOOKUP($R356,$K$6:$Q$506,5)/$C$26</f>
        <v>0.391434205277024</v>
      </c>
      <c r="T356" s="68" t="n">
        <f aca="false">VLOOKUP($R356,$K$6:$Q$506,6)/$C$26</f>
        <v>7.55595745377104</v>
      </c>
      <c r="U356" s="69" t="n">
        <f aca="false">VLOOKUP($R356,$K$6:$Q$506,7)/$C$26</f>
        <v>93.395108143413</v>
      </c>
      <c r="V356" s="28" t="s">
        <v>474</v>
      </c>
      <c r="W356" s="78" t="n">
        <f aca="false">G356*S356+H356*T356+I356*U356</f>
        <v>0</v>
      </c>
      <c r="X356" s="25"/>
      <c r="Y356" s="25"/>
      <c r="Z356" s="25"/>
    </row>
    <row r="357" customFormat="false" ht="15.75" hidden="false" customHeight="false" outlineLevel="0" collapsed="false">
      <c r="A357" s="25"/>
      <c r="B357" s="25"/>
      <c r="C357" s="25"/>
      <c r="D357" s="25"/>
      <c r="E357" s="25"/>
      <c r="F357" s="28" t="s">
        <v>475</v>
      </c>
      <c r="G357" s="103" t="n">
        <v>0</v>
      </c>
      <c r="H357" s="76" t="n">
        <v>0</v>
      </c>
      <c r="I357" s="77" t="n">
        <v>0</v>
      </c>
      <c r="J357" s="25"/>
      <c r="K357" s="61" t="n">
        <v>351</v>
      </c>
      <c r="L357" s="62" t="n">
        <f aca="false">$B$17+$B$18*EXP(-K357/$B$21)+$B$19*EXP(-K357/$B$22)+$B$20*EXP(-K357/$B$23)</f>
        <v>0.309309634276929</v>
      </c>
      <c r="M357" s="63" t="n">
        <f aca="false">EXP(-K357/$D$9)</f>
        <v>1.206644657133E-013</v>
      </c>
      <c r="N357" s="63" t="n">
        <f aca="false">EXP(-K357/$D$8)</f>
        <v>0.0399477277298497</v>
      </c>
      <c r="O357" s="64" t="n">
        <f aca="false">(K357*$B$17+$B$18*$B$21*(1-EXP(-K357/$B$21))+$B$19*$B$22*(1-EXP(-K357/$B$22))+$B$20*$B$23*(1-EXP(-K357/$B$23)))*$C$7</f>
        <v>2.38416248781773E-013</v>
      </c>
      <c r="P357" s="64" t="n">
        <f aca="false">$D$9*(1-EXP(-K357/$D$9))*$C$9</f>
        <v>2.36561263728017E-012</v>
      </c>
      <c r="Q357" s="65" t="n">
        <f aca="false">$D$8*(1-EXP(-K357/$D$8))*$C$8</f>
        <v>3.75568854770011E-011</v>
      </c>
      <c r="R357" s="66" t="n">
        <f aca="false">$B$13-K357</f>
        <v>149</v>
      </c>
      <c r="S357" s="67" t="n">
        <f aca="false">VLOOKUP($R357,$K$6:$Q$506,5)/$C$26</f>
        <v>0.389390231820093</v>
      </c>
      <c r="T357" s="68" t="n">
        <f aca="false">VLOOKUP($R357,$K$6:$Q$506,6)/$C$26</f>
        <v>7.55595543889423</v>
      </c>
      <c r="U357" s="69" t="n">
        <f aca="false">VLOOKUP($R357,$K$6:$Q$506,7)/$C$26</f>
        <v>93.1042668169974</v>
      </c>
      <c r="V357" s="28" t="s">
        <v>475</v>
      </c>
      <c r="W357" s="78" t="n">
        <f aca="false">G357*S357+H357*T357+I357*U357</f>
        <v>0</v>
      </c>
      <c r="X357" s="25"/>
      <c r="Y357" s="25"/>
      <c r="Z357" s="25"/>
    </row>
    <row r="358" customFormat="false" ht="15.75" hidden="false" customHeight="false" outlineLevel="0" collapsed="false">
      <c r="A358" s="25"/>
      <c r="B358" s="25"/>
      <c r="C358" s="25"/>
      <c r="D358" s="25"/>
      <c r="E358" s="25"/>
      <c r="F358" s="28" t="s">
        <v>476</v>
      </c>
      <c r="G358" s="103" t="n">
        <v>0</v>
      </c>
      <c r="H358" s="76" t="n">
        <v>0</v>
      </c>
      <c r="I358" s="77" t="n">
        <v>0</v>
      </c>
      <c r="J358" s="25"/>
      <c r="K358" s="61" t="n">
        <v>352</v>
      </c>
      <c r="L358" s="62" t="n">
        <f aca="false">$B$17+$B$18*EXP(-K358/$B$21)+$B$19*EXP(-K358/$B$22)+$B$20*EXP(-K358/$B$23)</f>
        <v>0.30907617447944</v>
      </c>
      <c r="M358" s="63" t="n">
        <f aca="false">EXP(-K358/$D$9)</f>
        <v>1.10859975205361E-013</v>
      </c>
      <c r="N358" s="63" t="n">
        <f aca="false">EXP(-K358/$D$8)</f>
        <v>0.0395829108456647</v>
      </c>
      <c r="O358" s="64" t="n">
        <f aca="false">(K358*$B$17+$B$18*$B$21*(1-EXP(-K358/$B$21))+$B$19*$B$22*(1-EXP(-K358/$B$22))+$B$20*$B$23*(1-EXP(-K358/$B$23)))*$C$7</f>
        <v>2.38943382568101E-013</v>
      </c>
      <c r="P358" s="64" t="n">
        <f aca="false">$D$9*(1-EXP(-K358/$D$9))*$C$9</f>
        <v>2.36561263728019E-012</v>
      </c>
      <c r="Q358" s="65" t="n">
        <f aca="false">$D$8*(1-EXP(-K358/$D$8))*$C$8</f>
        <v>3.75711569769341E-011</v>
      </c>
      <c r="R358" s="66" t="n">
        <f aca="false">$B$13-K358</f>
        <v>148</v>
      </c>
      <c r="S358" s="67" t="n">
        <f aca="false">VLOOKUP($R358,$K$6:$Q$506,5)/$C$26</f>
        <v>0.387343425415071</v>
      </c>
      <c r="T358" s="68" t="n">
        <f aca="false">VLOOKUP($R358,$K$6:$Q$506,6)/$C$26</f>
        <v>7.55595324582108</v>
      </c>
      <c r="U358" s="69" t="n">
        <f aca="false">VLOOKUP($R358,$K$6:$Q$506,7)/$C$26</f>
        <v>92.8107449442493</v>
      </c>
      <c r="V358" s="28" t="s">
        <v>476</v>
      </c>
      <c r="W358" s="78" t="n">
        <f aca="false">G358*S358+H358*T358+I358*U358</f>
        <v>0</v>
      </c>
      <c r="X358" s="25"/>
      <c r="Y358" s="25"/>
      <c r="Z358" s="25"/>
    </row>
    <row r="359" customFormat="false" ht="15.75" hidden="false" customHeight="false" outlineLevel="0" collapsed="false">
      <c r="A359" s="25"/>
      <c r="B359" s="25"/>
      <c r="C359" s="25"/>
      <c r="D359" s="25"/>
      <c r="E359" s="25"/>
      <c r="F359" s="28" t="s">
        <v>477</v>
      </c>
      <c r="G359" s="103" t="n">
        <v>0</v>
      </c>
      <c r="H359" s="76" t="n">
        <v>0</v>
      </c>
      <c r="I359" s="77" t="n">
        <v>0</v>
      </c>
      <c r="J359" s="25"/>
      <c r="K359" s="61" t="n">
        <v>353</v>
      </c>
      <c r="L359" s="62" t="n">
        <f aca="false">$B$17+$B$18*EXP(-K359/$B$21)+$B$19*EXP(-K359/$B$22)+$B$20*EXP(-K359/$B$23)</f>
        <v>0.308843318426122</v>
      </c>
      <c r="M359" s="63" t="n">
        <f aca="false">EXP(-K359/$D$9)</f>
        <v>1.01852140395121E-013</v>
      </c>
      <c r="N359" s="63" t="n">
        <f aca="false">EXP(-K359/$D$8)</f>
        <v>0.0392214255992612</v>
      </c>
      <c r="O359" s="64" t="n">
        <f aca="false">(K359*$B$17+$B$18*$B$21*(1-EXP(-K359/$B$21))+$B$19*$B$22*(1-EXP(-K359/$B$22))+$B$20*$B$23*(1-EXP(-K359/$B$23)))*$C$7</f>
        <v>2.39470118850618E-013</v>
      </c>
      <c r="P359" s="64" t="n">
        <f aca="false">$D$9*(1-EXP(-K359/$D$9))*$C$9</f>
        <v>2.36561263728021E-012</v>
      </c>
      <c r="Q359" s="65" t="n">
        <f aca="false">$D$8*(1-EXP(-K359/$D$8))*$C$8</f>
        <v>3.75852981444444E-011</v>
      </c>
      <c r="R359" s="66" t="n">
        <f aca="false">$B$13-K359</f>
        <v>147</v>
      </c>
      <c r="S359" s="67" t="n">
        <f aca="false">VLOOKUP($R359,$K$6:$Q$506,5)/$C$26</f>
        <v>0.385293760891913</v>
      </c>
      <c r="T359" s="68" t="n">
        <f aca="false">VLOOKUP($R359,$K$6:$Q$506,6)/$C$26</f>
        <v>7.55595085879186</v>
      </c>
      <c r="U359" s="69" t="n">
        <f aca="false">VLOOKUP($R359,$K$6:$Q$506,7)/$C$26</f>
        <v>92.5145178198467</v>
      </c>
      <c r="V359" s="28" t="s">
        <v>477</v>
      </c>
      <c r="W359" s="78" t="n">
        <f aca="false">G359*S359+H359*T359+I359*U359</f>
        <v>0</v>
      </c>
      <c r="X359" s="25"/>
      <c r="Y359" s="25"/>
      <c r="Z359" s="25"/>
    </row>
    <row r="360" customFormat="false" ht="15.75" hidden="false" customHeight="false" outlineLevel="0" collapsed="false">
      <c r="A360" s="25"/>
      <c r="B360" s="25"/>
      <c r="C360" s="25"/>
      <c r="D360" s="25"/>
      <c r="E360" s="25"/>
      <c r="F360" s="28" t="s">
        <v>478</v>
      </c>
      <c r="G360" s="103" t="n">
        <v>0</v>
      </c>
      <c r="H360" s="76" t="n">
        <v>0</v>
      </c>
      <c r="I360" s="77" t="n">
        <v>0</v>
      </c>
      <c r="J360" s="25"/>
      <c r="K360" s="61" t="n">
        <v>354</v>
      </c>
      <c r="L360" s="62" t="n">
        <f aca="false">$B$17+$B$18*EXP(-K360/$B$21)+$B$19*EXP(-K360/$B$22)+$B$20*EXP(-K360/$B$23)</f>
        <v>0.308611064249122</v>
      </c>
      <c r="M360" s="63" t="n">
        <f aca="false">EXP(-K360/$D$9)</f>
        <v>9.35762296884021E-014</v>
      </c>
      <c r="N360" s="63" t="n">
        <f aca="false">EXP(-K360/$D$8)</f>
        <v>0.0388632415649357</v>
      </c>
      <c r="O360" s="64" t="n">
        <f aca="false">(K360*$B$17+$B$18*$B$21*(1-EXP(-K360/$B$21))+$B$19*$B$22*(1-EXP(-K360/$B$22))+$B$20*$B$23*(1-EXP(-K360/$B$23)))*$C$7</f>
        <v>2.39996458657036E-013</v>
      </c>
      <c r="P360" s="64" t="n">
        <f aca="false">$D$9*(1-EXP(-K360/$D$9))*$C$9</f>
        <v>2.36561263728023E-012</v>
      </c>
      <c r="Q360" s="65" t="n">
        <f aca="false">$D$8*(1-EXP(-K360/$D$8))*$C$8</f>
        <v>3.75993101697741E-011</v>
      </c>
      <c r="R360" s="66" t="n">
        <f aca="false">$B$13-K360</f>
        <v>146</v>
      </c>
      <c r="S360" s="67" t="n">
        <f aca="false">VLOOKUP($R360,$K$6:$Q$506,5)/$C$26</f>
        <v>0.383241212517869</v>
      </c>
      <c r="T360" s="68" t="n">
        <f aca="false">VLOOKUP($R360,$K$6:$Q$506,6)/$C$26</f>
        <v>7.55594826065305</v>
      </c>
      <c r="U360" s="69" t="n">
        <f aca="false">VLOOKUP($R360,$K$6:$Q$506,7)/$C$26</f>
        <v>92.2155605107703</v>
      </c>
      <c r="V360" s="28" t="s">
        <v>478</v>
      </c>
      <c r="W360" s="78" t="n">
        <f aca="false">G360*S360+H360*T360+I360*U360</f>
        <v>0</v>
      </c>
      <c r="X360" s="25"/>
      <c r="Y360" s="25"/>
      <c r="Z360" s="25"/>
    </row>
    <row r="361" customFormat="false" ht="15.75" hidden="false" customHeight="false" outlineLevel="0" collapsed="false">
      <c r="A361" s="25"/>
      <c r="B361" s="25"/>
      <c r="C361" s="25"/>
      <c r="D361" s="25"/>
      <c r="E361" s="25"/>
      <c r="F361" s="28" t="s">
        <v>479</v>
      </c>
      <c r="G361" s="103" t="n">
        <v>0</v>
      </c>
      <c r="H361" s="76" t="n">
        <v>0</v>
      </c>
      <c r="I361" s="77" t="n">
        <v>0</v>
      </c>
      <c r="J361" s="25"/>
      <c r="K361" s="61" t="n">
        <v>355</v>
      </c>
      <c r="L361" s="62" t="n">
        <f aca="false">$B$17+$B$18*EXP(-K361/$B$21)+$B$19*EXP(-K361/$B$22)+$B$20*EXP(-K361/$B$23)</f>
        <v>0.308379410094468</v>
      </c>
      <c r="M361" s="63" t="n">
        <f aca="false">EXP(-K361/$D$9)</f>
        <v>8.59727712027154E-014</v>
      </c>
      <c r="N361" s="63" t="n">
        <f aca="false">EXP(-K361/$D$8)</f>
        <v>0.0385083285948433</v>
      </c>
      <c r="O361" s="64" t="n">
        <f aca="false">(K361*$B$17+$B$18*$B$21*(1-EXP(-K361/$B$21))+$B$19*$B$22*(1-EXP(-K361/$B$22))+$B$20*$B$23*(1-EXP(-K361/$B$23)))*$C$7</f>
        <v>2.40522403011894E-013</v>
      </c>
      <c r="P361" s="64" t="n">
        <f aca="false">$D$9*(1-EXP(-K361/$D$9))*$C$9</f>
        <v>2.36561263728025E-012</v>
      </c>
      <c r="Q361" s="65" t="n">
        <f aca="false">$D$8*(1-EXP(-K361/$D$8))*$C$8</f>
        <v>3.76131942322955E-011</v>
      </c>
      <c r="R361" s="66" t="n">
        <f aca="false">$B$13-K361</f>
        <v>145</v>
      </c>
      <c r="S361" s="67" t="n">
        <f aca="false">VLOOKUP($R361,$K$6:$Q$506,5)/$C$26</f>
        <v>0.381185753982222</v>
      </c>
      <c r="T361" s="68" t="n">
        <f aca="false">VLOOKUP($R361,$K$6:$Q$506,6)/$C$26</f>
        <v>7.55594543273403</v>
      </c>
      <c r="U361" s="69" t="n">
        <f aca="false">VLOOKUP($R361,$K$6:$Q$506,7)/$C$26</f>
        <v>91.9138478542051</v>
      </c>
      <c r="V361" s="28" t="s">
        <v>479</v>
      </c>
      <c r="W361" s="78" t="n">
        <f aca="false">G361*S361+H361*T361+I361*U361</f>
        <v>0</v>
      </c>
      <c r="X361" s="25"/>
      <c r="Y361" s="25"/>
      <c r="Z361" s="25"/>
    </row>
    <row r="362" customFormat="false" ht="15.75" hidden="false" customHeight="false" outlineLevel="0" collapsed="false">
      <c r="A362" s="25"/>
      <c r="B362" s="25"/>
      <c r="C362" s="25"/>
      <c r="D362" s="25"/>
      <c r="E362" s="25"/>
      <c r="F362" s="28" t="s">
        <v>480</v>
      </c>
      <c r="G362" s="103" t="n">
        <v>0</v>
      </c>
      <c r="H362" s="76" t="n">
        <v>0</v>
      </c>
      <c r="I362" s="77" t="n">
        <v>0</v>
      </c>
      <c r="J362" s="25"/>
      <c r="K362" s="61" t="n">
        <v>356</v>
      </c>
      <c r="L362" s="62" t="n">
        <f aca="false">$B$17+$B$18*EXP(-K362/$B$21)+$B$19*EXP(-K362/$B$22)+$B$20*EXP(-K362/$B$23)</f>
        <v>0.308148354121788</v>
      </c>
      <c r="M362" s="63" t="n">
        <f aca="false">EXP(-K362/$D$9)</f>
        <v>7.89871253937744E-014</v>
      </c>
      <c r="N362" s="63" t="n">
        <f aca="false">EXP(-K362/$D$8)</f>
        <v>0.0381566568164597</v>
      </c>
      <c r="O362" s="64" t="n">
        <f aca="false">(K362*$B$17+$B$18*$B$21*(1-EXP(-K362/$B$21))+$B$19*$B$22*(1-EXP(-K362/$B$22))+$B$20*$B$23*(1-EXP(-K362/$B$23)))*$C$7</f>
        <v>2.41047952936581E-013</v>
      </c>
      <c r="P362" s="64" t="n">
        <f aca="false">$D$9*(1-EXP(-K362/$D$9))*$C$9</f>
        <v>2.36561263728027E-012</v>
      </c>
      <c r="Q362" s="65" t="n">
        <f aca="false">$D$8*(1-EXP(-K362/$D$8))*$C$8</f>
        <v>3.76269515006107E-011</v>
      </c>
      <c r="R362" s="66" t="n">
        <f aca="false">$B$13-K362</f>
        <v>144</v>
      </c>
      <c r="S362" s="67" t="n">
        <f aca="false">VLOOKUP($R362,$K$6:$Q$506,5)/$C$26</f>
        <v>0.379127358380589</v>
      </c>
      <c r="T362" s="68" t="n">
        <f aca="false">VLOOKUP($R362,$K$6:$Q$506,6)/$C$26</f>
        <v>7.55594235471298</v>
      </c>
      <c r="U362" s="69" t="n">
        <f aca="false">VLOOKUP($R362,$K$6:$Q$506,7)/$C$26</f>
        <v>91.6093544554221</v>
      </c>
      <c r="V362" s="28" t="s">
        <v>480</v>
      </c>
      <c r="W362" s="78" t="n">
        <f aca="false">G362*S362+H362*T362+I362*U362</f>
        <v>0</v>
      </c>
      <c r="X362" s="25"/>
      <c r="Y362" s="25"/>
      <c r="Z362" s="25"/>
    </row>
    <row r="363" customFormat="false" ht="15.75" hidden="false" customHeight="false" outlineLevel="0" collapsed="false">
      <c r="A363" s="25"/>
      <c r="B363" s="25"/>
      <c r="C363" s="25"/>
      <c r="D363" s="25"/>
      <c r="E363" s="25"/>
      <c r="F363" s="28" t="s">
        <v>481</v>
      </c>
      <c r="G363" s="103" t="n">
        <v>0</v>
      </c>
      <c r="H363" s="76" t="n">
        <v>0</v>
      </c>
      <c r="I363" s="77" t="n">
        <v>0</v>
      </c>
      <c r="J363" s="25"/>
      <c r="K363" s="61" t="n">
        <v>357</v>
      </c>
      <c r="L363" s="62" t="n">
        <f aca="false">$B$17+$B$18*EXP(-K363/$B$21)+$B$19*EXP(-K363/$B$22)+$B$20*EXP(-K363/$B$23)</f>
        <v>0.307917894504034</v>
      </c>
      <c r="M363" s="63" t="n">
        <f aca="false">EXP(-K363/$D$9)</f>
        <v>7.25690924078854E-014</v>
      </c>
      <c r="N363" s="63" t="n">
        <f aca="false">EXP(-K363/$D$8)</f>
        <v>0.0378081966300673</v>
      </c>
      <c r="O363" s="64" t="n">
        <f aca="false">(K363*$B$17+$B$18*$B$21*(1-EXP(-K363/$B$21))+$B$19*$B$22*(1-EXP(-K363/$B$22))+$B$20*$B$23*(1-EXP(-K363/$B$23)))*$C$7</f>
        <v>2.41573109449361E-013</v>
      </c>
      <c r="P363" s="64" t="n">
        <f aca="false">$D$9*(1-EXP(-K363/$D$9))*$C$9</f>
        <v>2.36561263728028E-012</v>
      </c>
      <c r="Q363" s="65" t="n">
        <f aca="false">$D$8*(1-EXP(-K363/$D$8))*$C$8</f>
        <v>3.76405831326496E-011</v>
      </c>
      <c r="R363" s="66" t="n">
        <f aca="false">$B$13-K363</f>
        <v>143</v>
      </c>
      <c r="S363" s="67" t="n">
        <f aca="false">VLOOKUP($R363,$K$6:$Q$506,5)/$C$26</f>
        <v>0.377065998198805</v>
      </c>
      <c r="T363" s="68" t="n">
        <f aca="false">VLOOKUP($R363,$K$6:$Q$506,6)/$C$26</f>
        <v>7.5559390044708</v>
      </c>
      <c r="U363" s="69" t="n">
        <f aca="false">VLOOKUP($R363,$K$6:$Q$506,7)/$C$26</f>
        <v>91.3020546856415</v>
      </c>
      <c r="V363" s="28" t="s">
        <v>481</v>
      </c>
      <c r="W363" s="78" t="n">
        <f aca="false">G363*S363+H363*T363+I363*U363</f>
        <v>0</v>
      </c>
      <c r="X363" s="25"/>
      <c r="Y363" s="25"/>
      <c r="Z363" s="25"/>
    </row>
    <row r="364" customFormat="false" ht="15.75" hidden="false" customHeight="false" outlineLevel="0" collapsed="false">
      <c r="A364" s="25"/>
      <c r="B364" s="25"/>
      <c r="C364" s="25"/>
      <c r="D364" s="25"/>
      <c r="E364" s="25"/>
      <c r="F364" s="28" t="s">
        <v>482</v>
      </c>
      <c r="G364" s="103" t="n">
        <v>0</v>
      </c>
      <c r="H364" s="76" t="n">
        <v>0</v>
      </c>
      <c r="I364" s="77" t="n">
        <v>0</v>
      </c>
      <c r="J364" s="25"/>
      <c r="K364" s="61" t="n">
        <v>358</v>
      </c>
      <c r="L364" s="62" t="n">
        <f aca="false">$B$17+$B$18*EXP(-K364/$B$21)+$B$19*EXP(-K364/$B$22)+$B$20*EXP(-K364/$B$23)</f>
        <v>0.307688029427217</v>
      </c>
      <c r="M364" s="63" t="n">
        <f aca="false">EXP(-K364/$D$9)</f>
        <v>6.66725513385917E-014</v>
      </c>
      <c r="N364" s="63" t="n">
        <f aca="false">EXP(-K364/$D$8)</f>
        <v>0.0374629187062638</v>
      </c>
      <c r="O364" s="64" t="n">
        <f aca="false">(K364*$B$17+$B$18*$B$21*(1-EXP(-K364/$B$21))+$B$19*$B$22*(1-EXP(-K364/$B$22))+$B$20*$B$23*(1-EXP(-K364/$B$23)))*$C$7</f>
        <v>2.42097873565394E-013</v>
      </c>
      <c r="P364" s="64" t="n">
        <f aca="false">$D$9*(1-EXP(-K364/$D$9))*$C$9</f>
        <v>2.3656126372803E-012</v>
      </c>
      <c r="Q364" s="65" t="n">
        <f aca="false">$D$8*(1-EXP(-K364/$D$8))*$C$8</f>
        <v>3.76540902757673E-011</v>
      </c>
      <c r="R364" s="66" t="n">
        <f aca="false">$B$13-K364</f>
        <v>142</v>
      </c>
      <c r="S364" s="67" t="n">
        <f aca="false">VLOOKUP($R364,$K$6:$Q$506,5)/$C$26</f>
        <v>0.375001645296346</v>
      </c>
      <c r="T364" s="68" t="n">
        <f aca="false">VLOOKUP($R364,$K$6:$Q$506,6)/$C$26</f>
        <v>7.55593535793216</v>
      </c>
      <c r="U364" s="69" t="n">
        <f aca="false">VLOOKUP($R364,$K$6:$Q$506,7)/$C$26</f>
        <v>90.991922679875</v>
      </c>
      <c r="V364" s="28" t="s">
        <v>482</v>
      </c>
      <c r="W364" s="78" t="n">
        <f aca="false">G364*S364+H364*T364+I364*U364</f>
        <v>0</v>
      </c>
      <c r="X364" s="25"/>
      <c r="Y364" s="25"/>
      <c r="Z364" s="25"/>
    </row>
    <row r="365" customFormat="false" ht="15.75" hidden="false" customHeight="false" outlineLevel="0" collapsed="false">
      <c r="A365" s="25"/>
      <c r="B365" s="25"/>
      <c r="C365" s="25"/>
      <c r="D365" s="25"/>
      <c r="E365" s="25"/>
      <c r="F365" s="28" t="s">
        <v>483</v>
      </c>
      <c r="G365" s="103" t="n">
        <v>0</v>
      </c>
      <c r="H365" s="76" t="n">
        <v>0</v>
      </c>
      <c r="I365" s="77" t="n">
        <v>0</v>
      </c>
      <c r="J365" s="25"/>
      <c r="K365" s="61" t="n">
        <v>359</v>
      </c>
      <c r="L365" s="62" t="n">
        <f aca="false">$B$17+$B$18*EXP(-K365/$B$21)+$B$19*EXP(-K365/$B$22)+$B$20*EXP(-K365/$B$23)</f>
        <v>0.307458757090141</v>
      </c>
      <c r="M365" s="63" t="n">
        <f aca="false">EXP(-K365/$D$9)</f>
        <v>6.12551287952187E-014</v>
      </c>
      <c r="N365" s="63" t="n">
        <f aca="false">EXP(-K365/$D$8)</f>
        <v>0.0371207939834931</v>
      </c>
      <c r="O365" s="64" t="n">
        <f aca="false">(K365*$B$17+$B$18*$B$21*(1-EXP(-K365/$B$21))+$B$19*$B$22*(1-EXP(-K365/$B$22))+$B$20*$B$23*(1-EXP(-K365/$B$23)))*$C$7</f>
        <v>2.42622246296757E-013</v>
      </c>
      <c r="P365" s="64" t="n">
        <f aca="false">$D$9*(1-EXP(-K365/$D$9))*$C$9</f>
        <v>2.36561263728031E-012</v>
      </c>
      <c r="Q365" s="65" t="n">
        <f aca="false">$D$8*(1-EXP(-K365/$D$8))*$C$8</f>
        <v>3.7667474066841E-011</v>
      </c>
      <c r="R365" s="66" t="n">
        <f aca="false">$B$13-K365</f>
        <v>141</v>
      </c>
      <c r="S365" s="67" t="n">
        <f aca="false">VLOOKUP($R365,$K$6:$Q$506,5)/$C$26</f>
        <v>0.372934270889296</v>
      </c>
      <c r="T365" s="68" t="n">
        <f aca="false">VLOOKUP($R365,$K$6:$Q$506,6)/$C$26</f>
        <v>7.55593138889251</v>
      </c>
      <c r="U365" s="69" t="n">
        <f aca="false">VLOOKUP($R365,$K$6:$Q$506,7)/$C$26</f>
        <v>90.6789323347492</v>
      </c>
      <c r="V365" s="28" t="s">
        <v>483</v>
      </c>
      <c r="W365" s="78" t="n">
        <f aca="false">G365*S365+H365*T365+I365*U365</f>
        <v>0</v>
      </c>
      <c r="X365" s="25"/>
      <c r="Y365" s="25"/>
      <c r="Z365" s="25"/>
    </row>
    <row r="366" customFormat="false" ht="15.75" hidden="false" customHeight="false" outlineLevel="0" collapsed="false">
      <c r="A366" s="25"/>
      <c r="B366" s="25"/>
      <c r="C366" s="25"/>
      <c r="D366" s="25"/>
      <c r="E366" s="25"/>
      <c r="F366" s="28" t="s">
        <v>484</v>
      </c>
      <c r="G366" s="103" t="n">
        <v>0</v>
      </c>
      <c r="H366" s="76" t="n">
        <v>0</v>
      </c>
      <c r="I366" s="77" t="n">
        <v>0</v>
      </c>
      <c r="J366" s="25"/>
      <c r="K366" s="61" t="n">
        <v>360</v>
      </c>
      <c r="L366" s="62" t="n">
        <f aca="false">$B$17+$B$18*EXP(-K366/$B$21)+$B$19*EXP(-K366/$B$22)+$B$20*EXP(-K366/$B$23)</f>
        <v>0.307230075704156</v>
      </c>
      <c r="M366" s="63" t="n">
        <f aca="false">EXP(-K366/$D$9)</f>
        <v>5.6277894401605E-014</v>
      </c>
      <c r="N366" s="63" t="n">
        <f aca="false">EXP(-K366/$D$8)</f>
        <v>0.0367817936655999</v>
      </c>
      <c r="O366" s="64" t="n">
        <f aca="false">(K366*$B$17+$B$18*$B$21*(1-EXP(-K366/$B$21))+$B$19*$B$22*(1-EXP(-K366/$B$22))+$B$20*$B$23*(1-EXP(-K366/$B$23)))*$C$7</f>
        <v>2.4314622865247E-013</v>
      </c>
      <c r="P366" s="64" t="n">
        <f aca="false">$D$9*(1-EXP(-K366/$D$9))*$C$9</f>
        <v>2.36561263728032E-012</v>
      </c>
      <c r="Q366" s="65" t="n">
        <f aca="false">$D$8*(1-EXP(-K366/$D$8))*$C$8</f>
        <v>3.76807356323657E-011</v>
      </c>
      <c r="R366" s="66" t="n">
        <f aca="false">$B$13-K366</f>
        <v>140</v>
      </c>
      <c r="S366" s="67" t="n">
        <f aca="false">VLOOKUP($R366,$K$6:$Q$506,5)/$C$26</f>
        <v>0.370863845532854</v>
      </c>
      <c r="T366" s="68" t="n">
        <f aca="false">VLOOKUP($R366,$K$6:$Q$506,6)/$C$26</f>
        <v>7.55592706882977</v>
      </c>
      <c r="U366" s="69" t="n">
        <f aca="false">VLOOKUP($R366,$K$6:$Q$506,7)/$C$26</f>
        <v>90.363057306308</v>
      </c>
      <c r="V366" s="28" t="s">
        <v>484</v>
      </c>
      <c r="W366" s="78" t="n">
        <f aca="false">G366*S366+H366*T366+I366*U366</f>
        <v>0</v>
      </c>
      <c r="X366" s="25"/>
      <c r="Y366" s="25"/>
      <c r="Z366" s="25"/>
    </row>
    <row r="367" customFormat="false" ht="15.75" hidden="false" customHeight="false" outlineLevel="0" collapsed="false">
      <c r="A367" s="25"/>
      <c r="B367" s="25"/>
      <c r="C367" s="25"/>
      <c r="D367" s="25"/>
      <c r="E367" s="25"/>
      <c r="F367" s="28" t="s">
        <v>485</v>
      </c>
      <c r="G367" s="103" t="n">
        <v>0</v>
      </c>
      <c r="H367" s="76" t="n">
        <v>0</v>
      </c>
      <c r="I367" s="77" t="n">
        <v>0</v>
      </c>
      <c r="J367" s="25"/>
      <c r="K367" s="61" t="n">
        <v>361</v>
      </c>
      <c r="L367" s="62" t="n">
        <f aca="false">$B$17+$B$18*EXP(-K367/$B$21)+$B$19*EXP(-K367/$B$22)+$B$20*EXP(-K367/$B$23)</f>
        <v>0.307001983492905</v>
      </c>
      <c r="M367" s="63" t="n">
        <f aca="false">EXP(-K367/$D$9)</f>
        <v>5.17050810368291E-014</v>
      </c>
      <c r="N367" s="63" t="n">
        <f aca="false">EXP(-K367/$D$8)</f>
        <v>0.0364458892194056</v>
      </c>
      <c r="O367" s="64" t="n">
        <f aca="false">(K367*$B$17+$B$18*$B$21*(1-EXP(-K367/$B$21))+$B$19*$B$22*(1-EXP(-K367/$B$22))+$B$20*$B$23*(1-EXP(-K367/$B$23)))*$C$7</f>
        <v>2.4366982163851E-013</v>
      </c>
      <c r="P367" s="64" t="n">
        <f aca="false">$D$9*(1-EXP(-K367/$D$9))*$C$9</f>
        <v>2.36561263728033E-012</v>
      </c>
      <c r="Q367" s="65" t="n">
        <f aca="false">$D$8*(1-EXP(-K367/$D$8))*$C$8</f>
        <v>3.76938760885484E-011</v>
      </c>
      <c r="R367" s="66" t="n">
        <f aca="false">$B$13-K367</f>
        <v>139</v>
      </c>
      <c r="S367" s="67" t="n">
        <f aca="false">VLOOKUP($R367,$K$6:$Q$506,5)/$C$26</f>
        <v>0.368790339103337</v>
      </c>
      <c r="T367" s="68" t="n">
        <f aca="false">VLOOKUP($R367,$K$6:$Q$506,6)/$C$26</f>
        <v>7.55592236669935</v>
      </c>
      <c r="U367" s="69" t="n">
        <f aca="false">VLOOKUP($R367,$K$6:$Q$506,7)/$C$26</f>
        <v>90.0442710077958</v>
      </c>
      <c r="V367" s="28" t="s">
        <v>485</v>
      </c>
      <c r="W367" s="78" t="n">
        <f aca="false">G367*S367+H367*T367+I367*U367</f>
        <v>0</v>
      </c>
      <c r="X367" s="25"/>
      <c r="Y367" s="25"/>
      <c r="Z367" s="25"/>
    </row>
    <row r="368" customFormat="false" ht="15.75" hidden="false" customHeight="false" outlineLevel="0" collapsed="false">
      <c r="A368" s="25"/>
      <c r="B368" s="25"/>
      <c r="C368" s="25"/>
      <c r="D368" s="25"/>
      <c r="E368" s="25"/>
      <c r="F368" s="28" t="s">
        <v>486</v>
      </c>
      <c r="G368" s="103" t="n">
        <v>0</v>
      </c>
      <c r="H368" s="76" t="n">
        <v>0</v>
      </c>
      <c r="I368" s="77" t="n">
        <v>0</v>
      </c>
      <c r="J368" s="25"/>
      <c r="K368" s="61" t="n">
        <v>362</v>
      </c>
      <c r="L368" s="62" t="n">
        <f aca="false">$B$17+$B$18*EXP(-K368/$B$21)+$B$19*EXP(-K368/$B$22)+$B$20*EXP(-K368/$B$23)</f>
        <v>0.306774478692086</v>
      </c>
      <c r="M368" s="63" t="n">
        <f aca="false">EXP(-K368/$D$9)</f>
        <v>4.75038278075453E-014</v>
      </c>
      <c r="N368" s="63" t="n">
        <f aca="false">EXP(-K368/$D$8)</f>
        <v>0.0361130523723066</v>
      </c>
      <c r="O368" s="64" t="n">
        <f aca="false">(K368*$B$17+$B$18*$B$21*(1-EXP(-K368/$B$21))+$B$19*$B$22*(1-EXP(-K368/$B$22))+$B$20*$B$23*(1-EXP(-K368/$B$23)))*$C$7</f>
        <v>2.4419302625784E-013</v>
      </c>
      <c r="P368" s="64" t="n">
        <f aca="false">$D$9*(1-EXP(-K368/$D$9))*$C$9</f>
        <v>2.36561263728034E-012</v>
      </c>
      <c r="Q368" s="65" t="n">
        <f aca="false">$D$8*(1-EXP(-K368/$D$8))*$C$8</f>
        <v>3.7706896541403E-011</v>
      </c>
      <c r="R368" s="66" t="n">
        <f aca="false">$B$13-K368</f>
        <v>138</v>
      </c>
      <c r="S368" s="67" t="n">
        <f aca="false">VLOOKUP($R368,$K$6:$Q$506,5)/$C$26</f>
        <v>0.366713720779701</v>
      </c>
      <c r="T368" s="68" t="n">
        <f aca="false">VLOOKUP($R368,$K$6:$Q$506,6)/$C$26</f>
        <v>7.55591724871106</v>
      </c>
      <c r="U368" s="69" t="n">
        <f aca="false">VLOOKUP($R368,$K$6:$Q$506,7)/$C$26</f>
        <v>89.7225466074195</v>
      </c>
      <c r="V368" s="28" t="s">
        <v>486</v>
      </c>
      <c r="W368" s="78" t="n">
        <f aca="false">G368*S368+H368*T368+I368*U368</f>
        <v>0</v>
      </c>
      <c r="X368" s="25"/>
      <c r="Y368" s="25"/>
      <c r="Z368" s="25"/>
    </row>
    <row r="369" customFormat="false" ht="15.75" hidden="false" customHeight="false" outlineLevel="0" collapsed="false">
      <c r="A369" s="25"/>
      <c r="B369" s="25"/>
      <c r="C369" s="25"/>
      <c r="D369" s="25"/>
      <c r="E369" s="25"/>
      <c r="F369" s="28" t="s">
        <v>487</v>
      </c>
      <c r="G369" s="103" t="n">
        <v>0</v>
      </c>
      <c r="H369" s="76" t="n">
        <v>0</v>
      </c>
      <c r="I369" s="77" t="n">
        <v>0</v>
      </c>
      <c r="J369" s="25"/>
      <c r="K369" s="61" t="n">
        <v>363</v>
      </c>
      <c r="L369" s="62" t="n">
        <f aca="false">$B$17+$B$18*EXP(-K369/$B$21)+$B$19*EXP(-K369/$B$22)+$B$20*EXP(-K369/$B$23)</f>
        <v>0.306547559549217</v>
      </c>
      <c r="M369" s="63" t="n">
        <f aca="false">EXP(-K369/$D$9)</f>
        <v>4.36439439048853E-014</v>
      </c>
      <c r="N369" s="63" t="n">
        <f aca="false">EXP(-K369/$D$8)</f>
        <v>0.0357832551098949</v>
      </c>
      <c r="O369" s="64" t="n">
        <f aca="false">(K369*$B$17+$B$18*$B$21*(1-EXP(-K369/$B$21))+$B$19*$B$22*(1-EXP(-K369/$B$22))+$B$20*$B$23*(1-EXP(-K369/$B$23)))*$C$7</f>
        <v>2.44715843510421E-013</v>
      </c>
      <c r="P369" s="64" t="n">
        <f aca="false">$D$9*(1-EXP(-K369/$D$9))*$C$9</f>
        <v>2.36561263728035E-012</v>
      </c>
      <c r="Q369" s="65" t="n">
        <f aca="false">$D$8*(1-EXP(-K369/$D$8))*$C$8</f>
        <v>3.77197980868425E-011</v>
      </c>
      <c r="R369" s="66" t="n">
        <f aca="false">$B$13-K369</f>
        <v>137</v>
      </c>
      <c r="S369" s="67" t="n">
        <f aca="false">VLOOKUP($R369,$K$6:$Q$506,5)/$C$26</f>
        <v>0.364633959024542</v>
      </c>
      <c r="T369" s="68" t="n">
        <f aca="false">VLOOKUP($R369,$K$6:$Q$506,6)/$C$26</f>
        <v>7.5559116780863</v>
      </c>
      <c r="U369" s="69" t="n">
        <f aca="false">VLOOKUP($R369,$K$6:$Q$506,7)/$C$26</f>
        <v>89.39785702609</v>
      </c>
      <c r="V369" s="28" t="s">
        <v>487</v>
      </c>
      <c r="W369" s="78" t="n">
        <f aca="false">G369*S369+H369*T369+I369*U369</f>
        <v>0</v>
      </c>
      <c r="X369" s="25"/>
      <c r="Y369" s="25"/>
      <c r="Z369" s="25"/>
    </row>
    <row r="370" customFormat="false" ht="15.75" hidden="false" customHeight="false" outlineLevel="0" collapsed="false">
      <c r="A370" s="25"/>
      <c r="B370" s="25"/>
      <c r="C370" s="25"/>
      <c r="D370" s="25"/>
      <c r="E370" s="25"/>
      <c r="F370" s="28" t="s">
        <v>488</v>
      </c>
      <c r="G370" s="103" t="n">
        <v>0</v>
      </c>
      <c r="H370" s="76" t="n">
        <v>0</v>
      </c>
      <c r="I370" s="77" t="n">
        <v>0</v>
      </c>
      <c r="J370" s="25"/>
      <c r="K370" s="61" t="n">
        <v>364</v>
      </c>
      <c r="L370" s="62" t="n">
        <f aca="false">$B$17+$B$18*EXP(-K370/$B$21)+$B$19*EXP(-K370/$B$22)+$B$20*EXP(-K370/$B$23)</f>
        <v>0.306321224323407</v>
      </c>
      <c r="M370" s="63" t="n">
        <f aca="false">EXP(-K370/$D$9)</f>
        <v>4.00976916489712E-014</v>
      </c>
      <c r="N370" s="63" t="n">
        <f aca="false">EXP(-K370/$D$8)</f>
        <v>0.0354564696736</v>
      </c>
      <c r="O370" s="64" t="n">
        <f aca="false">(K370*$B$17+$B$18*$B$21*(1-EXP(-K370/$B$21))+$B$19*$B$22*(1-EXP(-K370/$B$22))+$B$20*$B$23*(1-EXP(-K370/$B$23)))*$C$7</f>
        <v>2.4523827439324E-013</v>
      </c>
      <c r="P370" s="64" t="n">
        <f aca="false">$D$9*(1-EXP(-K370/$D$9))*$C$9</f>
        <v>2.36561263728036E-012</v>
      </c>
      <c r="Q370" s="65" t="n">
        <f aca="false">$D$8*(1-EXP(-K370/$D$8))*$C$8</f>
        <v>3.77325818107719E-011</v>
      </c>
      <c r="R370" s="66" t="n">
        <f aca="false">$B$13-K370</f>
        <v>136</v>
      </c>
      <c r="S370" s="67" t="n">
        <f aca="false">VLOOKUP($R370,$K$6:$Q$506,5)/$C$26</f>
        <v>0.362551021564573</v>
      </c>
      <c r="T370" s="68" t="n">
        <f aca="false">VLOOKUP($R370,$K$6:$Q$506,6)/$C$26</f>
        <v>7.55590561479376</v>
      </c>
      <c r="U370" s="69" t="n">
        <f aca="false">VLOOKUP($R370,$K$6:$Q$506,7)/$C$26</f>
        <v>89.0701749351432</v>
      </c>
      <c r="V370" s="28" t="s">
        <v>488</v>
      </c>
      <c r="W370" s="78" t="n">
        <f aca="false">G370*S370+H370*T370+I370*U370</f>
        <v>0</v>
      </c>
      <c r="X370" s="25"/>
      <c r="Y370" s="25"/>
      <c r="Z370" s="25"/>
    </row>
    <row r="371" customFormat="false" ht="15.75" hidden="false" customHeight="false" outlineLevel="0" collapsed="false">
      <c r="A371" s="25"/>
      <c r="B371" s="25"/>
      <c r="C371" s="25"/>
      <c r="D371" s="25"/>
      <c r="E371" s="25"/>
      <c r="F371" s="28" t="s">
        <v>489</v>
      </c>
      <c r="G371" s="103" t="n">
        <v>0</v>
      </c>
      <c r="H371" s="76" t="n">
        <v>0</v>
      </c>
      <c r="I371" s="77" t="n">
        <v>0</v>
      </c>
      <c r="J371" s="25"/>
      <c r="K371" s="61" t="n">
        <v>365</v>
      </c>
      <c r="L371" s="62" t="n">
        <f aca="false">$B$17+$B$18*EXP(-K371/$B$21)+$B$19*EXP(-K371/$B$22)+$B$20*EXP(-K371/$B$23)</f>
        <v>0.306095471285136</v>
      </c>
      <c r="M371" s="63" t="n">
        <f aca="false">EXP(-K371/$D$9)</f>
        <v>3.6839587161966E-014</v>
      </c>
      <c r="N371" s="63" t="n">
        <f aca="false">EXP(-K371/$D$8)</f>
        <v>0.0351326685583528</v>
      </c>
      <c r="O371" s="64" t="n">
        <f aca="false">(K371*$B$17+$B$18*$B$21*(1-EXP(-K371/$B$21))+$B$19*$B$22*(1-EXP(-K371/$B$22))+$B$20*$B$23*(1-EXP(-K371/$B$23)))*$C$7</f>
        <v>2.45760319900324E-013</v>
      </c>
      <c r="P371" s="64" t="n">
        <f aca="false">$D$9*(1-EXP(-K371/$D$9))*$C$9</f>
        <v>2.36561263728037E-012</v>
      </c>
      <c r="Q371" s="65" t="n">
        <f aca="false">$D$8*(1-EXP(-K371/$D$8))*$C$8</f>
        <v>3.77452487891792E-011</v>
      </c>
      <c r="R371" s="66" t="n">
        <f aca="false">$B$13-K371</f>
        <v>135</v>
      </c>
      <c r="S371" s="67" t="n">
        <f aca="false">VLOOKUP($R371,$K$6:$Q$506,5)/$C$26</f>
        <v>0.360464875370559</v>
      </c>
      <c r="T371" s="68" t="n">
        <f aca="false">VLOOKUP($R371,$K$6:$Q$506,6)/$C$26</f>
        <v>7.55589901526175</v>
      </c>
      <c r="U371" s="69" t="n">
        <f aca="false">VLOOKUP($R371,$K$6:$Q$506,7)/$C$26</f>
        <v>88.7394727540395</v>
      </c>
      <c r="V371" s="28" t="s">
        <v>489</v>
      </c>
      <c r="W371" s="78" t="n">
        <f aca="false">G371*S371+H371*T371+I371*U371</f>
        <v>0</v>
      </c>
      <c r="X371" s="25"/>
      <c r="Y371" s="25"/>
      <c r="Z371" s="25"/>
    </row>
    <row r="372" customFormat="false" ht="15.75" hidden="false" customHeight="false" outlineLevel="0" collapsed="false">
      <c r="A372" s="25"/>
      <c r="B372" s="25"/>
      <c r="C372" s="25"/>
      <c r="D372" s="25"/>
      <c r="E372" s="25"/>
      <c r="F372" s="28" t="s">
        <v>490</v>
      </c>
      <c r="G372" s="103" t="n">
        <v>0</v>
      </c>
      <c r="H372" s="76" t="n">
        <v>0</v>
      </c>
      <c r="I372" s="77" t="n">
        <v>0</v>
      </c>
      <c r="J372" s="25"/>
      <c r="K372" s="61" t="n">
        <v>366</v>
      </c>
      <c r="L372" s="62" t="n">
        <f aca="false">$B$17+$B$18*EXP(-K372/$B$21)+$B$19*EXP(-K372/$B$22)+$B$20*EXP(-K372/$B$23)</f>
        <v>0.305870298716033</v>
      </c>
      <c r="M372" s="63" t="n">
        <f aca="false">EXP(-K372/$D$9)</f>
        <v>3.38462172372686E-014</v>
      </c>
      <c r="N372" s="63" t="n">
        <f aca="false">EXP(-K372/$D$8)</f>
        <v>0.0348118245102698</v>
      </c>
      <c r="O372" s="64" t="n">
        <f aca="false">(K372*$B$17+$B$18*$B$21*(1-EXP(-K372/$B$21))+$B$19*$B$22*(1-EXP(-K372/$B$22))+$B$20*$B$23*(1-EXP(-K372/$B$23)))*$C$7</f>
        <v>2.46281981022761E-013</v>
      </c>
      <c r="P372" s="64" t="n">
        <f aca="false">$D$9*(1-EXP(-K372/$D$9))*$C$9</f>
        <v>2.36561263728038E-012</v>
      </c>
      <c r="Q372" s="65" t="n">
        <f aca="false">$D$8*(1-EXP(-K372/$D$8))*$C$8</f>
        <v>3.7757800088226E-011</v>
      </c>
      <c r="R372" s="66" t="n">
        <f aca="false">$B$13-K372</f>
        <v>134</v>
      </c>
      <c r="S372" s="67" t="n">
        <f aca="false">VLOOKUP($R372,$K$6:$Q$506,5)/$C$26</f>
        <v>0.358375486636701</v>
      </c>
      <c r="T372" s="68" t="n">
        <f aca="false">VLOOKUP($R372,$K$6:$Q$506,6)/$C$26</f>
        <v>7.55589183206509</v>
      </c>
      <c r="U372" s="69" t="n">
        <f aca="false">VLOOKUP($R372,$K$6:$Q$506,7)/$C$26</f>
        <v>88.4057226480429</v>
      </c>
      <c r="V372" s="28" t="s">
        <v>490</v>
      </c>
      <c r="W372" s="78" t="n">
        <f aca="false">G372*S372+H372*T372+I372*U372</f>
        <v>0</v>
      </c>
      <c r="X372" s="25"/>
      <c r="Y372" s="25"/>
      <c r="Z372" s="25"/>
    </row>
    <row r="373" customFormat="false" ht="15.75" hidden="false" customHeight="false" outlineLevel="0" collapsed="false">
      <c r="A373" s="25"/>
      <c r="B373" s="25"/>
      <c r="C373" s="25"/>
      <c r="D373" s="25"/>
      <c r="E373" s="25"/>
      <c r="F373" s="28" t="s">
        <v>491</v>
      </c>
      <c r="G373" s="103" t="n">
        <v>0</v>
      </c>
      <c r="H373" s="76" t="n">
        <v>0</v>
      </c>
      <c r="I373" s="77" t="n">
        <v>0</v>
      </c>
      <c r="J373" s="25"/>
      <c r="K373" s="61" t="n">
        <v>367</v>
      </c>
      <c r="L373" s="62" t="n">
        <f aca="false">$B$17+$B$18*EXP(-K373/$B$21)+$B$19*EXP(-K373/$B$22)+$B$20*EXP(-K373/$B$23)</f>
        <v>0.305645704908672</v>
      </c>
      <c r="M373" s="63" t="n">
        <f aca="false">EXP(-K373/$D$9)</f>
        <v>3.10960710888499E-014</v>
      </c>
      <c r="N373" s="63" t="n">
        <f aca="false">EXP(-K373/$D$8)</f>
        <v>0.0344939105243602</v>
      </c>
      <c r="O373" s="64" t="n">
        <f aca="false">(K373*$B$17+$B$18*$B$21*(1-EXP(-K373/$B$21))+$B$19*$B$22*(1-EXP(-K373/$B$22))+$B$20*$B$23*(1-EXP(-K373/$B$23)))*$C$7</f>
        <v>2.46803258748718E-013</v>
      </c>
      <c r="P373" s="64" t="n">
        <f aca="false">$D$9*(1-EXP(-K373/$D$9))*$C$9</f>
        <v>2.36561263728038E-012</v>
      </c>
      <c r="Q373" s="65" t="n">
        <f aca="false">$D$8*(1-EXP(-K373/$D$8))*$C$8</f>
        <v>3.77702367643375E-011</v>
      </c>
      <c r="R373" s="66" t="n">
        <f aca="false">$B$13-K373</f>
        <v>133</v>
      </c>
      <c r="S373" s="67" t="n">
        <f aca="false">VLOOKUP($R373,$K$6:$Q$506,5)/$C$26</f>
        <v>0.356282820759439</v>
      </c>
      <c r="T373" s="68" t="n">
        <f aca="false">VLOOKUP($R373,$K$6:$Q$506,6)/$C$26</f>
        <v>7.55588401358429</v>
      </c>
      <c r="U373" s="69" t="n">
        <f aca="false">VLOOKUP($R373,$K$6:$Q$506,7)/$C$26</f>
        <v>88.0688965258775</v>
      </c>
      <c r="V373" s="28" t="s">
        <v>491</v>
      </c>
      <c r="W373" s="78" t="n">
        <f aca="false">G373*S373+H373*T373+I373*U373</f>
        <v>0</v>
      </c>
      <c r="X373" s="25"/>
      <c r="Y373" s="25"/>
      <c r="Z373" s="25"/>
    </row>
    <row r="374" customFormat="false" ht="15.75" hidden="false" customHeight="false" outlineLevel="0" collapsed="false">
      <c r="A374" s="25"/>
      <c r="B374" s="25"/>
      <c r="C374" s="25"/>
      <c r="D374" s="25"/>
      <c r="E374" s="25"/>
      <c r="F374" s="28" t="s">
        <v>492</v>
      </c>
      <c r="G374" s="103" t="n">
        <v>0</v>
      </c>
      <c r="H374" s="76" t="n">
        <v>0</v>
      </c>
      <c r="I374" s="77" t="n">
        <v>0</v>
      </c>
      <c r="J374" s="25"/>
      <c r="K374" s="61" t="n">
        <v>368</v>
      </c>
      <c r="L374" s="62" t="n">
        <f aca="false">$B$17+$B$18*EXP(-K374/$B$21)+$B$19*EXP(-K374/$B$22)+$B$20*EXP(-K374/$B$23)</f>
        <v>0.30542168816636</v>
      </c>
      <c r="M374" s="63" t="n">
        <f aca="false">EXP(-K374/$D$9)</f>
        <v>2.85693857716561E-014</v>
      </c>
      <c r="N374" s="63" t="n">
        <f aca="false">EXP(-K374/$D$8)</f>
        <v>0.034178899842252</v>
      </c>
      <c r="O374" s="64" t="n">
        <f aca="false">(K374*$B$17+$B$18*$B$21*(1-EXP(-K374/$B$21))+$B$19*$B$22*(1-EXP(-K374/$B$22))+$B$20*$B$23*(1-EXP(-K374/$B$23)))*$C$7</f>
        <v>2.47324154063461E-013</v>
      </c>
      <c r="P374" s="64" t="n">
        <f aca="false">$D$9*(1-EXP(-K374/$D$9))*$C$9</f>
        <v>2.36561263728039E-012</v>
      </c>
      <c r="Q374" s="65" t="n">
        <f aca="false">$D$8*(1-EXP(-K374/$D$8))*$C$8</f>
        <v>3.77825598642912E-011</v>
      </c>
      <c r="R374" s="66" t="n">
        <f aca="false">$B$13-K374</f>
        <v>132</v>
      </c>
      <c r="S374" s="67" t="n">
        <f aca="false">VLOOKUP($R374,$K$6:$Q$506,5)/$C$26</f>
        <v>0.35418684231568</v>
      </c>
      <c r="T374" s="68" t="n">
        <f aca="false">VLOOKUP($R374,$K$6:$Q$506,6)/$C$26</f>
        <v>7.55587550363463</v>
      </c>
      <c r="U374" s="69" t="n">
        <f aca="false">VLOOKUP($R374,$K$6:$Q$506,7)/$C$26</f>
        <v>87.7289660373638</v>
      </c>
      <c r="V374" s="28" t="s">
        <v>492</v>
      </c>
      <c r="W374" s="78" t="n">
        <f aca="false">G374*S374+H374*T374+I374*U374</f>
        <v>0</v>
      </c>
      <c r="X374" s="25"/>
      <c r="Y374" s="25"/>
      <c r="Z374" s="25"/>
    </row>
    <row r="375" customFormat="false" ht="15.75" hidden="false" customHeight="false" outlineLevel="0" collapsed="false">
      <c r="A375" s="25"/>
      <c r="B375" s="25"/>
      <c r="C375" s="25"/>
      <c r="D375" s="25"/>
      <c r="E375" s="25"/>
      <c r="F375" s="28" t="s">
        <v>493</v>
      </c>
      <c r="G375" s="103" t="n">
        <v>0</v>
      </c>
      <c r="H375" s="76" t="n">
        <v>0</v>
      </c>
      <c r="I375" s="77" t="n">
        <v>0</v>
      </c>
      <c r="J375" s="25"/>
      <c r="K375" s="61" t="n">
        <v>369</v>
      </c>
      <c r="L375" s="62" t="n">
        <f aca="false">$B$17+$B$18*EXP(-K375/$B$21)+$B$19*EXP(-K375/$B$22)+$B$20*EXP(-K375/$B$23)</f>
        <v>0.30519824680294</v>
      </c>
      <c r="M375" s="63" t="n">
        <f aca="false">EXP(-K375/$D$9)</f>
        <v>2.62480041622486E-014</v>
      </c>
      <c r="N375" s="63" t="n">
        <f aca="false">EXP(-K375/$D$8)</f>
        <v>0.0338667659499405</v>
      </c>
      <c r="O375" s="64" t="n">
        <f aca="false">(K375*$B$17+$B$18*$B$21*(1-EXP(-K375/$B$21))+$B$19*$B$22*(1-EXP(-K375/$B$22))+$B$20*$B$23*(1-EXP(-K375/$B$23)))*$C$7</f>
        <v>2.47844667949373E-013</v>
      </c>
      <c r="P375" s="64" t="n">
        <f aca="false">$D$9*(1-EXP(-K375/$D$9))*$C$9</f>
        <v>2.36561263728039E-012</v>
      </c>
      <c r="Q375" s="65" t="n">
        <f aca="false">$D$8*(1-EXP(-K375/$D$8))*$C$8</f>
        <v>3.7794770425305E-011</v>
      </c>
      <c r="R375" s="66" t="n">
        <f aca="false">$B$13-K375</f>
        <v>131</v>
      </c>
      <c r="S375" s="67" t="n">
        <f aca="false">VLOOKUP($R375,$K$6:$Q$506,5)/$C$26</f>
        <v>0.352087515040412</v>
      </c>
      <c r="T375" s="68" t="n">
        <f aca="false">VLOOKUP($R375,$K$6:$Q$506,6)/$C$26</f>
        <v>7.5558662410624</v>
      </c>
      <c r="U375" s="69" t="n">
        <f aca="false">VLOOKUP($R375,$K$6:$Q$506,7)/$C$26</f>
        <v>87.3859025710318</v>
      </c>
      <c r="V375" s="28" t="s">
        <v>493</v>
      </c>
      <c r="W375" s="78" t="n">
        <f aca="false">G375*S375+H375*T375+I375*U375</f>
        <v>0</v>
      </c>
      <c r="X375" s="25"/>
      <c r="Y375" s="25"/>
      <c r="Z375" s="25"/>
    </row>
    <row r="376" customFormat="false" ht="15.75" hidden="false" customHeight="false" outlineLevel="0" collapsed="false">
      <c r="A376" s="25"/>
      <c r="B376" s="25"/>
      <c r="C376" s="25"/>
      <c r="D376" s="25"/>
      <c r="E376" s="25"/>
      <c r="F376" s="28" t="s">
        <v>494</v>
      </c>
      <c r="G376" s="103" t="n">
        <v>0</v>
      </c>
      <c r="H376" s="76" t="n">
        <v>0</v>
      </c>
      <c r="I376" s="77" t="n">
        <v>0</v>
      </c>
      <c r="J376" s="25"/>
      <c r="K376" s="61" t="n">
        <v>370</v>
      </c>
      <c r="L376" s="62" t="n">
        <f aca="false">$B$17+$B$18*EXP(-K376/$B$21)+$B$19*EXP(-K376/$B$22)+$B$20*EXP(-K376/$B$23)</f>
        <v>0.304975379142597</v>
      </c>
      <c r="M376" s="63" t="n">
        <f aca="false">EXP(-K376/$D$9)</f>
        <v>2.41152444791074E-014</v>
      </c>
      <c r="N376" s="63" t="n">
        <f aca="false">EXP(-K376/$D$8)</f>
        <v>0.0335574825755561</v>
      </c>
      <c r="O376" s="64" t="n">
        <f aca="false">(K376*$B$17+$B$18*$B$21*(1-EXP(-K376/$B$21))+$B$19*$B$22*(1-EXP(-K376/$B$22))+$B$20*$B$23*(1-EXP(-K376/$B$23)))*$C$7</f>
        <v>2.48364801385971E-013</v>
      </c>
      <c r="P376" s="64" t="n">
        <f aca="false">$D$9*(1-EXP(-K376/$D$9))*$C$9</f>
        <v>2.3656126372804E-012</v>
      </c>
      <c r="Q376" s="65" t="n">
        <f aca="false">$D$8*(1-EXP(-K376/$D$8))*$C$8</f>
        <v>3.78068694751247E-011</v>
      </c>
      <c r="R376" s="66" t="n">
        <f aca="false">$B$13-K376</f>
        <v>130</v>
      </c>
      <c r="S376" s="67" t="n">
        <f aca="false">VLOOKUP($R376,$K$6:$Q$506,5)/$C$26</f>
        <v>0.349984801803705</v>
      </c>
      <c r="T376" s="68" t="n">
        <f aca="false">VLOOKUP($R376,$K$6:$Q$506,6)/$C$26</f>
        <v>7.55585615930541</v>
      </c>
      <c r="U376" s="69" t="n">
        <f aca="false">VLOOKUP($R376,$K$6:$Q$506,7)/$C$26</f>
        <v>87.0396772517135</v>
      </c>
      <c r="V376" s="28" t="s">
        <v>494</v>
      </c>
      <c r="W376" s="78" t="n">
        <f aca="false">G376*S376+H376*T376+I376*U376</f>
        <v>0</v>
      </c>
      <c r="X376" s="25"/>
      <c r="Y376" s="25"/>
      <c r="Z376" s="25"/>
    </row>
    <row r="377" customFormat="false" ht="15.75" hidden="false" customHeight="false" outlineLevel="0" collapsed="false">
      <c r="A377" s="25"/>
      <c r="B377" s="25"/>
      <c r="C377" s="25"/>
      <c r="D377" s="25"/>
      <c r="E377" s="25"/>
      <c r="F377" s="28" t="s">
        <v>495</v>
      </c>
      <c r="G377" s="103" t="n">
        <v>0</v>
      </c>
      <c r="H377" s="76" t="n">
        <v>0</v>
      </c>
      <c r="I377" s="77" t="n">
        <v>0</v>
      </c>
      <c r="J377" s="25"/>
      <c r="K377" s="61" t="n">
        <v>371</v>
      </c>
      <c r="L377" s="62" t="n">
        <f aca="false">$B$17+$B$18*EXP(-K377/$B$21)+$B$19*EXP(-K377/$B$22)+$B$20*EXP(-K377/$B$23)</f>
        <v>0.304753083519663</v>
      </c>
      <c r="M377" s="63" t="n">
        <f aca="false">EXP(-K377/$D$9)</f>
        <v>2.21557804049548E-014</v>
      </c>
      <c r="N377" s="63" t="n">
        <f aca="false">EXP(-K377/$D$8)</f>
        <v>0.0332510236871534</v>
      </c>
      <c r="O377" s="64" t="n">
        <f aca="false">(K377*$B$17+$B$18*$B$21*(1-EXP(-K377/$B$21))+$B$19*$B$22*(1-EXP(-K377/$B$22))+$B$20*$B$23*(1-EXP(-K377/$B$23)))*$C$7</f>
        <v>2.48884555349922E-013</v>
      </c>
      <c r="P377" s="64" t="n">
        <f aca="false">$D$9*(1-EXP(-K377/$D$9))*$C$9</f>
        <v>2.3656126372804E-012</v>
      </c>
      <c r="Q377" s="65" t="n">
        <f aca="false">$D$8*(1-EXP(-K377/$D$8))*$C$8</f>
        <v>3.78188580321102E-011</v>
      </c>
      <c r="R377" s="66" t="n">
        <f aca="false">$B$13-K377</f>
        <v>129</v>
      </c>
      <c r="S377" s="67" t="n">
        <f aca="false">VLOOKUP($R377,$K$6:$Q$506,5)/$C$26</f>
        <v>0.347878664587071</v>
      </c>
      <c r="T377" s="68" t="n">
        <f aca="false">VLOOKUP($R377,$K$6:$Q$506,6)/$C$26</f>
        <v>7.55584518591471</v>
      </c>
      <c r="U377" s="69" t="n">
        <f aca="false">VLOOKUP($R377,$K$6:$Q$506,7)/$C$26</f>
        <v>86.6902609381121</v>
      </c>
      <c r="V377" s="28" t="s">
        <v>495</v>
      </c>
      <c r="W377" s="78" t="n">
        <f aca="false">G377*S377+H377*T377+I377*U377</f>
        <v>0</v>
      </c>
      <c r="X377" s="25"/>
      <c r="Y377" s="25"/>
      <c r="Z377" s="25"/>
    </row>
    <row r="378" customFormat="false" ht="15.75" hidden="false" customHeight="false" outlineLevel="0" collapsed="false">
      <c r="A378" s="25"/>
      <c r="B378" s="25"/>
      <c r="C378" s="25"/>
      <c r="D378" s="25"/>
      <c r="E378" s="25"/>
      <c r="F378" s="28" t="s">
        <v>496</v>
      </c>
      <c r="G378" s="103" t="n">
        <v>0</v>
      </c>
      <c r="H378" s="76" t="n">
        <v>0</v>
      </c>
      <c r="I378" s="77" t="n">
        <v>0</v>
      </c>
      <c r="J378" s="25"/>
      <c r="K378" s="61" t="n">
        <v>372</v>
      </c>
      <c r="L378" s="62" t="n">
        <f aca="false">$B$17+$B$18*EXP(-K378/$B$21)+$B$19*EXP(-K378/$B$22)+$B$20*EXP(-K378/$B$23)</f>
        <v>0.304531358278438</v>
      </c>
      <c r="M378" s="63" t="n">
        <f aca="false">EXP(-K378/$D$9)</f>
        <v>2.03555309496389E-014</v>
      </c>
      <c r="N378" s="63" t="n">
        <f aca="false">EXP(-K378/$D$8)</f>
        <v>0.0329473634905199</v>
      </c>
      <c r="O378" s="64" t="n">
        <f aca="false">(K378*$B$17+$B$18*$B$21*(1-EXP(-K378/$B$21))+$B$19*$B$22*(1-EXP(-K378/$B$22))+$B$20*$B$23*(1-EXP(-K378/$B$23)))*$C$7</f>
        <v>2.49403930815063E-013</v>
      </c>
      <c r="P378" s="64" t="n">
        <f aca="false">$D$9*(1-EXP(-K378/$D$9))*$C$9</f>
        <v>2.36561263728041E-012</v>
      </c>
      <c r="Q378" s="65" t="n">
        <f aca="false">$D$8*(1-EXP(-K378/$D$8))*$C$8</f>
        <v>3.78307371053214E-011</v>
      </c>
      <c r="R378" s="66" t="n">
        <f aca="false">$B$13-K378</f>
        <v>128</v>
      </c>
      <c r="S378" s="67" t="n">
        <f aca="false">VLOOKUP($R378,$K$6:$Q$506,5)/$C$26</f>
        <v>0.345769064459173</v>
      </c>
      <c r="T378" s="68" t="n">
        <f aca="false">VLOOKUP($R378,$K$6:$Q$506,6)/$C$26</f>
        <v>7.55583324203394</v>
      </c>
      <c r="U378" s="69" t="n">
        <f aca="false">VLOOKUP($R378,$K$6:$Q$506,7)/$C$26</f>
        <v>86.3376242203492</v>
      </c>
      <c r="V378" s="28" t="s">
        <v>496</v>
      </c>
      <c r="W378" s="78" t="n">
        <f aca="false">G378*S378+H378*T378+I378*U378</f>
        <v>0</v>
      </c>
      <c r="X378" s="25"/>
      <c r="Y378" s="25"/>
      <c r="Z378" s="25"/>
    </row>
    <row r="379" customFormat="false" ht="15.75" hidden="false" customHeight="false" outlineLevel="0" collapsed="false">
      <c r="A379" s="25"/>
      <c r="B379" s="25"/>
      <c r="C379" s="25"/>
      <c r="D379" s="25"/>
      <c r="E379" s="25"/>
      <c r="F379" s="28" t="s">
        <v>497</v>
      </c>
      <c r="G379" s="103" t="n">
        <v>0</v>
      </c>
      <c r="H379" s="76" t="n">
        <v>0</v>
      </c>
      <c r="I379" s="77" t="n">
        <v>0</v>
      </c>
      <c r="J379" s="25"/>
      <c r="K379" s="61" t="n">
        <v>373</v>
      </c>
      <c r="L379" s="62" t="n">
        <f aca="false">$B$17+$B$18*EXP(-K379/$B$21)+$B$19*EXP(-K379/$B$22)+$B$20*EXP(-K379/$B$23)</f>
        <v>0.304310201773005</v>
      </c>
      <c r="M379" s="63" t="n">
        <f aca="false">EXP(-K379/$D$9)</f>
        <v>1.87015592621167E-014</v>
      </c>
      <c r="N379" s="63" t="n">
        <f aca="false">EXP(-K379/$D$8)</f>
        <v>0.0326464764270052</v>
      </c>
      <c r="O379" s="64" t="n">
        <f aca="false">(K379*$B$17+$B$18*$B$21*(1-EXP(-K379/$B$21))+$B$19*$B$22*(1-EXP(-K379/$B$22))+$B$20*$B$23*(1-EXP(-K379/$B$23)))*$C$7</f>
        <v>2.49922928752418E-013</v>
      </c>
      <c r="P379" s="64" t="n">
        <f aca="false">$D$9*(1-EXP(-K379/$D$9))*$C$9</f>
        <v>2.36561263728041E-012</v>
      </c>
      <c r="Q379" s="65" t="n">
        <f aca="false">$D$8*(1-EXP(-K379/$D$8))*$C$8</f>
        <v>3.78425076946032E-011</v>
      </c>
      <c r="R379" s="66" t="n">
        <f aca="false">$B$13-K379</f>
        <v>127</v>
      </c>
      <c r="S379" s="67" t="n">
        <f aca="false">VLOOKUP($R379,$K$6:$Q$506,5)/$C$26</f>
        <v>0.343655961550854</v>
      </c>
      <c r="T379" s="68" t="n">
        <f aca="false">VLOOKUP($R379,$K$6:$Q$506,6)/$C$26</f>
        <v>7.55582024183266</v>
      </c>
      <c r="U379" s="69" t="n">
        <f aca="false">VLOOKUP($R379,$K$6:$Q$506,7)/$C$26</f>
        <v>85.9817374174896</v>
      </c>
      <c r="V379" s="28" t="s">
        <v>497</v>
      </c>
      <c r="W379" s="78" t="n">
        <f aca="false">G379*S379+H379*T379+I379*U379</f>
        <v>0</v>
      </c>
      <c r="X379" s="25"/>
      <c r="Y379" s="25"/>
      <c r="Z379" s="25"/>
    </row>
    <row r="380" customFormat="false" ht="15.75" hidden="false" customHeight="false" outlineLevel="0" collapsed="false">
      <c r="A380" s="25"/>
      <c r="B380" s="25"/>
      <c r="C380" s="25"/>
      <c r="D380" s="25"/>
      <c r="E380" s="25"/>
      <c r="F380" s="28" t="s">
        <v>498</v>
      </c>
      <c r="G380" s="103" t="n">
        <v>0</v>
      </c>
      <c r="H380" s="76" t="n">
        <v>0</v>
      </c>
      <c r="I380" s="77" t="n">
        <v>0</v>
      </c>
      <c r="J380" s="25"/>
      <c r="K380" s="61" t="n">
        <v>374</v>
      </c>
      <c r="L380" s="62" t="n">
        <f aca="false">$B$17+$B$18*EXP(-K380/$B$21)+$B$19*EXP(-K380/$B$22)+$B$20*EXP(-K380/$B$23)</f>
        <v>0.304089612367057</v>
      </c>
      <c r="M380" s="63" t="n">
        <f aca="false">EXP(-K380/$D$9)</f>
        <v>1.71819796643854E-014</v>
      </c>
      <c r="N380" s="63" t="n">
        <f aca="false">EXP(-K380/$D$8)</f>
        <v>0.0323483371713694</v>
      </c>
      <c r="O380" s="64" t="n">
        <f aca="false">(K380*$B$17+$B$18*$B$21*(1-EXP(-K380/$B$21))+$B$19*$B$22*(1-EXP(-K380/$B$22))+$B$20*$B$23*(1-EXP(-K380/$B$23)))*$C$7</f>
        <v>2.5044155013021E-013</v>
      </c>
      <c r="P380" s="64" t="n">
        <f aca="false">$D$9*(1-EXP(-K380/$D$9))*$C$9</f>
        <v>2.36561263728041E-012</v>
      </c>
      <c r="Q380" s="65" t="n">
        <f aca="false">$D$8*(1-EXP(-K380/$D$8))*$C$8</f>
        <v>3.78541707906694E-011</v>
      </c>
      <c r="R380" s="66" t="n">
        <f aca="false">$B$13-K380</f>
        <v>126</v>
      </c>
      <c r="S380" s="67" t="n">
        <f aca="false">VLOOKUP($R380,$K$6:$Q$506,5)/$C$26</f>
        <v>0.341539315029483</v>
      </c>
      <c r="T380" s="68" t="n">
        <f aca="false">VLOOKUP($R380,$K$6:$Q$506,6)/$C$26</f>
        <v>7.55580609188956</v>
      </c>
      <c r="U380" s="69" t="n">
        <f aca="false">VLOOKUP($R380,$K$6:$Q$506,7)/$C$26</f>
        <v>85.622570575043</v>
      </c>
      <c r="V380" s="28" t="s">
        <v>498</v>
      </c>
      <c r="W380" s="78" t="n">
        <f aca="false">G380*S380+H380*T380+I380*U380</f>
        <v>0</v>
      </c>
      <c r="X380" s="25"/>
      <c r="Y380" s="25"/>
      <c r="Z380" s="25"/>
    </row>
    <row r="381" customFormat="false" ht="15.75" hidden="false" customHeight="false" outlineLevel="0" collapsed="false">
      <c r="A381" s="25"/>
      <c r="B381" s="25"/>
      <c r="C381" s="25"/>
      <c r="D381" s="25"/>
      <c r="E381" s="25"/>
      <c r="F381" s="28" t="s">
        <v>499</v>
      </c>
      <c r="G381" s="103" t="n">
        <v>0</v>
      </c>
      <c r="H381" s="76" t="n">
        <v>0</v>
      </c>
      <c r="I381" s="77" t="n">
        <v>0</v>
      </c>
      <c r="J381" s="25"/>
      <c r="K381" s="61" t="n">
        <v>375</v>
      </c>
      <c r="L381" s="62" t="n">
        <f aca="false">$B$17+$B$18*EXP(-K381/$B$21)+$B$19*EXP(-K381/$B$22)+$B$20*EXP(-K381/$B$23)</f>
        <v>0.303869588433723</v>
      </c>
      <c r="M381" s="63" t="n">
        <f aca="false">EXP(-K381/$D$9)</f>
        <v>1.57858722392936E-014</v>
      </c>
      <c r="N381" s="63" t="n">
        <f aca="false">EXP(-K381/$D$8)</f>
        <v>0.032052920629652</v>
      </c>
      <c r="O381" s="64" t="n">
        <f aca="false">(K381*$B$17+$B$18*$B$21*(1-EXP(-K381/$B$21))+$B$19*$B$22*(1-EXP(-K381/$B$22))+$B$20*$B$23*(1-EXP(-K381/$B$23)))*$C$7</f>
        <v>2.50959795913883E-013</v>
      </c>
      <c r="P381" s="64" t="n">
        <f aca="false">$D$9*(1-EXP(-K381/$D$9))*$C$9</f>
        <v>2.36561263728042E-012</v>
      </c>
      <c r="Q381" s="65" t="n">
        <f aca="false">$D$8*(1-EXP(-K381/$D$8))*$C$8</f>
        <v>3.78657273751865E-011</v>
      </c>
      <c r="R381" s="66" t="n">
        <f aca="false">$B$13-K381</f>
        <v>125</v>
      </c>
      <c r="S381" s="67" t="n">
        <f aca="false">VLOOKUP($R381,$K$6:$Q$506,5)/$C$26</f>
        <v>0.33941908307258</v>
      </c>
      <c r="T381" s="68" t="n">
        <f aca="false">VLOOKUP($R381,$K$6:$Q$506,6)/$C$26</f>
        <v>7.55579069052111</v>
      </c>
      <c r="U381" s="69" t="n">
        <f aca="false">VLOOKUP($R381,$K$6:$Q$506,7)/$C$26</f>
        <v>85.2600934624428</v>
      </c>
      <c r="V381" s="28" t="s">
        <v>499</v>
      </c>
      <c r="W381" s="78" t="n">
        <f aca="false">G381*S381+H381*T381+I381*U381</f>
        <v>0</v>
      </c>
      <c r="X381" s="25"/>
      <c r="Y381" s="25"/>
      <c r="Z381" s="25"/>
    </row>
    <row r="382" customFormat="false" ht="15.75" hidden="false" customHeight="false" outlineLevel="0" collapsed="false">
      <c r="A382" s="25"/>
      <c r="B382" s="25"/>
      <c r="C382" s="25"/>
      <c r="D382" s="25"/>
      <c r="E382" s="25"/>
      <c r="F382" s="28" t="s">
        <v>500</v>
      </c>
      <c r="G382" s="103" t="n">
        <v>0</v>
      </c>
      <c r="H382" s="76" t="n">
        <v>0</v>
      </c>
      <c r="I382" s="77" t="n">
        <v>0</v>
      </c>
      <c r="J382" s="25"/>
      <c r="K382" s="61" t="n">
        <v>376</v>
      </c>
      <c r="L382" s="62" t="n">
        <f aca="false">$B$17+$B$18*EXP(-K382/$B$21)+$B$19*EXP(-K382/$B$22)+$B$20*EXP(-K382/$B$23)</f>
        <v>0.303650128355406</v>
      </c>
      <c r="M382" s="63" t="n">
        <f aca="false">EXP(-K382/$D$9)</f>
        <v>1.45032043584494E-014</v>
      </c>
      <c r="N382" s="63" t="n">
        <f aca="false">EXP(-K382/$D$8)</f>
        <v>0.0317602019370591</v>
      </c>
      <c r="O382" s="64" t="n">
        <f aca="false">(K382*$B$17+$B$18*$B$21*(1-EXP(-K382/$B$21))+$B$19*$B$22*(1-EXP(-K382/$B$22))+$B$20*$B$23*(1-EXP(-K382/$B$23)))*$C$7</f>
        <v>2.51477667066114E-013</v>
      </c>
      <c r="P382" s="64" t="n">
        <f aca="false">$D$9*(1-EXP(-K382/$D$9))*$C$9</f>
        <v>2.36561263728042E-012</v>
      </c>
      <c r="Q382" s="65" t="n">
        <f aca="false">$D$8*(1-EXP(-K382/$D$8))*$C$8</f>
        <v>3.78771784208558E-011</v>
      </c>
      <c r="R382" s="66" t="n">
        <f aca="false">$B$13-K382</f>
        <v>124</v>
      </c>
      <c r="S382" s="67" t="n">
        <f aca="false">VLOOKUP($R382,$K$6:$Q$506,5)/$C$26</f>
        <v>0.337295222840721</v>
      </c>
      <c r="T382" s="68" t="n">
        <f aca="false">VLOOKUP($R382,$K$6:$Q$506,6)/$C$26</f>
        <v>7.55577392705087</v>
      </c>
      <c r="U382" s="69" t="n">
        <f aca="false">VLOOKUP($R382,$K$6:$Q$506,7)/$C$26</f>
        <v>84.8942755705017</v>
      </c>
      <c r="V382" s="28" t="s">
        <v>500</v>
      </c>
      <c r="W382" s="78" t="n">
        <f aca="false">G382*S382+H382*T382+I382*U382</f>
        <v>0</v>
      </c>
      <c r="X382" s="25"/>
      <c r="Y382" s="25"/>
      <c r="Z382" s="25"/>
    </row>
    <row r="383" customFormat="false" ht="15.75" hidden="false" customHeight="false" outlineLevel="0" collapsed="false">
      <c r="A383" s="25"/>
      <c r="B383" s="25"/>
      <c r="C383" s="25"/>
      <c r="D383" s="25"/>
      <c r="E383" s="25"/>
      <c r="F383" s="28" t="s">
        <v>501</v>
      </c>
      <c r="G383" s="103" t="n">
        <v>0</v>
      </c>
      <c r="H383" s="76" t="n">
        <v>0</v>
      </c>
      <c r="I383" s="77" t="n">
        <v>0</v>
      </c>
      <c r="J383" s="25"/>
      <c r="K383" s="61" t="n">
        <v>377</v>
      </c>
      <c r="L383" s="62" t="n">
        <f aca="false">$B$17+$B$18*EXP(-K383/$B$21)+$B$19*EXP(-K383/$B$22)+$B$20*EXP(-K383/$B$23)</f>
        <v>0.303431230523613</v>
      </c>
      <c r="M383" s="63" t="n">
        <f aca="false">EXP(-K383/$D$9)</f>
        <v>1.33247585863115E-014</v>
      </c>
      <c r="N383" s="63" t="n">
        <f aca="false">EXP(-K383/$D$8)</f>
        <v>0.0314701564558714</v>
      </c>
      <c r="O383" s="64" t="n">
        <f aca="false">(K383*$B$17+$B$18*$B$21*(1-EXP(-K383/$B$21))+$B$19*$B$22*(1-EXP(-K383/$B$22))+$B$20*$B$23*(1-EXP(-K383/$B$23)))*$C$7</f>
        <v>2.51995164546831E-013</v>
      </c>
      <c r="P383" s="64" t="n">
        <f aca="false">$D$9*(1-EXP(-K383/$D$9))*$C$9</f>
        <v>2.36561263728042E-012</v>
      </c>
      <c r="Q383" s="65" t="n">
        <f aca="false">$D$8*(1-EXP(-K383/$D$8))*$C$8</f>
        <v>3.78885248914957E-011</v>
      </c>
      <c r="R383" s="66" t="n">
        <f aca="false">$B$13-K383</f>
        <v>123</v>
      </c>
      <c r="S383" s="67" t="n">
        <f aca="false">VLOOKUP($R383,$K$6:$Q$506,5)/$C$26</f>
        <v>0.335167690449685</v>
      </c>
      <c r="T383" s="68" t="n">
        <f aca="false">VLOOKUP($R383,$K$6:$Q$506,6)/$C$26</f>
        <v>7.55575568101414</v>
      </c>
      <c r="U383" s="69" t="n">
        <f aca="false">VLOOKUP($R383,$K$6:$Q$506,7)/$C$26</f>
        <v>84.5250861088436</v>
      </c>
      <c r="V383" s="28" t="s">
        <v>501</v>
      </c>
      <c r="W383" s="78" t="n">
        <f aca="false">G383*S383+H383*T383+I383*U383</f>
        <v>0</v>
      </c>
      <c r="X383" s="25"/>
      <c r="Y383" s="25"/>
      <c r="Z383" s="25"/>
    </row>
    <row r="384" customFormat="false" ht="15.75" hidden="false" customHeight="false" outlineLevel="0" collapsed="false">
      <c r="A384" s="25"/>
      <c r="B384" s="25"/>
      <c r="C384" s="25"/>
      <c r="D384" s="25"/>
      <c r="E384" s="25"/>
      <c r="F384" s="28" t="s">
        <v>502</v>
      </c>
      <c r="G384" s="103" t="n">
        <v>0</v>
      </c>
      <c r="H384" s="76" t="n">
        <v>0</v>
      </c>
      <c r="I384" s="77" t="n">
        <v>0</v>
      </c>
      <c r="J384" s="25"/>
      <c r="K384" s="61" t="n">
        <v>378</v>
      </c>
      <c r="L384" s="62" t="n">
        <f aca="false">$B$17+$B$18*EXP(-K384/$B$21)+$B$19*EXP(-K384/$B$22)+$B$20*EXP(-K384/$B$23)</f>
        <v>0.303212893338805</v>
      </c>
      <c r="M384" s="63" t="n">
        <f aca="false">EXP(-K384/$D$9)</f>
        <v>1.22420664423752E-014</v>
      </c>
      <c r="N384" s="63" t="n">
        <f aca="false">EXP(-K384/$D$8)</f>
        <v>0.0311827597733696</v>
      </c>
      <c r="O384" s="64" t="n">
        <f aca="false">(K384*$B$17+$B$18*$B$21*(1-EXP(-K384/$B$21))+$B$19*$B$22*(1-EXP(-K384/$B$22))+$B$20*$B$23*(1-EXP(-K384/$B$23)))*$C$7</f>
        <v>2.52512289313226E-013</v>
      </c>
      <c r="P384" s="64" t="n">
        <f aca="false">$D$9*(1-EXP(-K384/$D$9))*$C$9</f>
        <v>2.36561263728043E-012</v>
      </c>
      <c r="Q384" s="65" t="n">
        <f aca="false">$D$8*(1-EXP(-K384/$D$8))*$C$8</f>
        <v>3.78997677421227E-011</v>
      </c>
      <c r="R384" s="66" t="n">
        <f aca="false">$B$13-K384</f>
        <v>122</v>
      </c>
      <c r="S384" s="67" t="n">
        <f aca="false">VLOOKUP($R384,$K$6:$Q$506,5)/$C$26</f>
        <v>0.33303644094183</v>
      </c>
      <c r="T384" s="68" t="n">
        <f aca="false">VLOOKUP($R384,$K$6:$Q$506,6)/$C$26</f>
        <v>7.55573582129227</v>
      </c>
      <c r="U384" s="69" t="n">
        <f aca="false">VLOOKUP($R384,$K$6:$Q$506,7)/$C$26</f>
        <v>84.1524940033122</v>
      </c>
      <c r="V384" s="28" t="s">
        <v>502</v>
      </c>
      <c r="W384" s="78" t="n">
        <f aca="false">G384*S384+H384*T384+I384*U384</f>
        <v>0</v>
      </c>
      <c r="X384" s="25"/>
      <c r="Y384" s="25"/>
      <c r="Z384" s="25"/>
    </row>
    <row r="385" customFormat="false" ht="15.75" hidden="false" customHeight="false" outlineLevel="0" collapsed="false">
      <c r="A385" s="25"/>
      <c r="B385" s="25"/>
      <c r="C385" s="25"/>
      <c r="D385" s="25"/>
      <c r="E385" s="25"/>
      <c r="F385" s="28" t="s">
        <v>503</v>
      </c>
      <c r="G385" s="103" t="n">
        <v>0</v>
      </c>
      <c r="H385" s="76" t="n">
        <v>0</v>
      </c>
      <c r="I385" s="77" t="n">
        <v>0</v>
      </c>
      <c r="J385" s="25"/>
      <c r="K385" s="61" t="n">
        <v>379</v>
      </c>
      <c r="L385" s="62" t="n">
        <f aca="false">$B$17+$B$18*EXP(-K385/$B$21)+$B$19*EXP(-K385/$B$22)+$B$20*EXP(-K385/$B$23)</f>
        <v>0.302995115210237</v>
      </c>
      <c r="M385" s="63" t="n">
        <f aca="false">EXP(-K385/$D$9)</f>
        <v>1.12473475454548E-014</v>
      </c>
      <c r="N385" s="63" t="n">
        <f aca="false">EXP(-K385/$D$8)</f>
        <v>0.0308979876997803</v>
      </c>
      <c r="O385" s="64" t="n">
        <f aca="false">(K385*$B$17+$B$18*$B$21*(1-EXP(-K385/$B$21))+$B$19*$B$22*(1-EXP(-K385/$B$22))+$B$20*$B$23*(1-EXP(-K385/$B$23)))*$C$7</f>
        <v>2.53029042319773E-013</v>
      </c>
      <c r="P385" s="64" t="n">
        <f aca="false">$D$9*(1-EXP(-K385/$D$9))*$C$9</f>
        <v>2.36561263728043E-012</v>
      </c>
      <c r="Q385" s="65" t="n">
        <f aca="false">$D$8*(1-EXP(-K385/$D$8))*$C$8</f>
        <v>3.79109079190315E-011</v>
      </c>
      <c r="R385" s="66" t="n">
        <f aca="false">$B$13-K385</f>
        <v>121</v>
      </c>
      <c r="S385" s="67" t="n">
        <f aca="false">VLOOKUP($R385,$K$6:$Q$506,5)/$C$26</f>
        <v>0.330901428256675</v>
      </c>
      <c r="T385" s="68" t="n">
        <f aca="false">VLOOKUP($R385,$K$6:$Q$506,6)/$C$26</f>
        <v>7.55571420517045</v>
      </c>
      <c r="U385" s="69" t="n">
        <f aca="false">VLOOKUP($R385,$K$6:$Q$506,7)/$C$26</f>
        <v>83.7764678933555</v>
      </c>
      <c r="V385" s="28" t="s">
        <v>503</v>
      </c>
      <c r="W385" s="78" t="n">
        <f aca="false">G385*S385+H385*T385+I385*U385</f>
        <v>0</v>
      </c>
      <c r="X385" s="25"/>
      <c r="Y385" s="25"/>
      <c r="Z385" s="25"/>
    </row>
    <row r="386" customFormat="false" ht="15.75" hidden="false" customHeight="false" outlineLevel="0" collapsed="false">
      <c r="A386" s="25"/>
      <c r="B386" s="25"/>
      <c r="C386" s="25"/>
      <c r="D386" s="25"/>
      <c r="E386" s="25"/>
      <c r="F386" s="28" t="s">
        <v>504</v>
      </c>
      <c r="G386" s="103" t="n">
        <v>0</v>
      </c>
      <c r="H386" s="76" t="n">
        <v>0</v>
      </c>
      <c r="I386" s="77" t="n">
        <v>0</v>
      </c>
      <c r="J386" s="25"/>
      <c r="K386" s="61" t="n">
        <v>380</v>
      </c>
      <c r="L386" s="62" t="n">
        <f aca="false">$B$17+$B$18*EXP(-K386/$B$21)+$B$19*EXP(-K386/$B$22)+$B$20*EXP(-K386/$B$23)</f>
        <v>0.302777894555809</v>
      </c>
      <c r="M386" s="63" t="n">
        <f aca="false">EXP(-K386/$D$9)</f>
        <v>1.03334537027479E-014</v>
      </c>
      <c r="N386" s="63" t="n">
        <f aca="false">EXP(-K386/$D$8)</f>
        <v>0.0306158162662398</v>
      </c>
      <c r="O386" s="64" t="n">
        <f aca="false">(K386*$B$17+$B$18*$B$21*(1-EXP(-K386/$B$21))+$B$19*$B$22*(1-EXP(-K386/$B$22))+$B$20*$B$23*(1-EXP(-K386/$B$23)))*$C$7</f>
        <v>2.5354542451824E-013</v>
      </c>
      <c r="P386" s="64" t="n">
        <f aca="false">$D$9*(1-EXP(-K386/$D$9))*$C$9</f>
        <v>2.36561263728043E-012</v>
      </c>
      <c r="Q386" s="65" t="n">
        <f aca="false">$D$8*(1-EXP(-K386/$D$8))*$C$8</f>
        <v>3.79219463598753E-011</v>
      </c>
      <c r="R386" s="66" t="n">
        <f aca="false">$B$13-K386</f>
        <v>120</v>
      </c>
      <c r="S386" s="67" t="n">
        <f aca="false">VLOOKUP($R386,$K$6:$Q$506,5)/$C$26</f>
        <v>0.328762605200675</v>
      </c>
      <c r="T386" s="68" t="n">
        <f aca="false">VLOOKUP($R386,$K$6:$Q$506,6)/$C$26</f>
        <v>7.55569067731214</v>
      </c>
      <c r="U386" s="69" t="n">
        <f aca="false">VLOOKUP($R386,$K$6:$Q$506,7)/$C$26</f>
        <v>83.3969761293861</v>
      </c>
      <c r="V386" s="28" t="s">
        <v>504</v>
      </c>
      <c r="W386" s="78" t="n">
        <f aca="false">G386*S386+H386*T386+I386*U386</f>
        <v>0</v>
      </c>
      <c r="X386" s="25"/>
      <c r="Y386" s="25"/>
      <c r="Z386" s="25"/>
    </row>
    <row r="387" customFormat="false" ht="15.75" hidden="false" customHeight="false" outlineLevel="0" collapsed="false">
      <c r="A387" s="25"/>
      <c r="B387" s="25"/>
      <c r="C387" s="25"/>
      <c r="D387" s="25"/>
      <c r="E387" s="25"/>
      <c r="F387" s="28" t="s">
        <v>505</v>
      </c>
      <c r="G387" s="103" t="n">
        <v>0</v>
      </c>
      <c r="H387" s="76" t="n">
        <v>0</v>
      </c>
      <c r="I387" s="77" t="n">
        <v>0</v>
      </c>
      <c r="J387" s="25"/>
      <c r="K387" s="61" t="n">
        <v>381</v>
      </c>
      <c r="L387" s="62" t="n">
        <f aca="false">$B$17+$B$18*EXP(-K387/$B$21)+$B$19*EXP(-K387/$B$22)+$B$20*EXP(-K387/$B$23)</f>
        <v>0.302561229801921</v>
      </c>
      <c r="M387" s="63" t="n">
        <f aca="false">EXP(-K387/$D$9)</f>
        <v>9.49381754189551E-015</v>
      </c>
      <c r="N387" s="63" t="n">
        <f aca="false">EXP(-K387/$D$8)</f>
        <v>0.0303362217227764</v>
      </c>
      <c r="O387" s="64" t="n">
        <f aca="false">(K387*$B$17+$B$18*$B$21*(1-EXP(-K387/$B$21))+$B$19*$B$22*(1-EXP(-K387/$B$22))+$B$20*$B$23*(1-EXP(-K387/$B$23)))*$C$7</f>
        <v>2.54061436857706E-013</v>
      </c>
      <c r="P387" s="64" t="n">
        <f aca="false">$D$9*(1-EXP(-K387/$D$9))*$C$9</f>
        <v>2.36561263728043E-012</v>
      </c>
      <c r="Q387" s="65" t="n">
        <f aca="false">$D$8*(1-EXP(-K387/$D$8))*$C$8</f>
        <v>3.79328839937439E-011</v>
      </c>
      <c r="R387" s="66" t="n">
        <f aca="false">$B$13-K387</f>
        <v>119</v>
      </c>
      <c r="S387" s="67" t="n">
        <f aca="false">VLOOKUP($R387,$K$6:$Q$506,5)/$C$26</f>
        <v>0.326619923416143</v>
      </c>
      <c r="T387" s="68" t="n">
        <f aca="false">VLOOKUP($R387,$K$6:$Q$506,6)/$C$26</f>
        <v>7.55566506864275</v>
      </c>
      <c r="U387" s="69" t="n">
        <f aca="false">VLOOKUP($R387,$K$6:$Q$506,7)/$C$26</f>
        <v>83.0139867701174</v>
      </c>
      <c r="V387" s="28" t="s">
        <v>505</v>
      </c>
      <c r="W387" s="78" t="n">
        <f aca="false">G387*S387+H387*T387+I387*U387</f>
        <v>0</v>
      </c>
      <c r="X387" s="25"/>
      <c r="Y387" s="25"/>
      <c r="Z387" s="25"/>
    </row>
    <row r="388" customFormat="false" ht="15.75" hidden="false" customHeight="false" outlineLevel="0" collapsed="false">
      <c r="A388" s="25"/>
      <c r="B388" s="25"/>
      <c r="C388" s="25"/>
      <c r="D388" s="25"/>
      <c r="E388" s="25"/>
      <c r="F388" s="28" t="s">
        <v>506</v>
      </c>
      <c r="G388" s="103" t="n">
        <v>0</v>
      </c>
      <c r="H388" s="76" t="n">
        <v>0</v>
      </c>
      <c r="I388" s="77" t="n">
        <v>0</v>
      </c>
      <c r="J388" s="25"/>
      <c r="K388" s="61" t="n">
        <v>382</v>
      </c>
      <c r="L388" s="62" t="n">
        <f aca="false">$B$17+$B$18*EXP(-K388/$B$21)+$B$19*EXP(-K388/$B$22)+$B$20*EXP(-K388/$B$23)</f>
        <v>0.302345119383326</v>
      </c>
      <c r="M388" s="63" t="n">
        <f aca="false">EXP(-K388/$D$9)</f>
        <v>8.72240531690147E-015</v>
      </c>
      <c r="N388" s="63" t="n">
        <f aca="false">EXP(-K388/$D$8)</f>
        <v>0.0300591805363117</v>
      </c>
      <c r="O388" s="64" t="n">
        <f aca="false">(K388*$B$17+$B$18*$B$21*(1-EXP(-K388/$B$21))+$B$19*$B$22*(1-EXP(-K388/$B$22))+$B$20*$B$23*(1-EXP(-K388/$B$23)))*$C$7</f>
        <v>2.54577080284574E-013</v>
      </c>
      <c r="P388" s="64" t="n">
        <f aca="false">$D$9*(1-EXP(-K388/$D$9))*$C$9</f>
        <v>2.36561263728043E-012</v>
      </c>
      <c r="Q388" s="65" t="n">
        <f aca="false">$D$8*(1-EXP(-K388/$D$8))*$C$8</f>
        <v>3.79437217412427E-011</v>
      </c>
      <c r="R388" s="66" t="n">
        <f aca="false">$B$13-K388</f>
        <v>118</v>
      </c>
      <c r="S388" s="67" t="n">
        <f aca="false">VLOOKUP($R388,$K$6:$Q$506,5)/$C$26</f>
        <v>0.324473333349328</v>
      </c>
      <c r="T388" s="68" t="n">
        <f aca="false">VLOOKUP($R388,$K$6:$Q$506,6)/$C$26</f>
        <v>7.55563719513473</v>
      </c>
      <c r="U388" s="69" t="n">
        <f aca="false">VLOOKUP($R388,$K$6:$Q$506,7)/$C$26</f>
        <v>82.6274675798751</v>
      </c>
      <c r="V388" s="28" t="s">
        <v>506</v>
      </c>
      <c r="W388" s="78" t="n">
        <f aca="false">G388*S388+H388*T388+I388*U388</f>
        <v>0</v>
      </c>
      <c r="X388" s="25"/>
      <c r="Y388" s="25"/>
      <c r="Z388" s="25"/>
    </row>
    <row r="389" customFormat="false" ht="15.75" hidden="false" customHeight="false" outlineLevel="0" collapsed="false">
      <c r="A389" s="25"/>
      <c r="B389" s="25"/>
      <c r="C389" s="25"/>
      <c r="D389" s="25"/>
      <c r="E389" s="25"/>
      <c r="F389" s="28" t="s">
        <v>507</v>
      </c>
      <c r="G389" s="103" t="n">
        <v>0</v>
      </c>
      <c r="H389" s="76" t="n">
        <v>0</v>
      </c>
      <c r="I389" s="77" t="n">
        <v>0</v>
      </c>
      <c r="J389" s="25"/>
      <c r="K389" s="61" t="n">
        <v>383</v>
      </c>
      <c r="L389" s="62" t="n">
        <f aca="false">$B$17+$B$18*EXP(-K389/$B$21)+$B$19*EXP(-K389/$B$22)+$B$20*EXP(-K389/$B$23)</f>
        <v>0.302129561742998</v>
      </c>
      <c r="M389" s="63" t="n">
        <f aca="false">EXP(-K389/$D$9)</f>
        <v>8.01367354876724E-015</v>
      </c>
      <c r="N389" s="63" t="n">
        <f aca="false">EXP(-K389/$D$8)</f>
        <v>0.0297846693886797</v>
      </c>
      <c r="O389" s="64" t="n">
        <f aca="false">(K389*$B$17+$B$18*$B$21*(1-EXP(-K389/$B$21))+$B$19*$B$22*(1-EXP(-K389/$B$22))+$B$20*$B$23*(1-EXP(-K389/$B$23)))*$C$7</f>
        <v>2.55092355742585E-013</v>
      </c>
      <c r="P389" s="64" t="n">
        <f aca="false">$D$9*(1-EXP(-K389/$D$9))*$C$9</f>
        <v>2.36561263728044E-012</v>
      </c>
      <c r="Q389" s="65" t="n">
        <f aca="false">$D$8*(1-EXP(-K389/$D$8))*$C$8</f>
        <v>3.79544605145694E-011</v>
      </c>
      <c r="R389" s="66" t="n">
        <f aca="false">$B$13-K389</f>
        <v>117</v>
      </c>
      <c r="S389" s="67" t="n">
        <f aca="false">VLOOKUP($R389,$K$6:$Q$506,5)/$C$26</f>
        <v>0.322322784217592</v>
      </c>
      <c r="T389" s="68" t="n">
        <f aca="false">VLOOKUP($R389,$K$6:$Q$506,6)/$C$26</f>
        <v>7.55560685648502</v>
      </c>
      <c r="U389" s="69" t="n">
        <f aca="false">VLOOKUP($R389,$K$6:$Q$506,7)/$C$26</f>
        <v>82.2373860258844</v>
      </c>
      <c r="V389" s="28" t="s">
        <v>507</v>
      </c>
      <c r="W389" s="78" t="n">
        <f aca="false">G389*S389+H389*T389+I389*U389</f>
        <v>0</v>
      </c>
      <c r="X389" s="25"/>
      <c r="Y389" s="25"/>
      <c r="Z389" s="25"/>
    </row>
    <row r="390" customFormat="false" ht="15.75" hidden="false" customHeight="false" outlineLevel="0" collapsed="false">
      <c r="A390" s="25"/>
      <c r="B390" s="25"/>
      <c r="C390" s="25"/>
      <c r="D390" s="25"/>
      <c r="E390" s="25"/>
      <c r="F390" s="28" t="s">
        <v>508</v>
      </c>
      <c r="G390" s="103" t="n">
        <v>0</v>
      </c>
      <c r="H390" s="76" t="n">
        <v>0</v>
      </c>
      <c r="I390" s="77" t="n">
        <v>0</v>
      </c>
      <c r="J390" s="25"/>
      <c r="K390" s="61" t="n">
        <v>384</v>
      </c>
      <c r="L390" s="62" t="n">
        <f aca="false">$B$17+$B$18*EXP(-K390/$B$21)+$B$19*EXP(-K390/$B$22)+$B$20*EXP(-K390/$B$23)</f>
        <v>0.301914555331989</v>
      </c>
      <c r="M390" s="63" t="n">
        <f aca="false">EXP(-K390/$D$9)</f>
        <v>7.36252918925639E-015</v>
      </c>
      <c r="N390" s="63" t="n">
        <f aca="false">EXP(-K390/$D$8)</f>
        <v>0.0295126651746644</v>
      </c>
      <c r="O390" s="64" t="n">
        <f aca="false">(K390*$B$17+$B$18*$B$21*(1-EXP(-K390/$B$21))+$B$19*$B$22*(1-EXP(-K390/$B$22))+$B$20*$B$23*(1-EXP(-K390/$B$23)))*$C$7</f>
        <v>2.55607264172833E-013</v>
      </c>
      <c r="P390" s="64" t="n">
        <f aca="false">$D$9*(1-EXP(-K390/$D$9))*$C$9</f>
        <v>2.36561263728044E-012</v>
      </c>
      <c r="Q390" s="65" t="n">
        <f aca="false">$D$8*(1-EXP(-K390/$D$8))*$C$8</f>
        <v>3.79651012175917E-011</v>
      </c>
      <c r="R390" s="66" t="n">
        <f aca="false">$B$13-K390</f>
        <v>116</v>
      </c>
      <c r="S390" s="67" t="n">
        <f aca="false">VLOOKUP($R390,$K$6:$Q$506,5)/$C$26</f>
        <v>0.320168223975691</v>
      </c>
      <c r="T390" s="68" t="n">
        <f aca="false">VLOOKUP($R390,$K$6:$Q$506,6)/$C$26</f>
        <v>7.55557383467575</v>
      </c>
      <c r="U390" s="69" t="n">
        <f aca="false">VLOOKUP($R390,$K$6:$Q$506,7)/$C$26</f>
        <v>81.8437092755306</v>
      </c>
      <c r="V390" s="28" t="s">
        <v>508</v>
      </c>
      <c r="W390" s="78" t="n">
        <f aca="false">G390*S390+H390*T390+I390*U390</f>
        <v>0</v>
      </c>
      <c r="X390" s="25"/>
      <c r="Y390" s="25"/>
      <c r="Z390" s="25"/>
    </row>
    <row r="391" customFormat="false" ht="15.75" hidden="false" customHeight="false" outlineLevel="0" collapsed="false">
      <c r="A391" s="25"/>
      <c r="B391" s="25"/>
      <c r="C391" s="25"/>
      <c r="D391" s="25"/>
      <c r="E391" s="25"/>
      <c r="F391" s="28" t="s">
        <v>509</v>
      </c>
      <c r="G391" s="103" t="n">
        <v>0</v>
      </c>
      <c r="H391" s="76" t="n">
        <v>0</v>
      </c>
      <c r="I391" s="77" t="n">
        <v>0</v>
      </c>
      <c r="J391" s="25"/>
      <c r="K391" s="61" t="n">
        <v>385</v>
      </c>
      <c r="L391" s="62" t="n">
        <f aca="false">$B$17+$B$18*EXP(-K391/$B$21)+$B$19*EXP(-K391/$B$22)+$B$20*EXP(-K391/$B$23)</f>
        <v>0.301700098609301</v>
      </c>
      <c r="M391" s="63" t="n">
        <f aca="false">EXP(-K391/$D$9)</f>
        <v>6.76429302151834E-015</v>
      </c>
      <c r="N391" s="63" t="n">
        <f aca="false">EXP(-K391/$D$8)</f>
        <v>0.0292431450000546</v>
      </c>
      <c r="O391" s="64" t="n">
        <f aca="false">(K391*$B$17+$B$18*$B$21*(1-EXP(-K391/$B$21))+$B$19*$B$22*(1-EXP(-K391/$B$22))+$B$20*$B$23*(1-EXP(-K391/$B$23)))*$C$7</f>
        <v>2.56121806513779E-013</v>
      </c>
      <c r="P391" s="64" t="n">
        <f aca="false">$D$9*(1-EXP(-K391/$D$9))*$C$9</f>
        <v>2.36561263728044E-012</v>
      </c>
      <c r="Q391" s="65" t="n">
        <f aca="false">$D$8*(1-EXP(-K391/$D$8))*$C$8</f>
        <v>3.79756447459223E-011</v>
      </c>
      <c r="R391" s="66" t="n">
        <f aca="false">$B$13-K391</f>
        <v>115</v>
      </c>
      <c r="S391" s="67" t="n">
        <f aca="false">VLOOKUP($R391,$K$6:$Q$506,5)/$C$26</f>
        <v>0.31800959928111</v>
      </c>
      <c r="T391" s="68" t="n">
        <f aca="false">VLOOKUP($R391,$K$6:$Q$506,6)/$C$26</f>
        <v>7.55553789240745</v>
      </c>
      <c r="U391" s="69" t="n">
        <f aca="false">VLOOKUP($R391,$K$6:$Q$506,7)/$C$26</f>
        <v>81.4464041935972</v>
      </c>
      <c r="V391" s="28" t="s">
        <v>509</v>
      </c>
      <c r="W391" s="78" t="n">
        <f aca="false">G391*S391+H391*T391+I391*U391</f>
        <v>0</v>
      </c>
      <c r="X391" s="25"/>
      <c r="Y391" s="25"/>
      <c r="Z391" s="25"/>
    </row>
    <row r="392" customFormat="false" ht="15.75" hidden="false" customHeight="false" outlineLevel="0" collapsed="false">
      <c r="A392" s="25"/>
      <c r="B392" s="25"/>
      <c r="C392" s="25"/>
      <c r="D392" s="25"/>
      <c r="E392" s="25"/>
      <c r="F392" s="28" t="s">
        <v>510</v>
      </c>
      <c r="G392" s="103" t="n">
        <v>0</v>
      </c>
      <c r="H392" s="76" t="n">
        <v>0</v>
      </c>
      <c r="I392" s="77" t="n">
        <v>0</v>
      </c>
      <c r="J392" s="25"/>
      <c r="K392" s="61" t="n">
        <v>386</v>
      </c>
      <c r="L392" s="62" t="n">
        <f aca="false">$B$17+$B$18*EXP(-K392/$B$21)+$B$19*EXP(-K392/$B$22)+$B$20*EXP(-K392/$B$23)</f>
        <v>0.301486190041757</v>
      </c>
      <c r="M392" s="63" t="n">
        <f aca="false">EXP(-K392/$D$9)</f>
        <v>6.2146660345645E-015</v>
      </c>
      <c r="N392" s="63" t="n">
        <f aca="false">EXP(-K392/$D$8)</f>
        <v>0.0289760861797173</v>
      </c>
      <c r="O392" s="64" t="n">
        <f aca="false">(K392*$B$17+$B$18*$B$21*(1-EXP(-K392/$B$21))+$B$19*$B$22*(1-EXP(-K392/$B$22))+$B$20*$B$23*(1-EXP(-K392/$B$23)))*$C$7</f>
        <v>2.56635983701261E-013</v>
      </c>
      <c r="P392" s="64" t="n">
        <f aca="false">$D$9*(1-EXP(-K392/$D$9))*$C$9</f>
        <v>2.36561263728044E-012</v>
      </c>
      <c r="Q392" s="65" t="n">
        <f aca="false">$D$8*(1-EXP(-K392/$D$8))*$C$8</f>
        <v>3.79860919869952E-011</v>
      </c>
      <c r="R392" s="66" t="n">
        <f aca="false">$B$13-K392</f>
        <v>114</v>
      </c>
      <c r="S392" s="67" t="n">
        <f aca="false">VLOOKUP($R392,$K$6:$Q$506,5)/$C$26</f>
        <v>0.315846855458449</v>
      </c>
      <c r="T392" s="68" t="n">
        <f aca="false">VLOOKUP($R392,$K$6:$Q$506,6)/$C$26</f>
        <v>7.55549877139382</v>
      </c>
      <c r="U392" s="69" t="n">
        <f aca="false">VLOOKUP($R392,$K$6:$Q$506,7)/$C$26</f>
        <v>81.0454373394755</v>
      </c>
      <c r="V392" s="28" t="s">
        <v>510</v>
      </c>
      <c r="W392" s="78" t="n">
        <f aca="false">G392*S392+H392*T392+I392*U392</f>
        <v>0</v>
      </c>
      <c r="X392" s="25"/>
      <c r="Y392" s="25"/>
      <c r="Z392" s="25"/>
    </row>
    <row r="393" customFormat="false" ht="15.75" hidden="false" customHeight="false" outlineLevel="0" collapsed="false">
      <c r="A393" s="25"/>
      <c r="B393" s="25"/>
      <c r="C393" s="25"/>
      <c r="D393" s="25"/>
      <c r="E393" s="25"/>
      <c r="F393" s="28" t="s">
        <v>511</v>
      </c>
      <c r="G393" s="103" t="n">
        <v>0</v>
      </c>
      <c r="H393" s="76" t="n">
        <v>0</v>
      </c>
      <c r="I393" s="77" t="n">
        <v>0</v>
      </c>
      <c r="J393" s="25"/>
      <c r="K393" s="61" t="n">
        <v>387</v>
      </c>
      <c r="L393" s="62" t="n">
        <f aca="false">$B$17+$B$18*EXP(-K393/$B$21)+$B$19*EXP(-K393/$B$22)+$B$20*EXP(-K393/$B$23)</f>
        <v>0.301272828103873</v>
      </c>
      <c r="M393" s="63" t="n">
        <f aca="false">EXP(-K393/$D$9)</f>
        <v>5.70969852995822E-015</v>
      </c>
      <c r="N393" s="63" t="n">
        <f aca="false">EXP(-K393/$D$8)</f>
        <v>0.0287114662356883</v>
      </c>
      <c r="O393" s="64" t="n">
        <f aca="false">(K393*$B$17+$B$18*$B$21*(1-EXP(-K393/$B$21))+$B$19*$B$22*(1-EXP(-K393/$B$22))+$B$20*$B$23*(1-EXP(-K393/$B$23)))*$C$7</f>
        <v>2.57149796668512E-013</v>
      </c>
      <c r="P393" s="64" t="n">
        <f aca="false">$D$9*(1-EXP(-K393/$D$9))*$C$9</f>
        <v>2.36561263728044E-012</v>
      </c>
      <c r="Q393" s="65" t="n">
        <f aca="false">$D$8*(1-EXP(-K393/$D$8))*$C$8</f>
        <v>3.799644382014E-011</v>
      </c>
      <c r="R393" s="66" t="n">
        <f aca="false">$B$13-K393</f>
        <v>113</v>
      </c>
      <c r="S393" s="67" t="n">
        <f aca="false">VLOOKUP($R393,$K$6:$Q$506,5)/$C$26</f>
        <v>0.313679936462808</v>
      </c>
      <c r="T393" s="68" t="n">
        <f aca="false">VLOOKUP($R393,$K$6:$Q$506,6)/$C$26</f>
        <v>7.55545619050565</v>
      </c>
      <c r="U393" s="69" t="n">
        <f aca="false">VLOOKUP($R393,$K$6:$Q$506,7)/$C$26</f>
        <v>80.6407749643511</v>
      </c>
      <c r="V393" s="28" t="s">
        <v>511</v>
      </c>
      <c r="W393" s="78" t="n">
        <f aca="false">G393*S393+H393*T393+I393*U393</f>
        <v>0</v>
      </c>
      <c r="X393" s="25"/>
      <c r="Y393" s="25"/>
      <c r="Z393" s="25"/>
    </row>
    <row r="394" customFormat="false" ht="15.75" hidden="false" customHeight="false" outlineLevel="0" collapsed="false">
      <c r="A394" s="25"/>
      <c r="B394" s="25"/>
      <c r="C394" s="25"/>
      <c r="D394" s="25"/>
      <c r="E394" s="25"/>
      <c r="F394" s="28" t="s">
        <v>512</v>
      </c>
      <c r="G394" s="103" t="n">
        <v>0</v>
      </c>
      <c r="H394" s="76" t="n">
        <v>0</v>
      </c>
      <c r="I394" s="77" t="n">
        <v>0</v>
      </c>
      <c r="J394" s="25"/>
      <c r="K394" s="61" t="n">
        <v>388</v>
      </c>
      <c r="L394" s="62" t="n">
        <f aca="false">$B$17+$B$18*EXP(-K394/$B$21)+$B$19*EXP(-K394/$B$22)+$B$20*EXP(-K394/$B$23)</f>
        <v>0.301060011277738</v>
      </c>
      <c r="M394" s="63" t="n">
        <f aca="false">EXP(-K394/$D$9)</f>
        <v>5.24576173871447E-015</v>
      </c>
      <c r="N394" s="63" t="n">
        <f aca="false">EXP(-K394/$D$8)</f>
        <v>0.0284492628952801</v>
      </c>
      <c r="O394" s="64" t="n">
        <f aca="false">(K394*$B$17+$B$18*$B$21*(1-EXP(-K394/$B$21))+$B$19*$B$22*(1-EXP(-K394/$B$22))+$B$20*$B$23*(1-EXP(-K394/$B$23)))*$C$7</f>
        <v>2.57663246346169E-013</v>
      </c>
      <c r="P394" s="64" t="n">
        <f aca="false">$D$9*(1-EXP(-K394/$D$9))*$C$9</f>
        <v>2.36561263728044E-012</v>
      </c>
      <c r="Q394" s="65" t="n">
        <f aca="false">$D$8*(1-EXP(-K394/$D$8))*$C$8</f>
        <v>3.80067011166559E-011</v>
      </c>
      <c r="R394" s="66" t="n">
        <f aca="false">$B$13-K394</f>
        <v>112</v>
      </c>
      <c r="S394" s="67" t="n">
        <f aca="false">VLOOKUP($R394,$K$6:$Q$506,5)/$C$26</f>
        <v>0.31150878484217</v>
      </c>
      <c r="T394" s="68" t="n">
        <f aca="false">VLOOKUP($R394,$K$6:$Q$506,6)/$C$26</f>
        <v>7.55540984375054</v>
      </c>
      <c r="U394" s="69" t="n">
        <f aca="false">VLOOKUP($R394,$K$6:$Q$506,7)/$C$26</f>
        <v>80.2323830083624</v>
      </c>
      <c r="V394" s="28" t="s">
        <v>512</v>
      </c>
      <c r="W394" s="78" t="n">
        <f aca="false">G394*S394+H394*T394+I394*U394</f>
        <v>0</v>
      </c>
      <c r="X394" s="25"/>
      <c r="Y394" s="25"/>
      <c r="Z394" s="25"/>
    </row>
    <row r="395" customFormat="false" ht="15.75" hidden="false" customHeight="false" outlineLevel="0" collapsed="false">
      <c r="A395" s="25"/>
      <c r="B395" s="25"/>
      <c r="C395" s="25"/>
      <c r="D395" s="25"/>
      <c r="E395" s="25"/>
      <c r="F395" s="28" t="s">
        <v>513</v>
      </c>
      <c r="G395" s="103" t="n">
        <v>0</v>
      </c>
      <c r="H395" s="76" t="n">
        <v>0</v>
      </c>
      <c r="I395" s="77" t="n">
        <v>0</v>
      </c>
      <c r="J395" s="25"/>
      <c r="K395" s="61" t="n">
        <v>389</v>
      </c>
      <c r="L395" s="62" t="n">
        <f aca="false">$B$17+$B$18*EXP(-K395/$B$21)+$B$19*EXP(-K395/$B$22)+$B$20*EXP(-K395/$B$23)</f>
        <v>0.300847738052893</v>
      </c>
      <c r="M395" s="63" t="n">
        <f aca="false">EXP(-K395/$D$9)</f>
        <v>4.81952174444527E-015</v>
      </c>
      <c r="N395" s="63" t="n">
        <f aca="false">EXP(-K395/$D$8)</f>
        <v>0.0281894540892073</v>
      </c>
      <c r="O395" s="64" t="n">
        <f aca="false">(K395*$B$17+$B$18*$B$21*(1-EXP(-K395/$B$21))+$B$19*$B$22*(1-EXP(-K395/$B$22))+$B$20*$B$23*(1-EXP(-K395/$B$23)))*$C$7</f>
        <v>2.5817633366229E-013</v>
      </c>
      <c r="P395" s="64" t="n">
        <f aca="false">$D$9*(1-EXP(-K395/$D$9))*$C$9</f>
        <v>2.36561263728044E-012</v>
      </c>
      <c r="Q395" s="65" t="n">
        <f aca="false">$D$8*(1-EXP(-K395/$D$8))*$C$8</f>
        <v>3.8016864739885E-011</v>
      </c>
      <c r="R395" s="66" t="n">
        <f aca="false">$B$13-K395</f>
        <v>111</v>
      </c>
      <c r="S395" s="67" t="n">
        <f aca="false">VLOOKUP($R395,$K$6:$Q$506,5)/$C$26</f>
        <v>0.309333341698732</v>
      </c>
      <c r="T395" s="68" t="n">
        <f aca="false">VLOOKUP($R395,$K$6:$Q$506,6)/$C$26</f>
        <v>7.55535939807408</v>
      </c>
      <c r="U395" s="69" t="n">
        <f aca="false">VLOOKUP($R395,$K$6:$Q$506,7)/$C$26</f>
        <v>79.8202270977345</v>
      </c>
      <c r="V395" s="28" t="s">
        <v>513</v>
      </c>
      <c r="W395" s="78" t="n">
        <f aca="false">G395*S395+H395*T395+I395*U395</f>
        <v>0</v>
      </c>
      <c r="X395" s="25"/>
      <c r="Y395" s="25"/>
      <c r="Z395" s="25"/>
    </row>
    <row r="396" customFormat="false" ht="15.75" hidden="false" customHeight="false" outlineLevel="0" collapsed="false">
      <c r="A396" s="25"/>
      <c r="B396" s="25"/>
      <c r="C396" s="25"/>
      <c r="D396" s="25"/>
      <c r="E396" s="25"/>
      <c r="F396" s="28" t="s">
        <v>514</v>
      </c>
      <c r="G396" s="103" t="n">
        <v>0</v>
      </c>
      <c r="H396" s="76" t="n">
        <v>0</v>
      </c>
      <c r="I396" s="77" t="n">
        <v>0</v>
      </c>
      <c r="J396" s="25"/>
      <c r="K396" s="61" t="n">
        <v>390</v>
      </c>
      <c r="L396" s="62" t="n">
        <f aca="false">$B$17+$B$18*EXP(-K396/$B$21)+$B$19*EXP(-K396/$B$22)+$B$20*EXP(-K396/$B$23)</f>
        <v>0.300636006926218</v>
      </c>
      <c r="M396" s="63" t="n">
        <f aca="false">EXP(-K396/$D$9)</f>
        <v>4.42791552535762E-015</v>
      </c>
      <c r="N396" s="63" t="n">
        <f aca="false">EXP(-K396/$D$8)</f>
        <v>0.0279320179497291</v>
      </c>
      <c r="O396" s="64" t="n">
        <f aca="false">(K396*$B$17+$B$18*$B$21*(1-EXP(-K396/$B$21))+$B$19*$B$22*(1-EXP(-K396/$B$22))+$B$20*$B$23*(1-EXP(-K396/$B$23)))*$C$7</f>
        <v>2.5868905954236E-013</v>
      </c>
      <c r="P396" s="64" t="n">
        <f aca="false">$D$9*(1-EXP(-K396/$D$9))*$C$9</f>
        <v>2.36561263728044E-012</v>
      </c>
      <c r="Q396" s="65" t="n">
        <f aca="false">$D$8*(1-EXP(-K396/$D$8))*$C$8</f>
        <v>3.80269355452852E-011</v>
      </c>
      <c r="R396" s="66" t="n">
        <f aca="false">$B$13-K396</f>
        <v>110</v>
      </c>
      <c r="S396" s="67" t="n">
        <f aca="false">VLOOKUP($R396,$K$6:$Q$506,5)/$C$26</f>
        <v>0.307153546649172</v>
      </c>
      <c r="T396" s="68" t="n">
        <f aca="false">VLOOKUP($R396,$K$6:$Q$506,6)/$C$26</f>
        <v>7.55530449096638</v>
      </c>
      <c r="U396" s="69" t="n">
        <f aca="false">VLOOKUP($R396,$K$6:$Q$506,7)/$C$26</f>
        <v>79.4042725418858</v>
      </c>
      <c r="V396" s="28" t="s">
        <v>514</v>
      </c>
      <c r="W396" s="78" t="n">
        <f aca="false">G396*S396+H396*T396+I396*U396</f>
        <v>0</v>
      </c>
      <c r="X396" s="25"/>
      <c r="Y396" s="25"/>
      <c r="Z396" s="25"/>
    </row>
    <row r="397" customFormat="false" ht="15.75" hidden="false" customHeight="false" outlineLevel="0" collapsed="false">
      <c r="A397" s="25"/>
      <c r="B397" s="25"/>
      <c r="C397" s="25"/>
      <c r="D397" s="25"/>
      <c r="E397" s="25"/>
      <c r="F397" s="28" t="s">
        <v>515</v>
      </c>
      <c r="G397" s="103" t="n">
        <v>0</v>
      </c>
      <c r="H397" s="76" t="n">
        <v>0</v>
      </c>
      <c r="I397" s="77" t="n">
        <v>0</v>
      </c>
      <c r="J397" s="25"/>
      <c r="K397" s="61" t="n">
        <v>391</v>
      </c>
      <c r="L397" s="62" t="n">
        <f aca="false">$B$17+$B$18*EXP(-K397/$B$21)+$B$19*EXP(-K397/$B$22)+$B$20*EXP(-K397/$B$23)</f>
        <v>0.300424816401813</v>
      </c>
      <c r="M397" s="63" t="n">
        <f aca="false">EXP(-K397/$D$9)</f>
        <v>4.06812894293926E-015</v>
      </c>
      <c r="N397" s="63" t="n">
        <f aca="false">EXP(-K397/$D$8)</f>
        <v>0.0276769328088087</v>
      </c>
      <c r="O397" s="64" t="n">
        <f aca="false">(K397*$B$17+$B$18*$B$21*(1-EXP(-K397/$B$21))+$B$19*$B$22*(1-EXP(-K397/$B$22))+$B$20*$B$23*(1-EXP(-K397/$B$23)))*$C$7</f>
        <v>2.59201424909312E-013</v>
      </c>
      <c r="P397" s="64" t="n">
        <f aca="false">$D$9*(1-EXP(-K397/$D$9))*$C$9</f>
        <v>2.36561263728045E-012</v>
      </c>
      <c r="Q397" s="65" t="n">
        <f aca="false">$D$8*(1-EXP(-K397/$D$8))*$C$8</f>
        <v>3.80369143805019E-011</v>
      </c>
      <c r="R397" s="66" t="n">
        <f aca="false">$B$13-K397</f>
        <v>109</v>
      </c>
      <c r="S397" s="67" t="n">
        <f aca="false">VLOOKUP($R397,$K$6:$Q$506,5)/$C$26</f>
        <v>0.304969337783805</v>
      </c>
      <c r="T397" s="68" t="n">
        <f aca="false">VLOOKUP($R397,$K$6:$Q$506,6)/$C$26</f>
        <v>7.55524472785709</v>
      </c>
      <c r="U397" s="69" t="n">
        <f aca="false">VLOOKUP($R397,$K$6:$Q$506,7)/$C$26</f>
        <v>78.9844843305078</v>
      </c>
      <c r="V397" s="28" t="s">
        <v>515</v>
      </c>
      <c r="W397" s="78" t="n">
        <f aca="false">G397*S397+H397*T397+I397*U397</f>
        <v>0</v>
      </c>
      <c r="X397" s="25"/>
      <c r="Y397" s="25"/>
      <c r="Z397" s="25"/>
    </row>
    <row r="398" customFormat="false" ht="15.75" hidden="false" customHeight="false" outlineLevel="0" collapsed="false">
      <c r="A398" s="25"/>
      <c r="B398" s="25"/>
      <c r="C398" s="25"/>
      <c r="D398" s="25"/>
      <c r="E398" s="25"/>
      <c r="F398" s="28" t="s">
        <v>516</v>
      </c>
      <c r="G398" s="103" t="n">
        <v>0</v>
      </c>
      <c r="H398" s="76" t="n">
        <v>0</v>
      </c>
      <c r="I398" s="77" t="n">
        <v>0</v>
      </c>
      <c r="J398" s="25"/>
      <c r="K398" s="61" t="n">
        <v>392</v>
      </c>
      <c r="L398" s="62" t="n">
        <f aca="false">$B$17+$B$18*EXP(-K398/$B$21)+$B$19*EXP(-K398/$B$22)+$B$20*EXP(-K398/$B$23)</f>
        <v>0.300214164990894</v>
      </c>
      <c r="M398" s="63" t="n">
        <f aca="false">EXP(-K398/$D$9)</f>
        <v>3.73757651915539E-015</v>
      </c>
      <c r="N398" s="63" t="n">
        <f aca="false">EXP(-K398/$D$8)</f>
        <v>0.0274241771962896</v>
      </c>
      <c r="O398" s="64" t="n">
        <f aca="false">(K398*$B$17+$B$18*$B$21*(1-EXP(-K398/$B$21))+$B$19*$B$22*(1-EXP(-K398/$B$22))+$B$20*$B$23*(1-EXP(-K398/$B$23)))*$C$7</f>
        <v>2.59713430683531E-013</v>
      </c>
      <c r="P398" s="64" t="n">
        <f aca="false">$D$9*(1-EXP(-K398/$D$9))*$C$9</f>
        <v>2.36561263728045E-012</v>
      </c>
      <c r="Q398" s="65" t="n">
        <f aca="false">$D$8*(1-EXP(-K398/$D$8))*$C$8</f>
        <v>3.80468020854397E-011</v>
      </c>
      <c r="R398" s="66" t="n">
        <f aca="false">$B$13-K398</f>
        <v>108</v>
      </c>
      <c r="S398" s="67" t="n">
        <f aca="false">VLOOKUP($R398,$K$6:$Q$506,5)/$C$26</f>
        <v>0.302780651624614</v>
      </c>
      <c r="T398" s="68" t="n">
        <f aca="false">VLOOKUP($R398,$K$6:$Q$506,6)/$C$26</f>
        <v>7.55517967927992</v>
      </c>
      <c r="U398" s="69" t="n">
        <f aca="false">VLOOKUP($R398,$K$6:$Q$506,7)/$C$26</f>
        <v>78.5608271306188</v>
      </c>
      <c r="V398" s="28" t="s">
        <v>516</v>
      </c>
      <c r="W398" s="78" t="n">
        <f aca="false">G398*S398+H398*T398+I398*U398</f>
        <v>0</v>
      </c>
      <c r="X398" s="25"/>
      <c r="Y398" s="25"/>
      <c r="Z398" s="25"/>
    </row>
    <row r="399" customFormat="false" ht="15.75" hidden="false" customHeight="false" outlineLevel="0" collapsed="false">
      <c r="A399" s="25"/>
      <c r="B399" s="25"/>
      <c r="C399" s="25"/>
      <c r="D399" s="25"/>
      <c r="E399" s="25"/>
      <c r="F399" s="28" t="s">
        <v>517</v>
      </c>
      <c r="G399" s="103" t="n">
        <v>0</v>
      </c>
      <c r="H399" s="76" t="n">
        <v>0</v>
      </c>
      <c r="I399" s="77" t="n">
        <v>0</v>
      </c>
      <c r="J399" s="25"/>
      <c r="K399" s="61" t="n">
        <v>393</v>
      </c>
      <c r="L399" s="62" t="n">
        <f aca="false">$B$17+$B$18*EXP(-K399/$B$21)+$B$19*EXP(-K399/$B$22)+$B$20*EXP(-K399/$B$23)</f>
        <v>0.300004051211678</v>
      </c>
      <c r="M399" s="63" t="n">
        <f aca="false">EXP(-K399/$D$9)</f>
        <v>3.4338828568321E-015</v>
      </c>
      <c r="N399" s="63" t="n">
        <f aca="false">EXP(-K399/$D$8)</f>
        <v>0.0271737298380883</v>
      </c>
      <c r="O399" s="64" t="n">
        <f aca="false">(K399*$B$17+$B$18*$B$21*(1-EXP(-K399/$B$21))+$B$19*$B$22*(1-EXP(-K399/$B$22))+$B$20*$B$23*(1-EXP(-K399/$B$23)))*$C$7</f>
        <v>2.60225077782874E-013</v>
      </c>
      <c r="P399" s="64" t="n">
        <f aca="false">$D$9*(1-EXP(-K399/$D$9))*$C$9</f>
        <v>2.36561263728045E-012</v>
      </c>
      <c r="Q399" s="65" t="n">
        <f aca="false">$D$8*(1-EXP(-K399/$D$8))*$C$8</f>
        <v>3.80565994923327E-011</v>
      </c>
      <c r="R399" s="66" t="n">
        <f aca="false">$B$13-K399</f>
        <v>107</v>
      </c>
      <c r="S399" s="67" t="n">
        <f aca="false">VLOOKUP($R399,$K$6:$Q$506,5)/$C$26</f>
        <v>0.300587423082119</v>
      </c>
      <c r="T399" s="68" t="n">
        <f aca="false">VLOOKUP($R399,$K$6:$Q$506,6)/$C$26</f>
        <v>7.55510887778646</v>
      </c>
      <c r="U399" s="69" t="n">
        <f aca="false">VLOOKUP($R399,$K$6:$Q$506,7)/$C$26</f>
        <v>78.1332652835899</v>
      </c>
      <c r="V399" s="28" t="s">
        <v>517</v>
      </c>
      <c r="W399" s="78" t="n">
        <f aca="false">G399*S399+H399*T399+I399*U399</f>
        <v>0</v>
      </c>
      <c r="X399" s="25"/>
      <c r="Y399" s="25"/>
      <c r="Z399" s="25"/>
    </row>
    <row r="400" customFormat="false" ht="15.75" hidden="false" customHeight="false" outlineLevel="0" collapsed="false">
      <c r="A400" s="25"/>
      <c r="B400" s="25"/>
      <c r="C400" s="25"/>
      <c r="D400" s="25"/>
      <c r="E400" s="25"/>
      <c r="F400" s="28" t="s">
        <v>518</v>
      </c>
      <c r="G400" s="103" t="n">
        <v>0</v>
      </c>
      <c r="H400" s="76" t="n">
        <v>0</v>
      </c>
      <c r="I400" s="77" t="n">
        <v>0</v>
      </c>
      <c r="J400" s="25"/>
      <c r="K400" s="61" t="n">
        <v>394</v>
      </c>
      <c r="L400" s="62" t="n">
        <f aca="false">$B$17+$B$18*EXP(-K400/$B$21)+$B$19*EXP(-K400/$B$22)+$B$20*EXP(-K400/$B$23)</f>
        <v>0.299794473589286</v>
      </c>
      <c r="M400" s="63" t="n">
        <f aca="false">EXP(-K400/$D$9)</f>
        <v>3.15486556971149E-015</v>
      </c>
      <c r="N400" s="63" t="n">
        <f aca="false">EXP(-K400/$D$8)</f>
        <v>0.0269255696544039</v>
      </c>
      <c r="O400" s="64" t="n">
        <f aca="false">(K400*$B$17+$B$18*$B$21*(1-EXP(-K400/$B$21))+$B$19*$B$22*(1-EXP(-K400/$B$22))+$B$20*$B$23*(1-EXP(-K400/$B$23)))*$C$7</f>
        <v>2.60736367122673E-013</v>
      </c>
      <c r="P400" s="64" t="n">
        <f aca="false">$D$9*(1-EXP(-K400/$D$9))*$C$9</f>
        <v>2.36561263728045E-012</v>
      </c>
      <c r="Q400" s="65" t="n">
        <f aca="false">$D$8*(1-EXP(-K400/$D$8))*$C$8</f>
        <v>3.80663074258148E-011</v>
      </c>
      <c r="R400" s="66" t="n">
        <f aca="false">$B$13-K400</f>
        <v>106</v>
      </c>
      <c r="S400" s="67" t="n">
        <f aca="false">VLOOKUP($R400,$K$6:$Q$506,5)/$C$26</f>
        <v>0.29838958541104</v>
      </c>
      <c r="T400" s="68" t="n">
        <f aca="false">VLOOKUP($R400,$K$6:$Q$506,6)/$C$26</f>
        <v>7.55503181458701</v>
      </c>
      <c r="U400" s="69" t="n">
        <f aca="false">VLOOKUP($R400,$K$6:$Q$506,7)/$C$26</f>
        <v>77.7017628021433</v>
      </c>
      <c r="V400" s="28" t="s">
        <v>518</v>
      </c>
      <c r="W400" s="78" t="n">
        <f aca="false">G400*S400+H400*T400+I400*U400</f>
        <v>0</v>
      </c>
      <c r="X400" s="25"/>
      <c r="Y400" s="25"/>
      <c r="Z400" s="25"/>
    </row>
    <row r="401" customFormat="false" ht="15.75" hidden="false" customHeight="false" outlineLevel="0" collapsed="false">
      <c r="A401" s="25"/>
      <c r="B401" s="25"/>
      <c r="C401" s="25"/>
      <c r="D401" s="25"/>
      <c r="E401" s="25"/>
      <c r="F401" s="28" t="s">
        <v>519</v>
      </c>
      <c r="G401" s="103" t="n">
        <v>0</v>
      </c>
      <c r="H401" s="76" t="n">
        <v>0</v>
      </c>
      <c r="I401" s="77" t="n">
        <v>0</v>
      </c>
      <c r="J401" s="25"/>
      <c r="K401" s="61" t="n">
        <v>395</v>
      </c>
      <c r="L401" s="62" t="n">
        <f aca="false">$B$17+$B$18*EXP(-K401/$B$21)+$B$19*EXP(-K401/$B$22)+$B$20*EXP(-K401/$B$23)</f>
        <v>0.299585430655632</v>
      </c>
      <c r="M401" s="63" t="n">
        <f aca="false">EXP(-K401/$D$9)</f>
        <v>2.89851959951051E-015</v>
      </c>
      <c r="N401" s="63" t="n">
        <f aca="false">EXP(-K401/$D$8)</f>
        <v>0.0266796757579437</v>
      </c>
      <c r="O401" s="64" t="n">
        <f aca="false">(K401*$B$17+$B$18*$B$21*(1-EXP(-K401/$B$21))+$B$19*$B$22*(1-EXP(-K401/$B$22))+$B$20*$B$23*(1-EXP(-K401/$B$23)))*$C$7</f>
        <v>2.61247299615755E-013</v>
      </c>
      <c r="P401" s="64" t="n">
        <f aca="false">$D$9*(1-EXP(-K401/$D$9))*$C$9</f>
        <v>2.36561263728045E-012</v>
      </c>
      <c r="Q401" s="65" t="n">
        <f aca="false">$D$8*(1-EXP(-K401/$D$8))*$C$8</f>
        <v>3.80759267029892E-011</v>
      </c>
      <c r="R401" s="66" t="n">
        <f aca="false">$B$13-K401</f>
        <v>105</v>
      </c>
      <c r="S401" s="67" t="n">
        <f aca="false">VLOOKUP($R401,$K$6:$Q$506,5)/$C$26</f>
        <v>0.296187070164745</v>
      </c>
      <c r="T401" s="68" t="n">
        <f aca="false">VLOOKUP($R401,$K$6:$Q$506,6)/$C$26</f>
        <v>7.55494793589436</v>
      </c>
      <c r="U401" s="69" t="n">
        <f aca="false">VLOOKUP($R401,$K$6:$Q$506,7)/$C$26</f>
        <v>77.2662833673237</v>
      </c>
      <c r="V401" s="28" t="s">
        <v>519</v>
      </c>
      <c r="W401" s="78" t="n">
        <f aca="false">G401*S401+H401*T401+I401*U401</f>
        <v>0</v>
      </c>
      <c r="X401" s="25"/>
      <c r="Y401" s="25"/>
      <c r="Z401" s="25"/>
    </row>
    <row r="402" customFormat="false" ht="15.75" hidden="false" customHeight="false" outlineLevel="0" collapsed="false">
      <c r="A402" s="25"/>
      <c r="B402" s="25"/>
      <c r="C402" s="25"/>
      <c r="D402" s="25"/>
      <c r="E402" s="25"/>
      <c r="F402" s="28" t="s">
        <v>520</v>
      </c>
      <c r="G402" s="103" t="n">
        <v>0</v>
      </c>
      <c r="H402" s="76" t="n">
        <v>0</v>
      </c>
      <c r="I402" s="77" t="n">
        <v>0</v>
      </c>
      <c r="J402" s="25"/>
      <c r="K402" s="61" t="n">
        <v>396</v>
      </c>
      <c r="L402" s="62" t="n">
        <f aca="false">$B$17+$B$18*EXP(-K402/$B$21)+$B$19*EXP(-K402/$B$22)+$B$20*EXP(-K402/$B$23)</f>
        <v>0.299376920949332</v>
      </c>
      <c r="M402" s="63" t="n">
        <f aca="false">EXP(-K402/$D$9)</f>
        <v>2.66300280728438E-015</v>
      </c>
      <c r="N402" s="63" t="n">
        <f aca="false">EXP(-K402/$D$8)</f>
        <v>0.0264360274521652</v>
      </c>
      <c r="O402" s="64" t="n">
        <f aca="false">(K402*$B$17+$B$18*$B$21*(1-EXP(-K402/$B$21))+$B$19*$B$22*(1-EXP(-K402/$B$22))+$B$20*$B$23*(1-EXP(-K402/$B$23)))*$C$7</f>
        <v>2.61757876172448E-013</v>
      </c>
      <c r="P402" s="64" t="n">
        <f aca="false">$D$9*(1-EXP(-K402/$D$9))*$C$9</f>
        <v>2.36561263728045E-012</v>
      </c>
      <c r="Q402" s="65" t="n">
        <f aca="false">$D$8*(1-EXP(-K402/$D$8))*$C$8</f>
        <v>3.80854581334968E-011</v>
      </c>
      <c r="R402" s="66" t="n">
        <f aca="false">$B$13-K402</f>
        <v>104</v>
      </c>
      <c r="S402" s="67" t="n">
        <f aca="false">VLOOKUP($R402,$K$6:$Q$506,5)/$C$26</f>
        <v>0.293979807148421</v>
      </c>
      <c r="T402" s="68" t="n">
        <f aca="false">VLOOKUP($R402,$K$6:$Q$506,6)/$C$26</f>
        <v>7.55485663894418</v>
      </c>
      <c r="U402" s="69" t="n">
        <f aca="false">VLOOKUP($R402,$K$6:$Q$506,7)/$C$26</f>
        <v>76.8267903254413</v>
      </c>
      <c r="V402" s="28" t="s">
        <v>520</v>
      </c>
      <c r="W402" s="78" t="n">
        <f aca="false">G402*S402+H402*T402+I402*U402</f>
        <v>0</v>
      </c>
      <c r="X402" s="25"/>
      <c r="Y402" s="25"/>
      <c r="Z402" s="25"/>
    </row>
    <row r="403" customFormat="false" ht="15.75" hidden="false" customHeight="false" outlineLevel="0" collapsed="false">
      <c r="A403" s="25"/>
      <c r="B403" s="25"/>
      <c r="C403" s="25"/>
      <c r="D403" s="25"/>
      <c r="E403" s="25"/>
      <c r="F403" s="28" t="s">
        <v>521</v>
      </c>
      <c r="G403" s="103" t="n">
        <v>0</v>
      </c>
      <c r="H403" s="76" t="n">
        <v>0</v>
      </c>
      <c r="I403" s="77" t="n">
        <v>0</v>
      </c>
      <c r="J403" s="25"/>
      <c r="K403" s="61" t="n">
        <v>397</v>
      </c>
      <c r="L403" s="62" t="n">
        <f aca="false">$B$17+$B$18*EXP(-K403/$B$21)+$B$19*EXP(-K403/$B$22)+$B$20*EXP(-K403/$B$23)</f>
        <v>0.299168943015599</v>
      </c>
      <c r="M403" s="63" t="n">
        <f aca="false">EXP(-K403/$D$9)</f>
        <v>2.44662273555167E-015</v>
      </c>
      <c r="N403" s="63" t="n">
        <f aca="false">EXP(-K403/$D$8)</f>
        <v>0.0261946042295342</v>
      </c>
      <c r="O403" s="64" t="n">
        <f aca="false">(K403*$B$17+$B$18*$B$21*(1-EXP(-K403/$B$21))+$B$19*$B$22*(1-EXP(-K403/$B$22))+$B$20*$B$23*(1-EXP(-K403/$B$23)))*$C$7</f>
        <v>2.62268097700594E-013</v>
      </c>
      <c r="P403" s="64" t="n">
        <f aca="false">$D$9*(1-EXP(-K403/$D$9))*$C$9</f>
        <v>2.36561263728045E-012</v>
      </c>
      <c r="Q403" s="65" t="n">
        <f aca="false">$D$8*(1-EXP(-K403/$D$8))*$C$8</f>
        <v>3.80949025195846E-011</v>
      </c>
      <c r="R403" s="66" t="n">
        <f aca="false">$B$13-K403</f>
        <v>103</v>
      </c>
      <c r="S403" s="67" t="n">
        <f aca="false">VLOOKUP($R403,$K$6:$Q$506,5)/$C$26</f>
        <v>0.291767724370957</v>
      </c>
      <c r="T403" s="68" t="n">
        <f aca="false">VLOOKUP($R403,$K$6:$Q$506,6)/$C$26</f>
        <v>7.55475726766347</v>
      </c>
      <c r="U403" s="69" t="n">
        <f aca="false">VLOOKUP($R403,$K$6:$Q$506,7)/$C$26</f>
        <v>76.3832466849865</v>
      </c>
      <c r="V403" s="28" t="s">
        <v>521</v>
      </c>
      <c r="W403" s="78" t="n">
        <f aca="false">G403*S403+H403*T403+I403*U403</f>
        <v>0</v>
      </c>
      <c r="X403" s="25"/>
      <c r="Y403" s="25"/>
      <c r="Z403" s="25"/>
    </row>
    <row r="404" customFormat="false" ht="15.75" hidden="false" customHeight="false" outlineLevel="0" collapsed="false">
      <c r="A404" s="25"/>
      <c r="B404" s="25"/>
      <c r="C404" s="25"/>
      <c r="D404" s="25"/>
      <c r="E404" s="25"/>
      <c r="F404" s="28" t="s">
        <v>522</v>
      </c>
      <c r="G404" s="103" t="n">
        <v>0</v>
      </c>
      <c r="H404" s="76" t="n">
        <v>0</v>
      </c>
      <c r="I404" s="77" t="n">
        <v>0</v>
      </c>
      <c r="J404" s="25"/>
      <c r="K404" s="61" t="n">
        <v>398</v>
      </c>
      <c r="L404" s="62" t="n">
        <f aca="false">$B$17+$B$18*EXP(-K404/$B$21)+$B$19*EXP(-K404/$B$22)+$B$20*EXP(-K404/$B$23)</f>
        <v>0.298961495406151</v>
      </c>
      <c r="M404" s="63" t="n">
        <f aca="false">EXP(-K404/$D$9)</f>
        <v>2.24782444605176E-015</v>
      </c>
      <c r="N404" s="63" t="n">
        <f aca="false">EXP(-K404/$D$8)</f>
        <v>0.0259553857697985</v>
      </c>
      <c r="O404" s="64" t="n">
        <f aca="false">(K404*$B$17+$B$18*$B$21*(1-EXP(-K404/$B$21))+$B$19*$B$22*(1-EXP(-K404/$B$22))+$B$20*$B$23*(1-EXP(-K404/$B$23)))*$C$7</f>
        <v>2.62777965105561E-013</v>
      </c>
      <c r="P404" s="64" t="n">
        <f aca="false">$D$9*(1-EXP(-K404/$D$9))*$C$9</f>
        <v>2.36561263728045E-012</v>
      </c>
      <c r="Q404" s="65" t="n">
        <f aca="false">$D$8*(1-EXP(-K404/$D$8))*$C$8</f>
        <v>3.81042606561734E-011</v>
      </c>
      <c r="R404" s="66" t="n">
        <f aca="false">$B$13-K404</f>
        <v>102</v>
      </c>
      <c r="S404" s="67" t="n">
        <f aca="false">VLOOKUP($R404,$K$6:$Q$506,5)/$C$26</f>
        <v>0.289550747995489</v>
      </c>
      <c r="T404" s="68" t="n">
        <f aca="false">VLOOKUP($R404,$K$6:$Q$506,6)/$C$26</f>
        <v>7.55464910795596</v>
      </c>
      <c r="U404" s="69" t="n">
        <f aca="false">VLOOKUP($R404,$K$6:$Q$506,7)/$C$26</f>
        <v>75.9356151135167</v>
      </c>
      <c r="V404" s="28" t="s">
        <v>522</v>
      </c>
      <c r="W404" s="78" t="n">
        <f aca="false">G404*S404+H404*T404+I404*U404</f>
        <v>0</v>
      </c>
      <c r="X404" s="25"/>
      <c r="Y404" s="25"/>
      <c r="Z404" s="25"/>
    </row>
    <row r="405" customFormat="false" ht="15.75" hidden="false" customHeight="false" outlineLevel="0" collapsed="false">
      <c r="A405" s="25"/>
      <c r="B405" s="25"/>
      <c r="C405" s="25"/>
      <c r="D405" s="25"/>
      <c r="E405" s="25"/>
      <c r="F405" s="28" t="s">
        <v>523</v>
      </c>
      <c r="G405" s="103" t="n">
        <v>0</v>
      </c>
      <c r="H405" s="76" t="n">
        <v>0</v>
      </c>
      <c r="I405" s="77" t="n">
        <v>0</v>
      </c>
      <c r="J405" s="25"/>
      <c r="K405" s="61" t="n">
        <v>399</v>
      </c>
      <c r="L405" s="62" t="n">
        <f aca="false">$B$17+$B$18*EXP(-K405/$B$21)+$B$19*EXP(-K405/$B$22)+$B$20*EXP(-K405/$B$23)</f>
        <v>0.298754576679121</v>
      </c>
      <c r="M405" s="63" t="n">
        <f aca="false">EXP(-K405/$D$9)</f>
        <v>2.06517934573539E-015</v>
      </c>
      <c r="N405" s="63" t="n">
        <f aca="false">EXP(-K405/$D$8)</f>
        <v>0.0257183519382777</v>
      </c>
      <c r="O405" s="64" t="n">
        <f aca="false">(K405*$B$17+$B$18*$B$21*(1-EXP(-K405/$B$21))+$B$19*$B$22*(1-EXP(-K405/$B$22))+$B$20*$B$23*(1-EXP(-K405/$B$23)))*$C$7</f>
        <v>2.63287479290254E-013</v>
      </c>
      <c r="P405" s="64" t="n">
        <f aca="false">$D$9*(1-EXP(-K405/$D$9))*$C$9</f>
        <v>2.36561263728045E-012</v>
      </c>
      <c r="Q405" s="65" t="n">
        <f aca="false">$D$8*(1-EXP(-K405/$D$8))*$C$8</f>
        <v>3.81135333309243E-011</v>
      </c>
      <c r="R405" s="66" t="n">
        <f aca="false">$B$13-K405</f>
        <v>101</v>
      </c>
      <c r="S405" s="67" t="n">
        <f aca="false">VLOOKUP($R405,$K$6:$Q$506,5)/$C$26</f>
        <v>0.287328802288575</v>
      </c>
      <c r="T405" s="68" t="n">
        <f aca="false">VLOOKUP($R405,$K$6:$Q$506,6)/$C$26</f>
        <v>7.55453138257044</v>
      </c>
      <c r="U405" s="69" t="n">
        <f aca="false">VLOOKUP($R405,$K$6:$Q$506,7)/$C$26</f>
        <v>75.4838579345139</v>
      </c>
      <c r="V405" s="28" t="s">
        <v>523</v>
      </c>
      <c r="W405" s="78" t="n">
        <f aca="false">G405*S405+H405*T405+I405*U405</f>
        <v>0</v>
      </c>
      <c r="X405" s="25"/>
      <c r="Y405" s="25"/>
      <c r="Z405" s="25"/>
    </row>
    <row r="406" customFormat="false" ht="15.75" hidden="false" customHeight="false" outlineLevel="0" collapsed="false">
      <c r="A406" s="25"/>
      <c r="B406" s="25"/>
      <c r="C406" s="25"/>
      <c r="D406" s="25"/>
      <c r="E406" s="25"/>
      <c r="F406" s="28" t="s">
        <v>524</v>
      </c>
      <c r="G406" s="103" t="n">
        <v>0</v>
      </c>
      <c r="H406" s="76" t="n">
        <v>0</v>
      </c>
      <c r="I406" s="77" t="n">
        <v>0</v>
      </c>
      <c r="J406" s="25"/>
      <c r="K406" s="61" t="n">
        <v>400</v>
      </c>
      <c r="L406" s="62" t="n">
        <f aca="false">$B$17+$B$18*EXP(-K406/$B$21)+$B$19*EXP(-K406/$B$22)+$B$20*EXP(-K406/$B$23)</f>
        <v>0.298548185398961</v>
      </c>
      <c r="M406" s="63" t="n">
        <f aca="false">EXP(-K406/$D$9)</f>
        <v>1.89737492068981E-015</v>
      </c>
      <c r="N406" s="63" t="n">
        <f aca="false">EXP(-K406/$D$8)</f>
        <v>0.0254834827841685</v>
      </c>
      <c r="O406" s="64" t="n">
        <f aca="false">(K406*$B$17+$B$18*$B$21*(1-EXP(-K406/$B$21))+$B$19*$B$22*(1-EXP(-K406/$B$22))+$B$20*$B$23*(1-EXP(-K406/$B$23)))*$C$7</f>
        <v>2.63796641155124E-013</v>
      </c>
      <c r="P406" s="64" t="n">
        <f aca="false">$D$9*(1-EXP(-K406/$D$9))*$C$9</f>
        <v>2.36561263728045E-012</v>
      </c>
      <c r="Q406" s="65" t="n">
        <f aca="false">$D$8*(1-EXP(-K406/$D$8))*$C$8</f>
        <v>3.81227213243052E-011</v>
      </c>
      <c r="R406" s="66" t="n">
        <f aca="false">$B$13-K406</f>
        <v>100</v>
      </c>
      <c r="S406" s="67" t="n">
        <f aca="false">VLOOKUP($R406,$K$6:$Q$506,5)/$C$26</f>
        <v>0.285101809567956</v>
      </c>
      <c r="T406" s="68" t="n">
        <f aca="false">VLOOKUP($R406,$K$6:$Q$506,6)/$C$26</f>
        <v>7.55440324551541</v>
      </c>
      <c r="U406" s="69" t="n">
        <f aca="false">VLOOKUP($R406,$K$6:$Q$506,7)/$C$26</f>
        <v>75.0279371242133</v>
      </c>
      <c r="V406" s="28" t="s">
        <v>524</v>
      </c>
      <c r="W406" s="78" t="n">
        <f aca="false">G406*S406+H406*T406+I406*U406</f>
        <v>0</v>
      </c>
      <c r="X406" s="25"/>
      <c r="Y406" s="25"/>
      <c r="Z406" s="25"/>
    </row>
    <row r="407" customFormat="false" ht="15.75" hidden="false" customHeight="false" outlineLevel="0" collapsed="false">
      <c r="A407" s="25"/>
      <c r="B407" s="25"/>
      <c r="C407" s="25"/>
      <c r="D407" s="25"/>
      <c r="E407" s="25"/>
      <c r="F407" s="28" t="s">
        <v>525</v>
      </c>
      <c r="G407" s="103" t="n">
        <v>0</v>
      </c>
      <c r="H407" s="76" t="n">
        <v>0</v>
      </c>
      <c r="I407" s="77" t="n">
        <v>0</v>
      </c>
      <c r="J407" s="25"/>
      <c r="K407" s="61" t="n">
        <v>401</v>
      </c>
      <c r="L407" s="62" t="n">
        <f aca="false">$B$17+$B$18*EXP(-K407/$B$21)+$B$19*EXP(-K407/$B$22)+$B$20*EXP(-K407/$B$23)</f>
        <v>0.29834232013636</v>
      </c>
      <c r="M407" s="63" t="n">
        <f aca="false">EXP(-K407/$D$9)</f>
        <v>1.74320530422537E-015</v>
      </c>
      <c r="N407" s="63" t="n">
        <f aca="false">EXP(-K407/$D$8)</f>
        <v>0.0252507585388655</v>
      </c>
      <c r="O407" s="64" t="n">
        <f aca="false">(K407*$B$17+$B$18*$B$21*(1-EXP(-K407/$B$21))+$B$19*$B$22*(1-EXP(-K407/$B$22))+$B$20*$B$23*(1-EXP(-K407/$B$23)))*$C$7</f>
        <v>2.6430545159818E-013</v>
      </c>
      <c r="P407" s="64" t="n">
        <f aca="false">$D$9*(1-EXP(-K407/$D$9))*$C$9</f>
        <v>2.36561263728045E-012</v>
      </c>
      <c r="Q407" s="65" t="n">
        <f aca="false">$D$8*(1-EXP(-K407/$D$8))*$C$8</f>
        <v>3.81318254096566E-011</v>
      </c>
      <c r="R407" s="66" t="n">
        <f aca="false">$B$13-K407</f>
        <v>99</v>
      </c>
      <c r="S407" s="67" t="n">
        <f aca="false">VLOOKUP($R407,$K$6:$Q$506,5)/$C$26</f>
        <v>0.282869690148878</v>
      </c>
      <c r="T407" s="68" t="n">
        <f aca="false">VLOOKUP($R407,$K$6:$Q$506,6)/$C$26</f>
        <v>7.55426377597958</v>
      </c>
      <c r="U407" s="69" t="n">
        <f aca="false">VLOOKUP($R407,$K$6:$Q$506,7)/$C$26</f>
        <v>74.5678143084034</v>
      </c>
      <c r="V407" s="28" t="s">
        <v>525</v>
      </c>
      <c r="W407" s="78" t="n">
        <f aca="false">G407*S407+H407*T407+I407*U407</f>
        <v>0</v>
      </c>
      <c r="X407" s="25"/>
      <c r="Y407" s="25"/>
      <c r="Z407" s="25"/>
    </row>
    <row r="408" customFormat="false" ht="15.75" hidden="false" customHeight="false" outlineLevel="0" collapsed="false">
      <c r="A408" s="25"/>
      <c r="B408" s="25"/>
      <c r="C408" s="25"/>
      <c r="D408" s="25"/>
      <c r="E408" s="25"/>
      <c r="F408" s="28" t="s">
        <v>526</v>
      </c>
      <c r="G408" s="103" t="n">
        <v>0</v>
      </c>
      <c r="H408" s="76" t="n">
        <v>0</v>
      </c>
      <c r="I408" s="77" t="n">
        <v>0</v>
      </c>
      <c r="J408" s="25"/>
      <c r="K408" s="61" t="n">
        <v>402</v>
      </c>
      <c r="L408" s="62" t="n">
        <f aca="false">$B$17+$B$18*EXP(-K408/$B$21)+$B$19*EXP(-K408/$B$22)+$B$20*EXP(-K408/$B$23)</f>
        <v>0.298136979468153</v>
      </c>
      <c r="M408" s="63" t="n">
        <f aca="false">EXP(-K408/$D$9)</f>
        <v>1.60156261134448E-015</v>
      </c>
      <c r="N408" s="63" t="n">
        <f aca="false">EXP(-K408/$D$8)</f>
        <v>0.0250201596142971</v>
      </c>
      <c r="O408" s="64" t="n">
        <f aca="false">(K408*$B$17+$B$18*$B$21*(1-EXP(-K408/$B$21))+$B$19*$B$22*(1-EXP(-K408/$B$22))+$B$20*$B$23*(1-EXP(-K408/$B$23)))*$C$7</f>
        <v>2.64813911515001E-013</v>
      </c>
      <c r="P408" s="64" t="n">
        <f aca="false">$D$9*(1-EXP(-K408/$D$9))*$C$9</f>
        <v>2.36561263728045E-012</v>
      </c>
      <c r="Q408" s="65" t="n">
        <f aca="false">$D$8*(1-EXP(-K408/$D$8))*$C$8</f>
        <v>3.81408463532566E-011</v>
      </c>
      <c r="R408" s="66" t="n">
        <f aca="false">$B$13-K408</f>
        <v>98</v>
      </c>
      <c r="S408" s="67" t="n">
        <f aca="false">VLOOKUP($R408,$K$6:$Q$506,5)/$C$26</f>
        <v>0.280632362288913</v>
      </c>
      <c r="T408" s="68" t="n">
        <f aca="false">VLOOKUP($R408,$K$6:$Q$506,6)/$C$26</f>
        <v>7.55411197171485</v>
      </c>
      <c r="U408" s="69" t="n">
        <f aca="false">VLOOKUP($R408,$K$6:$Q$506,7)/$C$26</f>
        <v>74.1034507591957</v>
      </c>
      <c r="V408" s="28" t="s">
        <v>526</v>
      </c>
      <c r="W408" s="78" t="n">
        <f aca="false">G408*S408+H408*T408+I408*U408</f>
        <v>0</v>
      </c>
      <c r="X408" s="25"/>
      <c r="Y408" s="25"/>
      <c r="Z408" s="25"/>
    </row>
    <row r="409" customFormat="false" ht="15.75" hidden="false" customHeight="false" outlineLevel="0" collapsed="false">
      <c r="A409" s="25"/>
      <c r="B409" s="25"/>
      <c r="C409" s="25"/>
      <c r="D409" s="25"/>
      <c r="E409" s="25"/>
      <c r="F409" s="28" t="s">
        <v>527</v>
      </c>
      <c r="G409" s="103" t="n">
        <v>0</v>
      </c>
      <c r="H409" s="76" t="n">
        <v>0</v>
      </c>
      <c r="I409" s="77" t="n">
        <v>0</v>
      </c>
      <c r="J409" s="25"/>
      <c r="K409" s="61" t="n">
        <v>403</v>
      </c>
      <c r="L409" s="62" t="n">
        <f aca="false">$B$17+$B$18*EXP(-K409/$B$21)+$B$19*EXP(-K409/$B$22)+$B$20*EXP(-K409/$B$23)</f>
        <v>0.29793216197724</v>
      </c>
      <c r="M409" s="63" t="n">
        <f aca="false">EXP(-K409/$D$9)</f>
        <v>1.4714289773208E-015</v>
      </c>
      <c r="N409" s="63" t="n">
        <f aca="false">EXP(-K409/$D$8)</f>
        <v>0.024791666601277</v>
      </c>
      <c r="O409" s="64" t="n">
        <f aca="false">(K409*$B$17+$B$18*$B$21*(1-EXP(-K409/$B$21))+$B$19*$B$22*(1-EXP(-K409/$B$22))+$B$20*$B$23*(1-EXP(-K409/$B$23)))*$C$7</f>
        <v>2.65322021798742E-013</v>
      </c>
      <c r="P409" s="64" t="n">
        <f aca="false">$D$9*(1-EXP(-K409/$D$9))*$C$9</f>
        <v>2.36561263728045E-012</v>
      </c>
      <c r="Q409" s="65" t="n">
        <f aca="false">$D$8*(1-EXP(-K409/$D$8))*$C$8</f>
        <v>3.81497849143851E-011</v>
      </c>
      <c r="R409" s="66" t="n">
        <f aca="false">$B$13-K409</f>
        <v>97</v>
      </c>
      <c r="S409" s="67" t="n">
        <f aca="false">VLOOKUP($R409,$K$6:$Q$506,5)/$C$26</f>
        <v>0.278389742131264</v>
      </c>
      <c r="T409" s="68" t="n">
        <f aca="false">VLOOKUP($R409,$K$6:$Q$506,6)/$C$26</f>
        <v>7.55394674183398</v>
      </c>
      <c r="U409" s="69" t="n">
        <f aca="false">VLOOKUP($R409,$K$6:$Q$506,7)/$C$26</f>
        <v>73.6348073917651</v>
      </c>
      <c r="V409" s="28" t="s">
        <v>527</v>
      </c>
      <c r="W409" s="78" t="n">
        <f aca="false">G409*S409+H409*T409+I409*U409</f>
        <v>0</v>
      </c>
      <c r="X409" s="25"/>
      <c r="Y409" s="25"/>
      <c r="Z409" s="25"/>
    </row>
    <row r="410" customFormat="false" ht="15.75" hidden="false" customHeight="false" outlineLevel="0" collapsed="false">
      <c r="A410" s="25"/>
      <c r="B410" s="25"/>
      <c r="C410" s="25"/>
      <c r="D410" s="25"/>
      <c r="E410" s="25"/>
      <c r="F410" s="28" t="s">
        <v>528</v>
      </c>
      <c r="G410" s="103" t="n">
        <v>0</v>
      </c>
      <c r="H410" s="76" t="n">
        <v>0</v>
      </c>
      <c r="I410" s="77" t="n">
        <v>0</v>
      </c>
      <c r="J410" s="25"/>
      <c r="K410" s="61" t="n">
        <v>404</v>
      </c>
      <c r="L410" s="62" t="n">
        <f aca="false">$B$17+$B$18*EXP(-K410/$B$21)+$B$19*EXP(-K410/$B$22)+$B$20*EXP(-K410/$B$23)</f>
        <v>0.297727866252503</v>
      </c>
      <c r="M410" s="63" t="n">
        <f aca="false">EXP(-K410/$D$9)</f>
        <v>1.35186924317732E-015</v>
      </c>
      <c r="N410" s="63" t="n">
        <f aca="false">EXP(-K410/$D$8)</f>
        <v>0.0245652602678707</v>
      </c>
      <c r="O410" s="64" t="n">
        <f aca="false">(K410*$B$17+$B$18*$B$21*(1-EXP(-K410/$B$21))+$B$19*$B$22*(1-EXP(-K410/$B$22))+$B$20*$B$23*(1-EXP(-K410/$B$23)))*$C$7</f>
        <v>2.6582978334015E-013</v>
      </c>
      <c r="P410" s="64" t="n">
        <f aca="false">$D$9*(1-EXP(-K410/$D$9))*$C$9</f>
        <v>2.36561263728045E-012</v>
      </c>
      <c r="Q410" s="65" t="n">
        <f aca="false">$D$8*(1-EXP(-K410/$D$8))*$C$8</f>
        <v>3.81586418453884E-011</v>
      </c>
      <c r="R410" s="66" t="n">
        <f aca="false">$B$13-K410</f>
        <v>96</v>
      </c>
      <c r="S410" s="67" t="n">
        <f aca="false">VLOOKUP($R410,$K$6:$Q$506,5)/$C$26</f>
        <v>0.276141743646489</v>
      </c>
      <c r="T410" s="68" t="n">
        <f aca="false">VLOOKUP($R410,$K$6:$Q$506,6)/$C$26</f>
        <v>7.55376689897132</v>
      </c>
      <c r="U410" s="69" t="n">
        <f aca="false">VLOOKUP($R410,$K$6:$Q$506,7)/$C$26</f>
        <v>73.1618447610603</v>
      </c>
      <c r="V410" s="28" t="s">
        <v>528</v>
      </c>
      <c r="W410" s="78" t="n">
        <f aca="false">G410*S410+H410*T410+I410*U410</f>
        <v>0</v>
      </c>
      <c r="X410" s="25"/>
      <c r="Y410" s="25"/>
      <c r="Z410" s="25"/>
    </row>
    <row r="411" customFormat="false" ht="15.75" hidden="false" customHeight="false" outlineLevel="0" collapsed="false">
      <c r="A411" s="25"/>
      <c r="B411" s="25"/>
      <c r="C411" s="25"/>
      <c r="D411" s="25"/>
      <c r="E411" s="25"/>
      <c r="F411" s="28" t="s">
        <v>529</v>
      </c>
      <c r="G411" s="103" t="n">
        <v>0</v>
      </c>
      <c r="H411" s="76" t="n">
        <v>0</v>
      </c>
      <c r="I411" s="77" t="n">
        <v>0</v>
      </c>
      <c r="J411" s="25"/>
      <c r="K411" s="61" t="n">
        <v>405</v>
      </c>
      <c r="L411" s="62" t="n">
        <f aca="false">$B$17+$B$18*EXP(-K411/$B$21)+$B$19*EXP(-K411/$B$22)+$B$20*EXP(-K411/$B$23)</f>
        <v>0.297524090888728</v>
      </c>
      <c r="M411" s="63" t="n">
        <f aca="false">EXP(-K411/$D$9)</f>
        <v>1.2420242354996E-015</v>
      </c>
      <c r="N411" s="63" t="n">
        <f aca="false">EXP(-K411/$D$8)</f>
        <v>0.0243409215577763</v>
      </c>
      <c r="O411" s="64" t="n">
        <f aca="false">(K411*$B$17+$B$18*$B$21*(1-EXP(-K411/$B$21))+$B$19*$B$22*(1-EXP(-K411/$B$22))+$B$20*$B$23*(1-EXP(-K411/$B$23)))*$C$7</f>
        <v>2.6633719702757E-013</v>
      </c>
      <c r="P411" s="64" t="n">
        <f aca="false">$D$9*(1-EXP(-K411/$D$9))*$C$9</f>
        <v>2.36561263728045E-012</v>
      </c>
      <c r="Q411" s="65" t="n">
        <f aca="false">$D$8*(1-EXP(-K411/$D$8))*$C$8</f>
        <v>3.81674178917417E-011</v>
      </c>
      <c r="R411" s="66" t="n">
        <f aca="false">$B$13-K411</f>
        <v>95</v>
      </c>
      <c r="S411" s="67" t="n">
        <f aca="false">VLOOKUP($R411,$K$6:$Q$506,5)/$C$26</f>
        <v>0.273888278572607</v>
      </c>
      <c r="T411" s="68" t="n">
        <f aca="false">VLOOKUP($R411,$K$6:$Q$506,6)/$C$26</f>
        <v>7.55357115075025</v>
      </c>
      <c r="U411" s="69" t="n">
        <f aca="false">VLOOKUP($R411,$K$6:$Q$506,7)/$C$26</f>
        <v>72.6845230584838</v>
      </c>
      <c r="V411" s="28" t="s">
        <v>529</v>
      </c>
      <c r="W411" s="78" t="n">
        <f aca="false">G411*S411+H411*T411+I411*U411</f>
        <v>0</v>
      </c>
      <c r="X411" s="25"/>
      <c r="Y411" s="25"/>
      <c r="Z411" s="25"/>
    </row>
    <row r="412" customFormat="false" ht="15.75" hidden="false" customHeight="false" outlineLevel="0" collapsed="false">
      <c r="A412" s="25"/>
      <c r="B412" s="25"/>
      <c r="C412" s="25"/>
      <c r="D412" s="25"/>
      <c r="E412" s="25"/>
      <c r="F412" s="28" t="s">
        <v>530</v>
      </c>
      <c r="G412" s="103" t="n">
        <v>0</v>
      </c>
      <c r="H412" s="76" t="n">
        <v>0</v>
      </c>
      <c r="I412" s="77" t="n">
        <v>0</v>
      </c>
      <c r="J412" s="25"/>
      <c r="K412" s="61" t="n">
        <v>406</v>
      </c>
      <c r="L412" s="62" t="n">
        <f aca="false">$B$17+$B$18*EXP(-K412/$B$21)+$B$19*EXP(-K412/$B$22)+$B$20*EXP(-K412/$B$23)</f>
        <v>0.297320834486523</v>
      </c>
      <c r="M412" s="63" t="n">
        <f aca="false">EXP(-K412/$D$9)</f>
        <v>1.14110459229229E-015</v>
      </c>
      <c r="N412" s="63" t="n">
        <f aca="false">EXP(-K412/$D$8)</f>
        <v>0.024118631588721</v>
      </c>
      <c r="O412" s="64" t="n">
        <f aca="false">(K412*$B$17+$B$18*$B$21*(1-EXP(-K412/$B$21))+$B$19*$B$22*(1-EXP(-K412/$B$22))+$B$20*$B$23*(1-EXP(-K412/$B$23)))*$C$7</f>
        <v>2.66844263746956E-013</v>
      </c>
      <c r="P412" s="64" t="n">
        <f aca="false">$D$9*(1-EXP(-K412/$D$9))*$C$9</f>
        <v>2.36561263728045E-012</v>
      </c>
      <c r="Q412" s="65" t="n">
        <f aca="false">$D$8*(1-EXP(-K412/$D$8))*$C$8</f>
        <v>3.81761137921126E-011</v>
      </c>
      <c r="R412" s="66" t="n">
        <f aca="false">$B$13-K412</f>
        <v>94</v>
      </c>
      <c r="S412" s="67" t="n">
        <f aca="false">VLOOKUP($R412,$K$6:$Q$506,5)/$C$26</f>
        <v>0.271629256353551</v>
      </c>
      <c r="T412" s="68" t="n">
        <f aca="false">VLOOKUP($R412,$K$6:$Q$506,6)/$C$26</f>
        <v>7.55335809049593</v>
      </c>
      <c r="U412" s="69" t="n">
        <f aca="false">VLOOKUP($R412,$K$6:$Q$506,7)/$C$26</f>
        <v>72.202802108541</v>
      </c>
      <c r="V412" s="28" t="s">
        <v>530</v>
      </c>
      <c r="W412" s="78" t="n">
        <f aca="false">G412*S412+H412*T412+I412*U412</f>
        <v>0</v>
      </c>
      <c r="X412" s="25"/>
      <c r="Y412" s="25"/>
      <c r="Z412" s="25"/>
    </row>
    <row r="413" customFormat="false" ht="15.75" hidden="false" customHeight="false" outlineLevel="0" collapsed="false">
      <c r="A413" s="25"/>
      <c r="B413" s="25"/>
      <c r="C413" s="25"/>
      <c r="D413" s="25"/>
      <c r="E413" s="25"/>
      <c r="F413" s="28" t="s">
        <v>531</v>
      </c>
      <c r="G413" s="103" t="n">
        <v>0</v>
      </c>
      <c r="H413" s="76" t="n">
        <v>0</v>
      </c>
      <c r="I413" s="77" t="n">
        <v>0</v>
      </c>
      <c r="J413" s="25"/>
      <c r="K413" s="61" t="n">
        <v>407</v>
      </c>
      <c r="L413" s="62" t="n">
        <f aca="false">$B$17+$B$18*EXP(-K413/$B$21)+$B$19*EXP(-K413/$B$22)+$B$20*EXP(-K413/$B$23)</f>
        <v>0.297118095652248</v>
      </c>
      <c r="M413" s="63" t="n">
        <f aca="false">EXP(-K413/$D$9)</f>
        <v>1.04838509051057E-015</v>
      </c>
      <c r="N413" s="63" t="n">
        <f aca="false">EXP(-K413/$D$8)</f>
        <v>0.0238983716508716</v>
      </c>
      <c r="O413" s="64" t="n">
        <f aca="false">(K413*$B$17+$B$18*$B$21*(1-EXP(-K413/$B$21))+$B$19*$B$22*(1-EXP(-K413/$B$22))+$B$20*$B$23*(1-EXP(-K413/$B$23)))*$C$7</f>
        <v>2.67350984381882E-013</v>
      </c>
      <c r="P413" s="64" t="n">
        <f aca="false">$D$9*(1-EXP(-K413/$D$9))*$C$9</f>
        <v>2.36561263728045E-012</v>
      </c>
      <c r="Q413" s="65" t="n">
        <f aca="false">$D$8*(1-EXP(-K413/$D$8))*$C$8</f>
        <v>3.81847302784227E-011</v>
      </c>
      <c r="R413" s="66" t="n">
        <f aca="false">$B$13-K413</f>
        <v>93</v>
      </c>
      <c r="S413" s="67" t="n">
        <f aca="false">VLOOKUP($R413,$K$6:$Q$506,5)/$C$26</f>
        <v>0.269364584075909</v>
      </c>
      <c r="T413" s="68" t="n">
        <f aca="false">VLOOKUP($R413,$K$6:$Q$506,6)/$C$26</f>
        <v>7.55312618712681</v>
      </c>
      <c r="U413" s="69" t="n">
        <f aca="false">VLOOKUP($R413,$K$6:$Q$506,7)/$C$26</f>
        <v>71.7166413654589</v>
      </c>
      <c r="V413" s="28" t="s">
        <v>531</v>
      </c>
      <c r="W413" s="78" t="n">
        <f aca="false">G413*S413+H413*T413+I413*U413</f>
        <v>0</v>
      </c>
      <c r="X413" s="25"/>
      <c r="Y413" s="25"/>
      <c r="Z413" s="25"/>
    </row>
    <row r="414" customFormat="false" ht="15.75" hidden="false" customHeight="false" outlineLevel="0" collapsed="false">
      <c r="A414" s="25"/>
      <c r="B414" s="25"/>
      <c r="C414" s="25"/>
      <c r="D414" s="25"/>
      <c r="E414" s="25"/>
      <c r="F414" s="28" t="s">
        <v>532</v>
      </c>
      <c r="G414" s="103" t="n">
        <v>0</v>
      </c>
      <c r="H414" s="76" t="n">
        <v>0</v>
      </c>
      <c r="I414" s="77" t="n">
        <v>0</v>
      </c>
      <c r="J414" s="25"/>
      <c r="K414" s="61" t="n">
        <v>408</v>
      </c>
      <c r="L414" s="62" t="n">
        <f aca="false">$B$17+$B$18*EXP(-K414/$B$21)+$B$19*EXP(-K414/$B$22)+$B$20*EXP(-K414/$B$23)</f>
        <v>0.296915872997936</v>
      </c>
      <c r="M414" s="63" t="n">
        <f aca="false">EXP(-K414/$D$9)</f>
        <v>9.63199434503122E-016</v>
      </c>
      <c r="N414" s="63" t="n">
        <f aca="false">EXP(-K414/$D$8)</f>
        <v>0.0236801232052598</v>
      </c>
      <c r="O414" s="64" t="n">
        <f aca="false">(K414*$B$17+$B$18*$B$21*(1-EXP(-K414/$B$21))+$B$19*$B$22*(1-EXP(-K414/$B$22))+$B$20*$B$23*(1-EXP(-K414/$B$23)))*$C$7</f>
        <v>2.6785735981355E-013</v>
      </c>
      <c r="P414" s="64" t="n">
        <f aca="false">$D$9*(1-EXP(-K414/$D$9))*$C$9</f>
        <v>2.36561263728045E-012</v>
      </c>
      <c r="Q414" s="65" t="n">
        <f aca="false">$D$8*(1-EXP(-K414/$D$8))*$C$8</f>
        <v>3.81932680759095E-011</v>
      </c>
      <c r="R414" s="66" t="n">
        <f aca="false">$B$13-K414</f>
        <v>92</v>
      </c>
      <c r="S414" s="67" t="n">
        <f aca="false">VLOOKUP($R414,$K$6:$Q$506,5)/$C$26</f>
        <v>0.267094166403912</v>
      </c>
      <c r="T414" s="68" t="n">
        <f aca="false">VLOOKUP($R414,$K$6:$Q$506,6)/$C$26</f>
        <v>7.55287377415196</v>
      </c>
      <c r="U414" s="69" t="n">
        <f aca="false">VLOOKUP($R414,$K$6:$Q$506,7)/$C$26</f>
        <v>71.2259999097735</v>
      </c>
      <c r="V414" s="28" t="s">
        <v>532</v>
      </c>
      <c r="W414" s="78" t="n">
        <f aca="false">G414*S414+H414*T414+I414*U414</f>
        <v>0</v>
      </c>
      <c r="X414" s="25"/>
      <c r="Y414" s="25"/>
      <c r="Z414" s="25"/>
    </row>
    <row r="415" customFormat="false" ht="15.75" hidden="false" customHeight="false" outlineLevel="0" collapsed="false">
      <c r="A415" s="25"/>
      <c r="B415" s="25"/>
      <c r="C415" s="25"/>
      <c r="D415" s="25"/>
      <c r="E415" s="25"/>
      <c r="F415" s="28" t="s">
        <v>533</v>
      </c>
      <c r="G415" s="103" t="n">
        <v>0</v>
      </c>
      <c r="H415" s="76" t="n">
        <v>0</v>
      </c>
      <c r="I415" s="77" t="n">
        <v>0</v>
      </c>
      <c r="J415" s="25"/>
      <c r="K415" s="61" t="n">
        <v>409</v>
      </c>
      <c r="L415" s="62" t="n">
        <f aca="false">$B$17+$B$18*EXP(-K415/$B$21)+$B$19*EXP(-K415/$B$22)+$B$20*EXP(-K415/$B$23)</f>
        <v>0.296714165141224</v>
      </c>
      <c r="M415" s="63" t="n">
        <f aca="false">EXP(-K415/$D$9)</f>
        <v>8.8493546791601E-016</v>
      </c>
      <c r="N415" s="63" t="n">
        <f aca="false">EXP(-K415/$D$8)</f>
        <v>0.0234638678822216</v>
      </c>
      <c r="O415" s="64" t="n">
        <f aca="false">(K415*$B$17+$B$18*$B$21*(1-EXP(-K415/$B$21))+$B$19*$B$22*(1-EXP(-K415/$B$22))+$B$20*$B$23*(1-EXP(-K415/$B$23)))*$C$7</f>
        <v>2.683633909208E-013</v>
      </c>
      <c r="P415" s="64" t="n">
        <f aca="false">$D$9*(1-EXP(-K415/$D$9))*$C$9</f>
        <v>2.36561263728045E-012</v>
      </c>
      <c r="Q415" s="65" t="n">
        <f aca="false">$D$8*(1-EXP(-K415/$D$8))*$C$8</f>
        <v>3.82017279031873E-011</v>
      </c>
      <c r="R415" s="66" t="n">
        <f aca="false">$B$13-K415</f>
        <v>91</v>
      </c>
      <c r="S415" s="67" t="n">
        <f aca="false">VLOOKUP($R415,$K$6:$Q$506,5)/$C$26</f>
        <v>0.264817905512618</v>
      </c>
      <c r="T415" s="68" t="n">
        <f aca="false">VLOOKUP($R415,$K$6:$Q$506,6)/$C$26</f>
        <v>7.55259903769552</v>
      </c>
      <c r="U415" s="69" t="n">
        <f aca="false">VLOOKUP($R415,$K$6:$Q$506,7)/$C$26</f>
        <v>70.7308364448853</v>
      </c>
      <c r="V415" s="28" t="s">
        <v>533</v>
      </c>
      <c r="W415" s="78" t="n">
        <f aca="false">G415*S415+H415*T415+I415*U415</f>
        <v>0</v>
      </c>
      <c r="X415" s="25"/>
      <c r="Y415" s="25"/>
      <c r="Z415" s="25"/>
    </row>
    <row r="416" customFormat="false" ht="15.75" hidden="false" customHeight="false" outlineLevel="0" collapsed="false">
      <c r="A416" s="25"/>
      <c r="B416" s="25"/>
      <c r="C416" s="25"/>
      <c r="D416" s="25"/>
      <c r="E416" s="25"/>
      <c r="F416" s="28" t="s">
        <v>534</v>
      </c>
      <c r="G416" s="103" t="n">
        <v>0</v>
      </c>
      <c r="H416" s="76" t="n">
        <v>0</v>
      </c>
      <c r="I416" s="77" t="n">
        <v>0</v>
      </c>
      <c r="J416" s="25"/>
      <c r="K416" s="61" t="n">
        <v>410</v>
      </c>
      <c r="L416" s="62" t="n">
        <f aca="false">$B$17+$B$18*EXP(-K416/$B$21)+$B$19*EXP(-K416/$B$22)+$B$20*EXP(-K416/$B$23)</f>
        <v>0.29651297070528</v>
      </c>
      <c r="M416" s="63" t="n">
        <f aca="false">EXP(-K416/$D$9)</f>
        <v>8.13030774649181E-016</v>
      </c>
      <c r="N416" s="63" t="n">
        <f aca="false">EXP(-K416/$D$8)</f>
        <v>0.0232495874798516</v>
      </c>
      <c r="O416" s="64" t="n">
        <f aca="false">(K416*$B$17+$B$18*$B$21*(1-EXP(-K416/$B$21))+$B$19*$B$22*(1-EXP(-K416/$B$22))+$B$20*$B$23*(1-EXP(-K416/$B$23)))*$C$7</f>
        <v>2.68869078580122E-013</v>
      </c>
      <c r="P416" s="64" t="n">
        <f aca="false">$D$9*(1-EXP(-K416/$D$9))*$C$9</f>
        <v>2.36561263728045E-012</v>
      </c>
      <c r="Q416" s="65" t="n">
        <f aca="false">$D$8*(1-EXP(-K416/$D$8))*$C$8</f>
        <v>3.8210110472308E-011</v>
      </c>
      <c r="R416" s="66" t="n">
        <f aca="false">$B$13-K416</f>
        <v>90</v>
      </c>
      <c r="S416" s="67" t="n">
        <f aca="false">VLOOKUP($R416,$K$6:$Q$506,5)/$C$26</f>
        <v>0.262535701019244</v>
      </c>
      <c r="T416" s="68" t="n">
        <f aca="false">VLOOKUP($R416,$K$6:$Q$506,6)/$C$26</f>
        <v>7.55230000346187</v>
      </c>
      <c r="U416" s="69" t="n">
        <f aca="false">VLOOKUP($R416,$K$6:$Q$506,7)/$C$26</f>
        <v>70.2311092935839</v>
      </c>
      <c r="V416" s="28" t="s">
        <v>534</v>
      </c>
      <c r="W416" s="78" t="n">
        <f aca="false">G416*S416+H416*T416+I416*U416</f>
        <v>0</v>
      </c>
      <c r="X416" s="25"/>
      <c r="Y416" s="25"/>
      <c r="Z416" s="25"/>
    </row>
    <row r="417" customFormat="false" ht="15.75" hidden="false" customHeight="false" outlineLevel="0" collapsed="false">
      <c r="A417" s="25"/>
      <c r="B417" s="25"/>
      <c r="C417" s="25"/>
      <c r="D417" s="25"/>
      <c r="E417" s="25"/>
      <c r="F417" s="28" t="s">
        <v>535</v>
      </c>
      <c r="G417" s="103" t="n">
        <v>0</v>
      </c>
      <c r="H417" s="76" t="n">
        <v>0</v>
      </c>
      <c r="I417" s="77" t="n">
        <v>0</v>
      </c>
      <c r="J417" s="25"/>
      <c r="K417" s="61" t="n">
        <v>411</v>
      </c>
      <c r="L417" s="62" t="n">
        <f aca="false">$B$17+$B$18*EXP(-K417/$B$21)+$B$19*EXP(-K417/$B$22)+$B$20*EXP(-K417/$B$23)</f>
        <v>0.296312288318734</v>
      </c>
      <c r="M417" s="63" t="n">
        <f aca="false">EXP(-K417/$D$9)</f>
        <v>7.4696863725365E-016</v>
      </c>
      <c r="N417" s="63" t="n">
        <f aca="false">EXP(-K417/$D$8)</f>
        <v>0.0230372639624705</v>
      </c>
      <c r="O417" s="64" t="n">
        <f aca="false">(K417*$B$17+$B$18*$B$21*(1-EXP(-K417/$B$21))+$B$19*$B$22*(1-EXP(-K417/$B$22))+$B$20*$B$23*(1-EXP(-K417/$B$23)))*$C$7</f>
        <v>2.69374423665662E-013</v>
      </c>
      <c r="P417" s="64" t="n">
        <f aca="false">$D$9*(1-EXP(-K417/$D$9))*$C$9</f>
        <v>2.36561263728045E-012</v>
      </c>
      <c r="Q417" s="65" t="n">
        <f aca="false">$D$8*(1-EXP(-K417/$D$8))*$C$8</f>
        <v>3.82184164888205E-011</v>
      </c>
      <c r="R417" s="66" t="n">
        <f aca="false">$B$13-K417</f>
        <v>89</v>
      </c>
      <c r="S417" s="67" t="n">
        <f aca="false">VLOOKUP($R417,$K$6:$Q$506,5)/$C$26</f>
        <v>0.260247449912591</v>
      </c>
      <c r="T417" s="68" t="n">
        <f aca="false">VLOOKUP($R417,$K$6:$Q$506,6)/$C$26</f>
        <v>7.55197452254807</v>
      </c>
      <c r="U417" s="69" t="n">
        <f aca="false">VLOOKUP($R417,$K$6:$Q$506,7)/$C$26</f>
        <v>69.7267763945397</v>
      </c>
      <c r="V417" s="28" t="s">
        <v>535</v>
      </c>
      <c r="W417" s="78" t="n">
        <f aca="false">G417*S417+H417*T417+I417*U417</f>
        <v>0</v>
      </c>
      <c r="X417" s="25"/>
      <c r="Y417" s="25"/>
      <c r="Z417" s="25"/>
    </row>
    <row r="418" customFormat="false" ht="15.75" hidden="false" customHeight="false" outlineLevel="0" collapsed="false">
      <c r="A418" s="25"/>
      <c r="B418" s="25"/>
      <c r="C418" s="25"/>
      <c r="D418" s="25"/>
      <c r="E418" s="25"/>
      <c r="F418" s="28" t="s">
        <v>536</v>
      </c>
      <c r="G418" s="103" t="n">
        <v>0</v>
      </c>
      <c r="H418" s="76" t="n">
        <v>0</v>
      </c>
      <c r="I418" s="77" t="n">
        <v>0</v>
      </c>
      <c r="J418" s="25"/>
      <c r="K418" s="61" t="n">
        <v>412</v>
      </c>
      <c r="L418" s="62" t="n">
        <f aca="false">$B$17+$B$18*EXP(-K418/$B$21)+$B$19*EXP(-K418/$B$22)+$B$20*EXP(-K418/$B$23)</f>
        <v>0.296112116615614</v>
      </c>
      <c r="M418" s="63" t="n">
        <f aca="false">EXP(-K418/$D$9)</f>
        <v>6.86274323725737E-016</v>
      </c>
      <c r="N418" s="63" t="n">
        <f aca="false">EXP(-K418/$D$8)</f>
        <v>0.0228268794591073</v>
      </c>
      <c r="O418" s="64" t="n">
        <f aca="false">(K418*$B$17+$B$18*$B$21*(1-EXP(-K418/$B$21))+$B$19*$B$22*(1-EXP(-K418/$B$22))+$B$20*$B$23*(1-EXP(-K418/$B$23)))*$C$7</f>
        <v>2.69879427049233E-013</v>
      </c>
      <c r="P418" s="64" t="n">
        <f aca="false">$D$9*(1-EXP(-K418/$D$9))*$C$9</f>
        <v>2.36561263728045E-012</v>
      </c>
      <c r="Q418" s="65" t="n">
        <f aca="false">$D$8*(1-EXP(-K418/$D$8))*$C$8</f>
        <v>3.82266466518306E-011</v>
      </c>
      <c r="R418" s="66" t="n">
        <f aca="false">$B$13-K418</f>
        <v>88</v>
      </c>
      <c r="S418" s="67" t="n">
        <f aca="false">VLOOKUP($R418,$K$6:$Q$506,5)/$C$26</f>
        <v>0.257953046480518</v>
      </c>
      <c r="T418" s="68" t="n">
        <f aca="false">VLOOKUP($R418,$K$6:$Q$506,6)/$C$26</f>
        <v>7.55162025600155</v>
      </c>
      <c r="U418" s="69" t="n">
        <f aca="false">VLOOKUP($R418,$K$6:$Q$506,7)/$C$26</f>
        <v>69.2177952987639</v>
      </c>
      <c r="V418" s="28" t="s">
        <v>536</v>
      </c>
      <c r="W418" s="78" t="n">
        <f aca="false">G418*S418+H418*T418+I418*U418</f>
        <v>0</v>
      </c>
      <c r="X418" s="25"/>
      <c r="Y418" s="25"/>
      <c r="Z418" s="25"/>
    </row>
    <row r="419" customFormat="false" ht="15.75" hidden="false" customHeight="false" outlineLevel="0" collapsed="false">
      <c r="A419" s="25"/>
      <c r="B419" s="25"/>
      <c r="C419" s="25"/>
      <c r="D419" s="25"/>
      <c r="E419" s="25"/>
      <c r="F419" s="28" t="s">
        <v>537</v>
      </c>
      <c r="G419" s="103" t="n">
        <v>0</v>
      </c>
      <c r="H419" s="76" t="n">
        <v>0</v>
      </c>
      <c r="I419" s="77" t="n">
        <v>0</v>
      </c>
      <c r="J419" s="25"/>
      <c r="K419" s="61" t="n">
        <v>413</v>
      </c>
      <c r="L419" s="62" t="n">
        <f aca="false">$B$17+$B$18*EXP(-K419/$B$21)+$B$19*EXP(-K419/$B$22)+$B$20*EXP(-K419/$B$23)</f>
        <v>0.295912454235277</v>
      </c>
      <c r="M419" s="63" t="n">
        <f aca="false">EXP(-K419/$D$9)</f>
        <v>6.30511676014699E-016</v>
      </c>
      <c r="N419" s="63" t="n">
        <f aca="false">EXP(-K419/$D$8)</f>
        <v>0.022618416261995</v>
      </c>
      <c r="O419" s="64" t="n">
        <f aca="false">(K419*$B$17+$B$18*$B$21*(1-EXP(-K419/$B$21))+$B$19*$B$22*(1-EXP(-K419/$B$22))+$B$20*$B$23*(1-EXP(-K419/$B$23)))*$C$7</f>
        <v>2.70384089600322E-013</v>
      </c>
      <c r="P419" s="64" t="n">
        <f aca="false">$D$9*(1-EXP(-K419/$D$9))*$C$9</f>
        <v>2.36561263728045E-012</v>
      </c>
      <c r="Q419" s="65" t="n">
        <f aca="false">$D$8*(1-EXP(-K419/$D$8))*$C$8</f>
        <v>3.82348016540594E-011</v>
      </c>
      <c r="R419" s="66" t="n">
        <f aca="false">$B$13-K419</f>
        <v>87</v>
      </c>
      <c r="S419" s="67" t="n">
        <f aca="false">VLOOKUP($R419,$K$6:$Q$506,5)/$C$26</f>
        <v>0.255652382235393</v>
      </c>
      <c r="T419" s="68" t="n">
        <f aca="false">VLOOKUP($R419,$K$6:$Q$506,6)/$C$26</f>
        <v>7.55123465801204</v>
      </c>
      <c r="U419" s="69" t="n">
        <f aca="false">VLOOKUP($R419,$K$6:$Q$506,7)/$C$26</f>
        <v>68.7041231660354</v>
      </c>
      <c r="V419" s="28" t="s">
        <v>537</v>
      </c>
      <c r="W419" s="78" t="n">
        <f aca="false">G419*S419+H419*T419+I419*U419</f>
        <v>0</v>
      </c>
      <c r="X419" s="25"/>
      <c r="Y419" s="25"/>
      <c r="Z419" s="25"/>
    </row>
    <row r="420" customFormat="false" ht="15.75" hidden="false" customHeight="false" outlineLevel="0" collapsed="false">
      <c r="A420" s="25"/>
      <c r="B420" s="25"/>
      <c r="C420" s="25"/>
      <c r="D420" s="25"/>
      <c r="E420" s="25"/>
      <c r="F420" s="28" t="s">
        <v>538</v>
      </c>
      <c r="G420" s="103" t="n">
        <v>0</v>
      </c>
      <c r="H420" s="76" t="n">
        <v>0</v>
      </c>
      <c r="I420" s="77" t="n">
        <v>0</v>
      </c>
      <c r="J420" s="25"/>
      <c r="K420" s="61" t="n">
        <v>414</v>
      </c>
      <c r="L420" s="62" t="n">
        <f aca="false">$B$17+$B$18*EXP(-K420/$B$21)+$B$19*EXP(-K420/$B$22)+$B$20*EXP(-K420/$B$23)</f>
        <v>0.295713299822347</v>
      </c>
      <c r="M420" s="63" t="n">
        <f aca="false">EXP(-K420/$D$9)</f>
        <v>5.79279975728398E-016</v>
      </c>
      <c r="N420" s="63" t="n">
        <f aca="false">EXP(-K420/$D$8)</f>
        <v>0.0224118568250803</v>
      </c>
      <c r="O420" s="64" t="n">
        <f aca="false">(K420*$B$17+$B$18*$B$21*(1-EXP(-K420/$B$21))+$B$19*$B$22*(1-EXP(-K420/$B$22))+$B$20*$B$23*(1-EXP(-K420/$B$23)))*$C$7</f>
        <v>2.70888412186104E-013</v>
      </c>
      <c r="P420" s="64" t="n">
        <f aca="false">$D$9*(1-EXP(-K420/$D$9))*$C$9</f>
        <v>2.36561263728045E-012</v>
      </c>
      <c r="Q420" s="65" t="n">
        <f aca="false">$D$8*(1-EXP(-K420/$D$8))*$C$8</f>
        <v>3.82428821819019E-011</v>
      </c>
      <c r="R420" s="66" t="n">
        <f aca="false">$B$13-K420</f>
        <v>86</v>
      </c>
      <c r="S420" s="67" t="n">
        <f aca="false">VLOOKUP($R420,$K$6:$Q$506,5)/$C$26</f>
        <v>0.253345345837485</v>
      </c>
      <c r="T420" s="68" t="n">
        <f aca="false">VLOOKUP($R420,$K$6:$Q$506,6)/$C$26</f>
        <v>7.55081495761704</v>
      </c>
      <c r="U420" s="69" t="n">
        <f aca="false">VLOOKUP($R420,$K$6:$Q$506,7)/$C$26</f>
        <v>68.1857167612954</v>
      </c>
      <c r="V420" s="28" t="s">
        <v>538</v>
      </c>
      <c r="W420" s="78" t="n">
        <f aca="false">G420*S420+H420*T420+I420*U420</f>
        <v>0</v>
      </c>
      <c r="X420" s="25"/>
      <c r="Y420" s="25"/>
      <c r="Z420" s="25"/>
    </row>
    <row r="421" customFormat="false" ht="15.75" hidden="false" customHeight="false" outlineLevel="0" collapsed="false">
      <c r="A421" s="25"/>
      <c r="B421" s="25"/>
      <c r="C421" s="25"/>
      <c r="D421" s="25"/>
      <c r="E421" s="25"/>
      <c r="F421" s="28" t="s">
        <v>539</v>
      </c>
      <c r="G421" s="103" t="n">
        <v>0</v>
      </c>
      <c r="H421" s="76" t="n">
        <v>0</v>
      </c>
      <c r="I421" s="77" t="n">
        <v>0</v>
      </c>
      <c r="J421" s="25"/>
      <c r="K421" s="61" t="n">
        <v>415</v>
      </c>
      <c r="L421" s="62" t="n">
        <f aca="false">$B$17+$B$18*EXP(-K421/$B$21)+$B$19*EXP(-K421/$B$22)+$B$20*EXP(-K421/$B$23)</f>
        <v>0.295514652026652</v>
      </c>
      <c r="M421" s="63" t="n">
        <f aca="false">EXP(-K421/$D$9)</f>
        <v>5.32211064513368E-016</v>
      </c>
      <c r="N421" s="63" t="n">
        <f aca="false">EXP(-K421/$D$8)</f>
        <v>0.0222071837625468</v>
      </c>
      <c r="O421" s="64" t="n">
        <f aca="false">(K421*$B$17+$B$18*$B$21*(1-EXP(-K421/$B$21))+$B$19*$B$22*(1-EXP(-K421/$B$22))+$B$20*$B$23*(1-EXP(-K421/$B$23)))*$C$7</f>
        <v>2.71392395671445E-013</v>
      </c>
      <c r="P421" s="64" t="n">
        <f aca="false">$D$9*(1-EXP(-K421/$D$9))*$C$9</f>
        <v>2.36561263728045E-012</v>
      </c>
      <c r="Q421" s="65" t="n">
        <f aca="false">$D$8*(1-EXP(-K421/$D$8))*$C$8</f>
        <v>3.82508889154849E-011</v>
      </c>
      <c r="R421" s="66" t="n">
        <f aca="false">$B$13-K421</f>
        <v>85</v>
      </c>
      <c r="S421" s="67" t="n">
        <f aca="false">VLOOKUP($R421,$K$6:$Q$506,5)/$C$26</f>
        <v>0.251031823016227</v>
      </c>
      <c r="T421" s="68" t="n">
        <f aca="false">VLOOKUP($R421,$K$6:$Q$506,6)/$C$26</f>
        <v>7.55035813878924</v>
      </c>
      <c r="U421" s="69" t="n">
        <f aca="false">VLOOKUP($R421,$K$6:$Q$506,7)/$C$26</f>
        <v>67.6625324510077</v>
      </c>
      <c r="V421" s="28" t="s">
        <v>539</v>
      </c>
      <c r="W421" s="78" t="n">
        <f aca="false">G421*S421+H421*T421+I421*U421</f>
        <v>0</v>
      </c>
      <c r="X421" s="25"/>
      <c r="Y421" s="25"/>
      <c r="Z421" s="25"/>
    </row>
    <row r="422" customFormat="false" ht="15.75" hidden="false" customHeight="false" outlineLevel="0" collapsed="false">
      <c r="A422" s="25"/>
      <c r="B422" s="25"/>
      <c r="C422" s="25"/>
      <c r="D422" s="25"/>
      <c r="E422" s="25"/>
      <c r="F422" s="28" t="s">
        <v>540</v>
      </c>
      <c r="G422" s="103" t="n">
        <v>0</v>
      </c>
      <c r="H422" s="76" t="n">
        <v>0</v>
      </c>
      <c r="I422" s="77" t="n">
        <v>0</v>
      </c>
      <c r="J422" s="25"/>
      <c r="K422" s="61" t="n">
        <v>416</v>
      </c>
      <c r="L422" s="62" t="n">
        <f aca="false">$B$17+$B$18*EXP(-K422/$B$21)+$B$19*EXP(-K422/$B$22)+$B$20*EXP(-K422/$B$23)</f>
        <v>0.295316509503162</v>
      </c>
      <c r="M422" s="63" t="n">
        <f aca="false">EXP(-K422/$D$9)</f>
        <v>4.88966698416067E-016</v>
      </c>
      <c r="N422" s="63" t="n">
        <f aca="false">EXP(-K422/$D$8)</f>
        <v>0.0220043798473513</v>
      </c>
      <c r="O422" s="64" t="n">
        <f aca="false">(K422*$B$17+$B$18*$B$21*(1-EXP(-K422/$B$21))+$B$19*$B$22*(1-EXP(-K422/$B$22))+$B$20*$B$23*(1-EXP(-K422/$B$23)))*$C$7</f>
        <v>2.71896040918916E-013</v>
      </c>
      <c r="P422" s="64" t="n">
        <f aca="false">$D$9*(1-EXP(-K422/$D$9))*$C$9</f>
        <v>2.36561263728045E-012</v>
      </c>
      <c r="Q422" s="65" t="n">
        <f aca="false">$D$8*(1-EXP(-K422/$D$8))*$C$8</f>
        <v>3.82588225287238E-011</v>
      </c>
      <c r="R422" s="66" t="n">
        <f aca="false">$B$13-K422</f>
        <v>84</v>
      </c>
      <c r="S422" s="67" t="n">
        <f aca="false">VLOOKUP($R422,$K$6:$Q$506,5)/$C$26</f>
        <v>0.248711696489294</v>
      </c>
      <c r="T422" s="68" t="n">
        <f aca="false">VLOOKUP($R422,$K$6:$Q$506,6)/$C$26</f>
        <v>7.54986091876297</v>
      </c>
      <c r="U422" s="69" t="n">
        <f aca="false">VLOOKUP($R422,$K$6:$Q$506,7)/$C$26</f>
        <v>67.134526199487</v>
      </c>
      <c r="V422" s="28" t="s">
        <v>540</v>
      </c>
      <c r="W422" s="78" t="n">
        <f aca="false">G422*S422+H422*T422+I422*U422</f>
        <v>0</v>
      </c>
      <c r="X422" s="25"/>
      <c r="Y422" s="25"/>
      <c r="Z422" s="25"/>
    </row>
    <row r="423" customFormat="false" ht="15.75" hidden="false" customHeight="false" outlineLevel="0" collapsed="false">
      <c r="A423" s="25"/>
      <c r="B423" s="25"/>
      <c r="C423" s="25"/>
      <c r="D423" s="25"/>
      <c r="E423" s="25"/>
      <c r="F423" s="28" t="s">
        <v>541</v>
      </c>
      <c r="G423" s="103" t="n">
        <v>0</v>
      </c>
      <c r="H423" s="76" t="n">
        <v>0</v>
      </c>
      <c r="I423" s="77" t="n">
        <v>0</v>
      </c>
      <c r="J423" s="25"/>
      <c r="K423" s="61" t="n">
        <v>417</v>
      </c>
      <c r="L423" s="62" t="n">
        <f aca="false">$B$17+$B$18*EXP(-K423/$B$21)+$B$19*EXP(-K423/$B$22)+$B$20*EXP(-K423/$B$23)</f>
        <v>0.295118870911931</v>
      </c>
      <c r="M423" s="63" t="n">
        <f aca="false">EXP(-K423/$D$9)</f>
        <v>4.49236117213237E-016</v>
      </c>
      <c r="N423" s="63" t="n">
        <f aca="false">EXP(-K423/$D$8)</f>
        <v>0.0218034280097745</v>
      </c>
      <c r="O423" s="64" t="n">
        <f aca="false">(K423*$B$17+$B$18*$B$21*(1-EXP(-K423/$B$21))+$B$19*$B$22*(1-EXP(-K423/$B$22))+$B$20*$B$23*(1-EXP(-K423/$B$23)))*$C$7</f>
        <v>2.72399348788796E-013</v>
      </c>
      <c r="P423" s="64" t="n">
        <f aca="false">$D$9*(1-EXP(-K423/$D$9))*$C$9</f>
        <v>2.36561263728045E-012</v>
      </c>
      <c r="Q423" s="65" t="n">
        <f aca="false">$D$8*(1-EXP(-K423/$D$8))*$C$8</f>
        <v>3.82666836893796E-011</v>
      </c>
      <c r="R423" s="66" t="n">
        <f aca="false">$B$13-K423</f>
        <v>83</v>
      </c>
      <c r="S423" s="67" t="n">
        <f aca="false">VLOOKUP($R423,$K$6:$Q$506,5)/$C$26</f>
        <v>0.246384845879434</v>
      </c>
      <c r="T423" s="68" t="n">
        <f aca="false">VLOOKUP($R423,$K$6:$Q$506,6)/$C$26</f>
        <v>7.54931972444373</v>
      </c>
      <c r="U423" s="69" t="n">
        <f aca="false">VLOOKUP($R423,$K$6:$Q$506,7)/$C$26</f>
        <v>66.6016535651916</v>
      </c>
      <c r="V423" s="28" t="s">
        <v>541</v>
      </c>
      <c r="W423" s="78" t="n">
        <f aca="false">G423*S423+H423*T423+I423*U423</f>
        <v>0</v>
      </c>
      <c r="X423" s="25"/>
      <c r="Y423" s="25"/>
      <c r="Z423" s="25"/>
    </row>
    <row r="424" customFormat="false" ht="15.75" hidden="false" customHeight="false" outlineLevel="0" collapsed="false">
      <c r="A424" s="25"/>
      <c r="B424" s="25"/>
      <c r="C424" s="25"/>
      <c r="D424" s="25"/>
      <c r="E424" s="25"/>
      <c r="F424" s="28" t="s">
        <v>542</v>
      </c>
      <c r="G424" s="103" t="n">
        <v>0</v>
      </c>
      <c r="H424" s="76" t="n">
        <v>0</v>
      </c>
      <c r="I424" s="77" t="n">
        <v>0</v>
      </c>
      <c r="J424" s="25"/>
      <c r="K424" s="61" t="n">
        <v>418</v>
      </c>
      <c r="L424" s="62" t="n">
        <f aca="false">$B$17+$B$18*EXP(-K424/$B$21)+$B$19*EXP(-K424/$B$22)+$B$20*EXP(-K424/$B$23)</f>
        <v>0.294921734918038</v>
      </c>
      <c r="M424" s="63" t="n">
        <f aca="false">EXP(-K424/$D$9)</f>
        <v>4.12733811244338E-016</v>
      </c>
      <c r="N424" s="63" t="n">
        <f aca="false">EXP(-K424/$D$8)</f>
        <v>0.0216043113359835</v>
      </c>
      <c r="O424" s="64" t="n">
        <f aca="false">(K424*$B$17+$B$18*$B$21*(1-EXP(-K424/$B$21))+$B$19*$B$22*(1-EXP(-K424/$B$22))+$B$20*$B$23*(1-EXP(-K424/$B$23)))*$C$7</f>
        <v>2.72902320139086E-013</v>
      </c>
      <c r="P424" s="64" t="n">
        <f aca="false">$D$9*(1-EXP(-K424/$D$9))*$C$9</f>
        <v>2.36561263728045E-012</v>
      </c>
      <c r="Q424" s="65" t="n">
        <f aca="false">$D$8*(1-EXP(-K424/$D$8))*$C$8</f>
        <v>3.82744730591151E-011</v>
      </c>
      <c r="R424" s="66" t="n">
        <f aca="false">$B$13-K424</f>
        <v>82</v>
      </c>
      <c r="S424" s="67" t="n">
        <f aca="false">VLOOKUP($R424,$K$6:$Q$506,5)/$C$26</f>
        <v>0.24405114762899</v>
      </c>
      <c r="T424" s="68" t="n">
        <f aca="false">VLOOKUP($R424,$K$6:$Q$506,6)/$C$26</f>
        <v>7.54873066673145</v>
      </c>
      <c r="U424" s="69" t="n">
        <f aca="false">VLOOKUP($R424,$K$6:$Q$506,7)/$C$26</f>
        <v>66.0638696969834</v>
      </c>
      <c r="V424" s="28" t="s">
        <v>542</v>
      </c>
      <c r="W424" s="78" t="n">
        <f aca="false">G424*S424+H424*T424+I424*U424</f>
        <v>0</v>
      </c>
      <c r="X424" s="25"/>
      <c r="Y424" s="25"/>
      <c r="Z424" s="25"/>
    </row>
    <row r="425" customFormat="false" ht="15.75" hidden="false" customHeight="false" outlineLevel="0" collapsed="false">
      <c r="A425" s="25"/>
      <c r="B425" s="25"/>
      <c r="C425" s="25"/>
      <c r="D425" s="25"/>
      <c r="E425" s="25"/>
      <c r="F425" s="28" t="s">
        <v>543</v>
      </c>
      <c r="G425" s="103" t="n">
        <v>0</v>
      </c>
      <c r="H425" s="76" t="n">
        <v>0</v>
      </c>
      <c r="I425" s="77" t="n">
        <v>0</v>
      </c>
      <c r="J425" s="25"/>
      <c r="K425" s="61" t="n">
        <v>419</v>
      </c>
      <c r="L425" s="62" t="n">
        <f aca="false">$B$17+$B$18*EXP(-K425/$B$21)+$B$19*EXP(-K425/$B$22)+$B$20*EXP(-K425/$B$23)</f>
        <v>0.29472510019153</v>
      </c>
      <c r="M425" s="63" t="n">
        <f aca="false">EXP(-K425/$D$9)</f>
        <v>3.79197469698143E-016</v>
      </c>
      <c r="N425" s="63" t="n">
        <f aca="false">EXP(-K425/$D$8)</f>
        <v>0.0214070130666087</v>
      </c>
      <c r="O425" s="64" t="n">
        <f aca="false">(K425*$B$17+$B$18*$B$21*(1-EXP(-K425/$B$21))+$B$19*$B$22*(1-EXP(-K425/$B$22))+$B$20*$B$23*(1-EXP(-K425/$B$23)))*$C$7</f>
        <v>2.73404955825515E-013</v>
      </c>
      <c r="P425" s="64" t="n">
        <f aca="false">$D$9*(1-EXP(-K425/$D$9))*$C$9</f>
        <v>2.36561263728045E-012</v>
      </c>
      <c r="Q425" s="65" t="n">
        <f aca="false">$D$8*(1-EXP(-K425/$D$8))*$C$8</f>
        <v>3.82821912935506E-011</v>
      </c>
      <c r="R425" s="66" t="n">
        <f aca="false">$B$13-K425</f>
        <v>81</v>
      </c>
      <c r="S425" s="67" t="n">
        <f aca="false">VLOOKUP($R425,$K$6:$Q$506,5)/$C$26</f>
        <v>0.241710474912051</v>
      </c>
      <c r="T425" s="68" t="n">
        <f aca="false">VLOOKUP($R425,$K$6:$Q$506,6)/$C$26</f>
        <v>7.54808951257284</v>
      </c>
      <c r="U425" s="69" t="n">
        <f aca="false">VLOOKUP($R425,$K$6:$Q$506,7)/$C$26</f>
        <v>65.5211293303527</v>
      </c>
      <c r="V425" s="28" t="s">
        <v>543</v>
      </c>
      <c r="W425" s="78" t="n">
        <f aca="false">G425*S425+H425*T425+I425*U425</f>
        <v>0</v>
      </c>
      <c r="X425" s="25"/>
      <c r="Y425" s="25"/>
      <c r="Z425" s="25"/>
    </row>
    <row r="426" customFormat="false" ht="15.75" hidden="false" customHeight="false" outlineLevel="0" collapsed="false">
      <c r="A426" s="25"/>
      <c r="B426" s="25"/>
      <c r="C426" s="25"/>
      <c r="D426" s="25"/>
      <c r="E426" s="25"/>
      <c r="F426" s="28" t="s">
        <v>544</v>
      </c>
      <c r="G426" s="103" t="n">
        <v>0</v>
      </c>
      <c r="H426" s="76" t="n">
        <v>0</v>
      </c>
      <c r="I426" s="77" t="n">
        <v>0</v>
      </c>
      <c r="J426" s="25"/>
      <c r="K426" s="61" t="n">
        <v>420</v>
      </c>
      <c r="L426" s="62" t="n">
        <f aca="false">$B$17+$B$18*EXP(-K426/$B$21)+$B$19*EXP(-K426/$B$22)+$B$20*EXP(-K426/$B$23)</f>
        <v>0.294528965407367</v>
      </c>
      <c r="M426" s="63" t="n">
        <f aca="false">EXP(-K426/$D$9)</f>
        <v>3.48386095609572E-016</v>
      </c>
      <c r="N426" s="63" t="n">
        <f aca="false">EXP(-K426/$D$8)</f>
        <v>0.021211516595333</v>
      </c>
      <c r="O426" s="64" t="n">
        <f aca="false">(K426*$B$17+$B$18*$B$21*(1-EXP(-K426/$B$21))+$B$19*$B$22*(1-EXP(-K426/$B$22))+$B$20*$B$23*(1-EXP(-K426/$B$23)))*$C$7</f>
        <v>2.7390725670155E-013</v>
      </c>
      <c r="P426" s="64" t="n">
        <f aca="false">$D$9*(1-EXP(-K426/$D$9))*$C$9</f>
        <v>2.36561263728045E-012</v>
      </c>
      <c r="Q426" s="65" t="n">
        <f aca="false">$D$8*(1-EXP(-K426/$D$8))*$C$8</f>
        <v>3.8289839042319E-011</v>
      </c>
      <c r="R426" s="66" t="n">
        <f aca="false">$B$13-K426</f>
        <v>80</v>
      </c>
      <c r="S426" s="67" t="n">
        <f aca="false">VLOOKUP($R426,$K$6:$Q$506,5)/$C$26</f>
        <v>0.239362697544162</v>
      </c>
      <c r="T426" s="68" t="n">
        <f aca="false">VLOOKUP($R426,$K$6:$Q$506,6)/$C$26</f>
        <v>7.54739165454206</v>
      </c>
      <c r="U426" s="69" t="n">
        <f aca="false">VLOOKUP($R426,$K$6:$Q$506,7)/$C$26</f>
        <v>64.9733867836083</v>
      </c>
      <c r="V426" s="28" t="s">
        <v>544</v>
      </c>
      <c r="W426" s="78" t="n">
        <f aca="false">G426*S426+H426*T426+I426*U426</f>
        <v>0</v>
      </c>
      <c r="X426" s="25"/>
      <c r="Y426" s="25"/>
      <c r="Z426" s="25"/>
    </row>
    <row r="427" customFormat="false" ht="15.75" hidden="false" customHeight="false" outlineLevel="0" collapsed="false">
      <c r="A427" s="25"/>
      <c r="B427" s="25"/>
      <c r="C427" s="25"/>
      <c r="D427" s="25"/>
      <c r="E427" s="25"/>
      <c r="F427" s="28" t="s">
        <v>545</v>
      </c>
      <c r="G427" s="103" t="n">
        <v>0</v>
      </c>
      <c r="H427" s="76" t="n">
        <v>0</v>
      </c>
      <c r="I427" s="77" t="n">
        <v>0</v>
      </c>
      <c r="J427" s="25"/>
      <c r="K427" s="61" t="n">
        <v>421</v>
      </c>
      <c r="L427" s="62" t="n">
        <f aca="false">$B$17+$B$18*EXP(-K427/$B$21)+$B$19*EXP(-K427/$B$22)+$B$20*EXP(-K427/$B$23)</f>
        <v>0.294333329245369</v>
      </c>
      <c r="M427" s="63" t="n">
        <f aca="false">EXP(-K427/$D$9)</f>
        <v>3.20078274020923E-016</v>
      </c>
      <c r="N427" s="63" t="n">
        <f aca="false">EXP(-K427/$D$8)</f>
        <v>0.0210178054674942</v>
      </c>
      <c r="O427" s="64" t="n">
        <f aca="false">(K427*$B$17+$B$18*$B$21*(1-EXP(-K427/$B$21))+$B$19*$B$22*(1-EXP(-K427/$B$22))+$B$20*$B$23*(1-EXP(-K427/$B$23)))*$C$7</f>
        <v>2.744092236184E-013</v>
      </c>
      <c r="P427" s="64" t="n">
        <f aca="false">$D$9*(1-EXP(-K427/$D$9))*$C$9</f>
        <v>2.36561263728045E-012</v>
      </c>
      <c r="Q427" s="65" t="n">
        <f aca="false">$D$8*(1-EXP(-K427/$D$8))*$C$8</f>
        <v>3.82974169491205E-011</v>
      </c>
      <c r="R427" s="66" t="n">
        <f aca="false">$B$13-K427</f>
        <v>79</v>
      </c>
      <c r="S427" s="67" t="n">
        <f aca="false">VLOOKUP($R427,$K$6:$Q$506,5)/$C$26</f>
        <v>0.237007681889521</v>
      </c>
      <c r="T427" s="68" t="n">
        <f aca="false">VLOOKUP($R427,$K$6:$Q$506,6)/$C$26</f>
        <v>7.54663207773112</v>
      </c>
      <c r="U427" s="69" t="n">
        <f aca="false">VLOOKUP($R427,$K$6:$Q$506,7)/$C$26</f>
        <v>64.4205959540325</v>
      </c>
      <c r="V427" s="28" t="s">
        <v>545</v>
      </c>
      <c r="W427" s="78" t="n">
        <f aca="false">G427*S427+H427*T427+I427*U427</f>
        <v>0</v>
      </c>
      <c r="X427" s="25"/>
      <c r="Y427" s="25"/>
      <c r="Z427" s="25"/>
    </row>
    <row r="428" customFormat="false" ht="15.75" hidden="false" customHeight="false" outlineLevel="0" collapsed="false">
      <c r="A428" s="25"/>
      <c r="B428" s="25"/>
      <c r="C428" s="25"/>
      <c r="D428" s="25"/>
      <c r="E428" s="25"/>
      <c r="F428" s="28" t="s">
        <v>546</v>
      </c>
      <c r="G428" s="103" t="n">
        <v>0</v>
      </c>
      <c r="H428" s="76" t="n">
        <v>0</v>
      </c>
      <c r="I428" s="77" t="n">
        <v>0</v>
      </c>
      <c r="J428" s="25"/>
      <c r="K428" s="61" t="n">
        <v>422</v>
      </c>
      <c r="L428" s="62" t="n">
        <f aca="false">$B$17+$B$18*EXP(-K428/$B$21)+$B$19*EXP(-K428/$B$22)+$B$20*EXP(-K428/$B$23)</f>
        <v>0.294138190390158</v>
      </c>
      <c r="M428" s="63" t="n">
        <f aca="false">EXP(-K428/$D$9)</f>
        <v>2.94070580862178E-016</v>
      </c>
      <c r="N428" s="63" t="n">
        <f aca="false">EXP(-K428/$D$8)</f>
        <v>0.0208258633786999</v>
      </c>
      <c r="O428" s="64" t="n">
        <f aca="false">(K428*$B$17+$B$18*$B$21*(1-EXP(-K428/$B$21))+$B$19*$B$22*(1-EXP(-K428/$B$22))+$B$20*$B$23*(1-EXP(-K428/$B$23)))*$C$7</f>
        <v>2.74910857425031E-013</v>
      </c>
      <c r="P428" s="64" t="n">
        <f aca="false">$D$9*(1-EXP(-K428/$D$9))*$C$9</f>
        <v>2.36561263728045E-012</v>
      </c>
      <c r="Q428" s="65" t="n">
        <f aca="false">$D$8*(1-EXP(-K428/$D$8))*$C$8</f>
        <v>3.83049256517769E-011</v>
      </c>
      <c r="R428" s="66" t="n">
        <f aca="false">$B$13-K428</f>
        <v>78</v>
      </c>
      <c r="S428" s="67" t="n">
        <f aca="false">VLOOKUP($R428,$K$6:$Q$506,5)/$C$26</f>
        <v>0.234645290765599</v>
      </c>
      <c r="T428" s="68" t="n">
        <f aca="false">VLOOKUP($R428,$K$6:$Q$506,6)/$C$26</f>
        <v>7.545805323712</v>
      </c>
      <c r="U428" s="69" t="n">
        <f aca="false">VLOOKUP($R428,$K$6:$Q$506,7)/$C$26</f>
        <v>63.8627103140008</v>
      </c>
      <c r="V428" s="28" t="s">
        <v>546</v>
      </c>
      <c r="W428" s="78" t="n">
        <f aca="false">G428*S428+H428*T428+I428*U428</f>
        <v>0</v>
      </c>
      <c r="X428" s="25"/>
      <c r="Y428" s="25"/>
      <c r="Z428" s="25"/>
    </row>
    <row r="429" customFormat="false" ht="15.75" hidden="false" customHeight="false" outlineLevel="0" collapsed="false">
      <c r="A429" s="25"/>
      <c r="B429" s="25"/>
      <c r="C429" s="25"/>
      <c r="D429" s="25"/>
      <c r="E429" s="25"/>
      <c r="F429" s="28" t="s">
        <v>547</v>
      </c>
      <c r="G429" s="103" t="n">
        <v>0</v>
      </c>
      <c r="H429" s="76" t="n">
        <v>0</v>
      </c>
      <c r="I429" s="77" t="n">
        <v>0</v>
      </c>
      <c r="J429" s="25"/>
      <c r="K429" s="61" t="n">
        <v>423</v>
      </c>
      <c r="L429" s="62" t="n">
        <f aca="false">$B$17+$B$18*EXP(-K429/$B$21)+$B$19*EXP(-K429/$B$22)+$B$20*EXP(-K429/$B$23)</f>
        <v>0.293943547531116</v>
      </c>
      <c r="M429" s="63" t="n">
        <f aca="false">EXP(-K429/$D$9)</f>
        <v>2.7017612111644E-016</v>
      </c>
      <c r="N429" s="63" t="n">
        <f aca="false">EXP(-K429/$D$8)</f>
        <v>0.020635674173455</v>
      </c>
      <c r="O429" s="64" t="n">
        <f aca="false">(K429*$B$17+$B$18*$B$21*(1-EXP(-K429/$B$21))+$B$19*$B$22*(1-EXP(-K429/$B$22))+$B$20*$B$23*(1-EXP(-K429/$B$23)))*$C$7</f>
        <v>2.75412158968167E-013</v>
      </c>
      <c r="P429" s="64" t="n">
        <f aca="false">$D$9*(1-EXP(-K429/$D$9))*$C$9</f>
        <v>2.36561263728046E-012</v>
      </c>
      <c r="Q429" s="65" t="n">
        <f aca="false">$D$8*(1-EXP(-K429/$D$8))*$C$8</f>
        <v>3.83123657822851E-011</v>
      </c>
      <c r="R429" s="66" t="n">
        <f aca="false">$B$13-K429</f>
        <v>77</v>
      </c>
      <c r="S429" s="67" t="n">
        <f aca="false">VLOOKUP($R429,$K$6:$Q$506,5)/$C$26</f>
        <v>0.232275383345111</v>
      </c>
      <c r="T429" s="68" t="n">
        <f aca="false">VLOOKUP($R429,$K$6:$Q$506,6)/$C$26</f>
        <v>7.54490545131163</v>
      </c>
      <c r="U429" s="69" t="n">
        <f aca="false">VLOOKUP($R429,$K$6:$Q$506,7)/$C$26</f>
        <v>63.2996829070656</v>
      </c>
      <c r="V429" s="28" t="s">
        <v>547</v>
      </c>
      <c r="W429" s="78" t="n">
        <f aca="false">G429*S429+H429*T429+I429*U429</f>
        <v>0</v>
      </c>
      <c r="X429" s="25"/>
      <c r="Y429" s="25"/>
      <c r="Z429" s="25"/>
    </row>
    <row r="430" customFormat="false" ht="15.75" hidden="false" customHeight="false" outlineLevel="0" collapsed="false">
      <c r="A430" s="25"/>
      <c r="B430" s="25"/>
      <c r="C430" s="25"/>
      <c r="D430" s="25"/>
      <c r="E430" s="25"/>
      <c r="F430" s="28" t="s">
        <v>548</v>
      </c>
      <c r="G430" s="103" t="n">
        <v>0</v>
      </c>
      <c r="H430" s="76" t="n">
        <v>0</v>
      </c>
      <c r="I430" s="77" t="n">
        <v>0</v>
      </c>
      <c r="J430" s="25"/>
      <c r="K430" s="61" t="n">
        <v>424</v>
      </c>
      <c r="L430" s="62" t="n">
        <f aca="false">$B$17+$B$18*EXP(-K430/$B$21)+$B$19*EXP(-K430/$B$22)+$B$20*EXP(-K430/$B$23)</f>
        <v>0.293749399362323</v>
      </c>
      <c r="M430" s="63" t="n">
        <f aca="false">EXP(-K430/$D$9)</f>
        <v>2.48223185765517E-016</v>
      </c>
      <c r="N430" s="63" t="n">
        <f aca="false">EXP(-K430/$D$8)</f>
        <v>0.0204472218438025</v>
      </c>
      <c r="O430" s="64" t="n">
        <f aca="false">(K430*$B$17+$B$18*$B$21*(1-EXP(-K430/$B$21))+$B$19*$B$22*(1-EXP(-K430/$B$22))+$B$20*$B$23*(1-EXP(-K430/$B$23)))*$C$7</f>
        <v>2.75913129092306E-013</v>
      </c>
      <c r="P430" s="64" t="n">
        <f aca="false">$D$9*(1-EXP(-K430/$D$9))*$C$9</f>
        <v>2.36561263728046E-012</v>
      </c>
      <c r="Q430" s="65" t="n">
        <f aca="false">$D$8*(1-EXP(-K430/$D$8))*$C$8</f>
        <v>3.83197379668703E-011</v>
      </c>
      <c r="R430" s="66" t="n">
        <f aca="false">$B$13-K430</f>
        <v>76</v>
      </c>
      <c r="S430" s="67" t="n">
        <f aca="false">VLOOKUP($R430,$K$6:$Q$506,5)/$C$26</f>
        <v>0.229897815055248</v>
      </c>
      <c r="T430" s="68" t="n">
        <f aca="false">VLOOKUP($R430,$K$6:$Q$506,6)/$C$26</f>
        <v>7.54392599391774</v>
      </c>
      <c r="U430" s="69" t="n">
        <f aca="false">VLOOKUP($R430,$K$6:$Q$506,7)/$C$26</f>
        <v>62.7314663440043</v>
      </c>
      <c r="V430" s="28" t="s">
        <v>548</v>
      </c>
      <c r="W430" s="78" t="n">
        <f aca="false">G430*S430+H430*T430+I430*U430</f>
        <v>0</v>
      </c>
      <c r="X430" s="25"/>
      <c r="Y430" s="25"/>
      <c r="Z430" s="25"/>
    </row>
    <row r="431" customFormat="false" ht="15.75" hidden="false" customHeight="false" outlineLevel="0" collapsed="false">
      <c r="A431" s="25"/>
      <c r="B431" s="25"/>
      <c r="C431" s="25"/>
      <c r="D431" s="25"/>
      <c r="E431" s="25"/>
      <c r="F431" s="28" t="s">
        <v>549</v>
      </c>
      <c r="G431" s="103" t="n">
        <v>0</v>
      </c>
      <c r="H431" s="76" t="n">
        <v>0</v>
      </c>
      <c r="I431" s="77" t="n">
        <v>0</v>
      </c>
      <c r="J431" s="25"/>
      <c r="K431" s="61" t="n">
        <v>425</v>
      </c>
      <c r="L431" s="62" t="n">
        <f aca="false">$B$17+$B$18*EXP(-K431/$B$21)+$B$19*EXP(-K431/$B$22)+$B$20*EXP(-K431/$B$23)</f>
        <v>0.293555744582518</v>
      </c>
      <c r="M431" s="63" t="n">
        <f aca="false">EXP(-K431/$D$9)</f>
        <v>2.28054017864248E-016</v>
      </c>
      <c r="N431" s="63" t="n">
        <f aca="false">EXP(-K431/$D$8)</f>
        <v>0.0202604905279755</v>
      </c>
      <c r="O431" s="64" t="n">
        <f aca="false">(K431*$B$17+$B$18*$B$21*(1-EXP(-K431/$B$21))+$B$19*$B$22*(1-EXP(-K431/$B$22))+$B$20*$B$23*(1-EXP(-K431/$B$23)))*$C$7</f>
        <v>2.76413768639718E-013</v>
      </c>
      <c r="P431" s="64" t="n">
        <f aca="false">$D$9*(1-EXP(-K431/$D$9))*$C$9</f>
        <v>2.36561263728046E-012</v>
      </c>
      <c r="Q431" s="65" t="n">
        <f aca="false">$D$8*(1-EXP(-K431/$D$8))*$C$8</f>
        <v>3.83270428260389E-011</v>
      </c>
      <c r="R431" s="66" t="n">
        <f aca="false">$B$13-K431</f>
        <v>75</v>
      </c>
      <c r="S431" s="67" t="n">
        <f aca="false">VLOOKUP($R431,$K$6:$Q$506,5)/$C$26</f>
        <v>0.227512437474115</v>
      </c>
      <c r="T431" s="68" t="n">
        <f aca="false">VLOOKUP($R431,$K$6:$Q$506,6)/$C$26</f>
        <v>7.54285991300889</v>
      </c>
      <c r="U431" s="69" t="n">
        <f aca="false">VLOOKUP($R431,$K$6:$Q$506,7)/$C$26</f>
        <v>62.1580127988299</v>
      </c>
      <c r="V431" s="28" t="s">
        <v>549</v>
      </c>
      <c r="W431" s="78" t="n">
        <f aca="false">G431*S431+H431*T431+I431*U431</f>
        <v>0</v>
      </c>
      <c r="X431" s="25"/>
      <c r="Y431" s="25"/>
      <c r="Z431" s="25"/>
    </row>
    <row r="432" customFormat="false" ht="15.75" hidden="false" customHeight="false" outlineLevel="0" collapsed="false">
      <c r="A432" s="25"/>
      <c r="B432" s="25"/>
      <c r="C432" s="25"/>
      <c r="D432" s="25"/>
      <c r="E432" s="25"/>
      <c r="F432" s="28" t="s">
        <v>550</v>
      </c>
      <c r="G432" s="103" t="n">
        <v>0</v>
      </c>
      <c r="H432" s="76" t="n">
        <v>0</v>
      </c>
      <c r="I432" s="77" t="n">
        <v>0</v>
      </c>
      <c r="J432" s="25"/>
      <c r="K432" s="61" t="n">
        <v>426</v>
      </c>
      <c r="L432" s="62" t="n">
        <f aca="false">$B$17+$B$18*EXP(-K432/$B$21)+$B$19*EXP(-K432/$B$22)+$B$20*EXP(-K432/$B$23)</f>
        <v>0.293362581895043</v>
      </c>
      <c r="M432" s="63" t="n">
        <f aca="false">EXP(-K432/$D$9)</f>
        <v>2.09523678876464E-016</v>
      </c>
      <c r="N432" s="63" t="n">
        <f aca="false">EXP(-K432/$D$8)</f>
        <v>0.0200754645090625</v>
      </c>
      <c r="O432" s="64" t="n">
        <f aca="false">(K432*$B$17+$B$18*$B$21*(1-EXP(-K432/$B$21))+$B$19*$B$22*(1-EXP(-K432/$B$22))+$B$20*$B$23*(1-EXP(-K432/$B$23)))*$C$7</f>
        <v>2.76914078450464E-013</v>
      </c>
      <c r="P432" s="64" t="n">
        <f aca="false">$D$9*(1-EXP(-K432/$D$9))*$C$9</f>
        <v>2.36561263728046E-012</v>
      </c>
      <c r="Q432" s="65" t="n">
        <f aca="false">$D$8*(1-EXP(-K432/$D$8))*$C$8</f>
        <v>3.83342809746307E-011</v>
      </c>
      <c r="R432" s="66" t="n">
        <f aca="false">$B$13-K432</f>
        <v>74</v>
      </c>
      <c r="S432" s="67" t="n">
        <f aca="false">VLOOKUP($R432,$K$6:$Q$506,5)/$C$26</f>
        <v>0.225119098224267</v>
      </c>
      <c r="T432" s="68" t="n">
        <f aca="false">VLOOKUP($R432,$K$6:$Q$506,6)/$C$26</f>
        <v>7.5416995475746</v>
      </c>
      <c r="U432" s="69" t="n">
        <f aca="false">VLOOKUP($R432,$K$6:$Q$506,7)/$C$26</f>
        <v>61.5792740047664</v>
      </c>
      <c r="V432" s="28" t="s">
        <v>550</v>
      </c>
      <c r="W432" s="78" t="n">
        <f aca="false">G432*S432+H432*T432+I432*U432</f>
        <v>0</v>
      </c>
      <c r="X432" s="25"/>
      <c r="Y432" s="25"/>
      <c r="Z432" s="25"/>
    </row>
    <row r="433" customFormat="false" ht="15.75" hidden="false" customHeight="false" outlineLevel="0" collapsed="false">
      <c r="A433" s="25"/>
      <c r="B433" s="25"/>
      <c r="C433" s="25"/>
      <c r="D433" s="25"/>
      <c r="E433" s="25"/>
      <c r="F433" s="28" t="s">
        <v>551</v>
      </c>
      <c r="G433" s="103" t="n">
        <v>0</v>
      </c>
      <c r="H433" s="76" t="n">
        <v>0</v>
      </c>
      <c r="I433" s="77" t="n">
        <v>0</v>
      </c>
      <c r="J433" s="25"/>
      <c r="K433" s="61" t="n">
        <v>427</v>
      </c>
      <c r="L433" s="62" t="n">
        <f aca="false">$B$17+$B$18*EXP(-K433/$B$21)+$B$19*EXP(-K433/$B$22)+$B$20*EXP(-K433/$B$23)</f>
        <v>0.293169910007801</v>
      </c>
      <c r="M433" s="63" t="n">
        <f aca="false">EXP(-K433/$D$9)</f>
        <v>1.92499007125846E-016</v>
      </c>
      <c r="N433" s="63" t="n">
        <f aca="false">EXP(-K433/$D$8)</f>
        <v>0.0198921282136844</v>
      </c>
      <c r="O433" s="64" t="n">
        <f aca="false">(K433*$B$17+$B$18*$B$21*(1-EXP(-K433/$B$21))+$B$19*$B$22*(1-EXP(-K433/$B$22))+$B$20*$B$23*(1-EXP(-K433/$B$23)))*$C$7</f>
        <v>2.77414059362393E-013</v>
      </c>
      <c r="P433" s="64" t="n">
        <f aca="false">$D$9*(1-EXP(-K433/$D$9))*$C$9</f>
        <v>2.36561263728046E-012</v>
      </c>
      <c r="Q433" s="65" t="n">
        <f aca="false">$D$8*(1-EXP(-K433/$D$8))*$C$8</f>
        <v>3.83414530218704E-011</v>
      </c>
      <c r="R433" s="66" t="n">
        <f aca="false">$B$13-K433</f>
        <v>73</v>
      </c>
      <c r="S433" s="67" t="n">
        <f aca="false">VLOOKUP($R433,$K$6:$Q$506,5)/$C$26</f>
        <v>0.222717640863286</v>
      </c>
      <c r="T433" s="68" t="n">
        <f aca="false">VLOOKUP($R433,$K$6:$Q$506,6)/$C$26</f>
        <v>7.54043655906229</v>
      </c>
      <c r="U433" s="69" t="n">
        <f aca="false">VLOOKUP($R433,$K$6:$Q$506,7)/$C$26</f>
        <v>60.9952012501857</v>
      </c>
      <c r="V433" s="28" t="s">
        <v>551</v>
      </c>
      <c r="W433" s="78" t="n">
        <f aca="false">G433*S433+H433*T433+I433*U433</f>
        <v>0</v>
      </c>
      <c r="X433" s="25"/>
      <c r="Y433" s="25"/>
      <c r="Z433" s="25"/>
    </row>
    <row r="434" customFormat="false" ht="15.75" hidden="false" customHeight="false" outlineLevel="0" collapsed="false">
      <c r="A434" s="25"/>
      <c r="B434" s="25"/>
      <c r="C434" s="25"/>
      <c r="D434" s="25"/>
      <c r="E434" s="25"/>
      <c r="F434" s="28" t="s">
        <v>552</v>
      </c>
      <c r="G434" s="103" t="n">
        <v>0</v>
      </c>
      <c r="H434" s="76" t="n">
        <v>0</v>
      </c>
      <c r="I434" s="77" t="n">
        <v>0</v>
      </c>
      <c r="J434" s="25"/>
      <c r="K434" s="61" t="n">
        <v>428</v>
      </c>
      <c r="L434" s="62" t="n">
        <f aca="false">$B$17+$B$18*EXP(-K434/$B$21)+$B$19*EXP(-K434/$B$22)+$B$20*EXP(-K434/$B$23)</f>
        <v>0.292977727633208</v>
      </c>
      <c r="M434" s="63" t="n">
        <f aca="false">EXP(-K434/$D$9)</f>
        <v>1.76857660877006E-016</v>
      </c>
      <c r="N434" s="63" t="n">
        <f aca="false">EXP(-K434/$D$8)</f>
        <v>0.0197104662106839</v>
      </c>
      <c r="O434" s="64" t="n">
        <f aca="false">(K434*$B$17+$B$18*$B$21*(1-EXP(-K434/$B$21))+$B$19*$B$22*(1-EXP(-K434/$B$22))+$B$20*$B$23*(1-EXP(-K434/$B$23)))*$C$7</f>
        <v>2.7791371221116E-013</v>
      </c>
      <c r="P434" s="64" t="n">
        <f aca="false">$D$9*(1-EXP(-K434/$D$9))*$C$9</f>
        <v>2.36561263728046E-012</v>
      </c>
      <c r="Q434" s="65" t="n">
        <f aca="false">$D$8*(1-EXP(-K434/$D$8))*$C$8</f>
        <v>3.83485595714191E-011</v>
      </c>
      <c r="R434" s="66" t="n">
        <f aca="false">$B$13-K434</f>
        <v>72</v>
      </c>
      <c r="S434" s="67" t="n">
        <f aca="false">VLOOKUP($R434,$K$6:$Q$506,5)/$C$26</f>
        <v>0.220307904771285</v>
      </c>
      <c r="T434" s="68" t="n">
        <f aca="false">VLOOKUP($R434,$K$6:$Q$506,6)/$C$26</f>
        <v>7.53906187145517</v>
      </c>
      <c r="U434" s="69" t="n">
        <f aca="false">VLOOKUP($R434,$K$6:$Q$506,7)/$C$26</f>
        <v>60.4057453745078</v>
      </c>
      <c r="V434" s="28" t="s">
        <v>552</v>
      </c>
      <c r="W434" s="78" t="n">
        <f aca="false">G434*S434+H434*T434+I434*U434</f>
        <v>0</v>
      </c>
      <c r="X434" s="25"/>
      <c r="Y434" s="25"/>
      <c r="Z434" s="25"/>
    </row>
    <row r="435" customFormat="false" ht="15.75" hidden="false" customHeight="false" outlineLevel="0" collapsed="false">
      <c r="A435" s="25"/>
      <c r="B435" s="25"/>
      <c r="C435" s="25"/>
      <c r="D435" s="25"/>
      <c r="E435" s="25"/>
      <c r="F435" s="28" t="s">
        <v>553</v>
      </c>
      <c r="G435" s="103" t="n">
        <v>0</v>
      </c>
      <c r="H435" s="76" t="n">
        <v>0</v>
      </c>
      <c r="I435" s="77" t="n">
        <v>0</v>
      </c>
      <c r="J435" s="25"/>
      <c r="K435" s="61" t="n">
        <v>429</v>
      </c>
      <c r="L435" s="62" t="n">
        <f aca="false">$B$17+$B$18*EXP(-K435/$B$21)+$B$19*EXP(-K435/$B$22)+$B$20*EXP(-K435/$B$23)</f>
        <v>0.292786033488148</v>
      </c>
      <c r="M435" s="63" t="n">
        <f aca="false">EXP(-K435/$D$9)</f>
        <v>1.62487239170214E-016</v>
      </c>
      <c r="N435" s="63" t="n">
        <f aca="false">EXP(-K435/$D$8)</f>
        <v>0.0195304632098263</v>
      </c>
      <c r="O435" s="64" t="n">
        <f aca="false">(K435*$B$17+$B$18*$B$21*(1-EXP(-K435/$B$21))+$B$19*$B$22*(1-EXP(-K435/$B$22))+$B$20*$B$23*(1-EXP(-K435/$B$23)))*$C$7</f>
        <v>2.78413037830225E-013</v>
      </c>
      <c r="P435" s="64" t="n">
        <f aca="false">$D$9*(1-EXP(-K435/$D$9))*$C$9</f>
        <v>2.36561263728046E-012</v>
      </c>
      <c r="Q435" s="65" t="n">
        <f aca="false">$D$8*(1-EXP(-K435/$D$8))*$C$8</f>
        <v>3.8355601221425E-011</v>
      </c>
      <c r="R435" s="66" t="n">
        <f aca="false">$B$13-K435</f>
        <v>71</v>
      </c>
      <c r="S435" s="67" t="n">
        <f aca="false">VLOOKUP($R435,$K$6:$Q$506,5)/$C$26</f>
        <v>0.217889725035271</v>
      </c>
      <c r="T435" s="68" t="n">
        <f aca="false">VLOOKUP($R435,$K$6:$Q$506,6)/$C$26</f>
        <v>7.53756560605073</v>
      </c>
      <c r="U435" s="69" t="n">
        <f aca="false">VLOOKUP($R435,$K$6:$Q$506,7)/$C$26</f>
        <v>59.8108567640629</v>
      </c>
      <c r="V435" s="28" t="s">
        <v>553</v>
      </c>
      <c r="W435" s="78" t="n">
        <f aca="false">G435*S435+H435*T435+I435*U435</f>
        <v>0</v>
      </c>
      <c r="X435" s="25"/>
      <c r="Y435" s="25"/>
      <c r="Z435" s="25"/>
    </row>
    <row r="436" customFormat="false" ht="15.75" hidden="false" customHeight="false" outlineLevel="0" collapsed="false">
      <c r="A436" s="25"/>
      <c r="B436" s="25"/>
      <c r="C436" s="25"/>
      <c r="D436" s="25"/>
      <c r="E436" s="25"/>
      <c r="F436" s="28" t="s">
        <v>554</v>
      </c>
      <c r="G436" s="103" t="n">
        <v>0</v>
      </c>
      <c r="H436" s="76" t="n">
        <v>0</v>
      </c>
      <c r="I436" s="77" t="n">
        <v>0</v>
      </c>
      <c r="J436" s="25"/>
      <c r="K436" s="61" t="n">
        <v>430</v>
      </c>
      <c r="L436" s="62" t="n">
        <f aca="false">$B$17+$B$18*EXP(-K436/$B$21)+$B$19*EXP(-K436/$B$22)+$B$20*EXP(-K436/$B$23)</f>
        <v>0.292594826293929</v>
      </c>
      <c r="M436" s="63" t="n">
        <f aca="false">EXP(-K436/$D$9)</f>
        <v>1.49284474091961E-016</v>
      </c>
      <c r="N436" s="63" t="n">
        <f aca="false">EXP(-K436/$D$8)</f>
        <v>0.019352104060513</v>
      </c>
      <c r="O436" s="64" t="n">
        <f aca="false">(K436*$B$17+$B$18*$B$21*(1-EXP(-K436/$B$21))+$B$19*$B$22*(1-EXP(-K436/$B$22))+$B$20*$B$23*(1-EXP(-K436/$B$23)))*$C$7</f>
        <v>2.78912037050866E-013</v>
      </c>
      <c r="P436" s="64" t="n">
        <f aca="false">$D$9*(1-EXP(-K436/$D$9))*$C$9</f>
        <v>2.36561263728046E-012</v>
      </c>
      <c r="Q436" s="65" t="n">
        <f aca="false">$D$8*(1-EXP(-K436/$D$8))*$C$8</f>
        <v>3.8362578564574E-011</v>
      </c>
      <c r="R436" s="66" t="n">
        <f aca="false">$B$13-K436</f>
        <v>70</v>
      </c>
      <c r="S436" s="67" t="n">
        <f aca="false">VLOOKUP($R436,$K$6:$Q$506,5)/$C$26</f>
        <v>0.215462932330258</v>
      </c>
      <c r="T436" s="68" t="n">
        <f aca="false">VLOOKUP($R436,$K$6:$Q$506,6)/$C$26</f>
        <v>7.53593701047098</v>
      </c>
      <c r="U436" s="69" t="n">
        <f aca="false">VLOOKUP($R436,$K$6:$Q$506,7)/$C$26</f>
        <v>59.2104853479156</v>
      </c>
      <c r="V436" s="28" t="s">
        <v>554</v>
      </c>
      <c r="W436" s="78" t="n">
        <f aca="false">G436*S436+H436*T436+I436*U436</f>
        <v>0</v>
      </c>
      <c r="X436" s="25"/>
      <c r="Y436" s="25"/>
      <c r="Z436" s="25"/>
    </row>
    <row r="437" customFormat="false" ht="15.75" hidden="false" customHeight="false" outlineLevel="0" collapsed="false">
      <c r="A437" s="25"/>
      <c r="B437" s="25"/>
      <c r="C437" s="25"/>
      <c r="D437" s="25"/>
      <c r="E437" s="25"/>
      <c r="F437" s="28" t="s">
        <v>555</v>
      </c>
      <c r="G437" s="103" t="n">
        <v>0</v>
      </c>
      <c r="H437" s="76" t="n">
        <v>0</v>
      </c>
      <c r="I437" s="77" t="n">
        <v>0</v>
      </c>
      <c r="J437" s="25"/>
      <c r="K437" s="61" t="n">
        <v>431</v>
      </c>
      <c r="L437" s="62" t="n">
        <f aca="false">$B$17+$B$18*EXP(-K437/$B$21)+$B$19*EXP(-K437/$B$22)+$B$20*EXP(-K437/$B$23)</f>
        <v>0.292404104776241</v>
      </c>
      <c r="M437" s="63" t="n">
        <f aca="false">EXP(-K437/$D$9)</f>
        <v>1.3715448867691E-016</v>
      </c>
      <c r="N437" s="63" t="n">
        <f aca="false">EXP(-K437/$D$8)</f>
        <v>0.0191753737505058</v>
      </c>
      <c r="O437" s="64" t="n">
        <f aca="false">(K437*$B$17+$B$18*$B$21*(1-EXP(-K437/$B$21))+$B$19*$B$22*(1-EXP(-K437/$B$22))+$B$20*$B$23*(1-EXP(-K437/$B$23)))*$C$7</f>
        <v>2.79410710702184E-013</v>
      </c>
      <c r="P437" s="64" t="n">
        <f aca="false">$D$9*(1-EXP(-K437/$D$9))*$C$9</f>
        <v>2.36561263728046E-012</v>
      </c>
      <c r="Q437" s="65" t="n">
        <f aca="false">$D$8*(1-EXP(-K437/$D$8))*$C$8</f>
        <v>3.8369492188139E-011</v>
      </c>
      <c r="R437" s="66" t="n">
        <f aca="false">$B$13-K437</f>
        <v>69</v>
      </c>
      <c r="S437" s="67" t="n">
        <f aca="false">VLOOKUP($R437,$K$6:$Q$506,5)/$C$26</f>
        <v>0.213027352797027</v>
      </c>
      <c r="T437" s="68" t="n">
        <f aca="false">VLOOKUP($R437,$K$6:$Q$506,6)/$C$26</f>
        <v>7.53416438139425</v>
      </c>
      <c r="U437" s="69" t="n">
        <f aca="false">VLOOKUP($R437,$K$6:$Q$506,7)/$C$26</f>
        <v>58.6045805936507</v>
      </c>
      <c r="V437" s="28" t="s">
        <v>555</v>
      </c>
      <c r="W437" s="78" t="n">
        <f aca="false">G437*S437+H437*T437+I437*U437</f>
        <v>0</v>
      </c>
      <c r="X437" s="25"/>
      <c r="Y437" s="25"/>
      <c r="Z437" s="25"/>
    </row>
    <row r="438" customFormat="false" ht="15.75" hidden="false" customHeight="false" outlineLevel="0" collapsed="false">
      <c r="A438" s="25"/>
      <c r="B438" s="25"/>
      <c r="C438" s="25"/>
      <c r="D438" s="25"/>
      <c r="E438" s="25"/>
      <c r="F438" s="28" t="s">
        <v>556</v>
      </c>
      <c r="G438" s="103" t="n">
        <v>0</v>
      </c>
      <c r="H438" s="76" t="n">
        <v>0</v>
      </c>
      <c r="I438" s="77" t="n">
        <v>0</v>
      </c>
      <c r="J438" s="25"/>
      <c r="K438" s="61" t="n">
        <v>432</v>
      </c>
      <c r="L438" s="62" t="n">
        <f aca="false">$B$17+$B$18*EXP(-K438/$B$21)+$B$19*EXP(-K438/$B$22)+$B$20*EXP(-K438/$B$23)</f>
        <v>0.292213867665114</v>
      </c>
      <c r="M438" s="63" t="n">
        <f aca="false">EXP(-K438/$D$9)</f>
        <v>1.26010115108399E-016</v>
      </c>
      <c r="N438" s="63" t="n">
        <f aca="false">EXP(-K438/$D$8)</f>
        <v>0.0190002574046638</v>
      </c>
      <c r="O438" s="64" t="n">
        <f aca="false">(K438*$B$17+$B$18*$B$21*(1-EXP(-K438/$B$21))+$B$19*$B$22*(1-EXP(-K438/$B$22))+$B$20*$B$23*(1-EXP(-K438/$B$23)))*$C$7</f>
        <v>2.79909059611111E-013</v>
      </c>
      <c r="P438" s="64" t="n">
        <f aca="false">$D$9*(1-EXP(-K438/$D$9))*$C$9</f>
        <v>2.36561263728046E-012</v>
      </c>
      <c r="Q438" s="65" t="n">
        <f aca="false">$D$8*(1-EXP(-K438/$D$8))*$C$8</f>
        <v>3.83763426740302E-011</v>
      </c>
      <c r="R438" s="66" t="n">
        <f aca="false">$B$13-K438</f>
        <v>68</v>
      </c>
      <c r="S438" s="67" t="n">
        <f aca="false">VLOOKUP($R438,$K$6:$Q$506,5)/$C$26</f>
        <v>0.210582807916437</v>
      </c>
      <c r="T438" s="68" t="n">
        <f aca="false">VLOOKUP($R438,$K$6:$Q$506,6)/$C$26</f>
        <v>7.53223498045352</v>
      </c>
      <c r="U438" s="69" t="n">
        <f aca="false">VLOOKUP($R438,$K$6:$Q$506,7)/$C$26</f>
        <v>57.9930915031193</v>
      </c>
      <c r="V438" s="28" t="s">
        <v>556</v>
      </c>
      <c r="W438" s="78" t="n">
        <f aca="false">G438*S438+H438*T438+I438*U438</f>
        <v>0</v>
      </c>
      <c r="X438" s="25"/>
      <c r="Y438" s="25"/>
      <c r="Z438" s="25"/>
    </row>
    <row r="439" customFormat="false" ht="15.75" hidden="false" customHeight="false" outlineLevel="0" collapsed="false">
      <c r="A439" s="25"/>
      <c r="B439" s="25"/>
      <c r="C439" s="25"/>
      <c r="D439" s="25"/>
      <c r="E439" s="25"/>
      <c r="F439" s="28" t="s">
        <v>557</v>
      </c>
      <c r="G439" s="103" t="n">
        <v>0</v>
      </c>
      <c r="H439" s="76" t="n">
        <v>0</v>
      </c>
      <c r="I439" s="77" t="n">
        <v>0</v>
      </c>
      <c r="J439" s="25"/>
      <c r="K439" s="61" t="n">
        <v>433</v>
      </c>
      <c r="L439" s="62" t="n">
        <f aca="false">$B$17+$B$18*EXP(-K439/$B$21)+$B$19*EXP(-K439/$B$22)+$B$20*EXP(-K439/$B$23)</f>
        <v>0.292024113694874</v>
      </c>
      <c r="M439" s="63" t="n">
        <f aca="false">EXP(-K439/$D$9)</f>
        <v>1.15771268317993E-016</v>
      </c>
      <c r="N439" s="63" t="n">
        <f aca="false">EXP(-K439/$D$8)</f>
        <v>0.0188267402836912</v>
      </c>
      <c r="O439" s="64" t="n">
        <f aca="false">(K439*$B$17+$B$18*$B$21*(1-EXP(-K439/$B$21))+$B$19*$B$22*(1-EXP(-K439/$B$22))+$B$20*$B$23*(1-EXP(-K439/$B$23)))*$C$7</f>
        <v>2.80407084602419E-013</v>
      </c>
      <c r="P439" s="64" t="n">
        <f aca="false">$D$9*(1-EXP(-K439/$D$9))*$C$9</f>
        <v>2.36561263728046E-012</v>
      </c>
      <c r="Q439" s="65" t="n">
        <f aca="false">$D$8*(1-EXP(-K439/$D$8))*$C$8</f>
        <v>3.83831305988431E-011</v>
      </c>
      <c r="R439" s="66" t="n">
        <f aca="false">$B$13-K439</f>
        <v>67</v>
      </c>
      <c r="S439" s="67" t="n">
        <f aca="false">VLOOKUP($R439,$K$6:$Q$506,5)/$C$26</f>
        <v>0.208129114380175</v>
      </c>
      <c r="T439" s="68" t="n">
        <f aca="false">VLOOKUP($R439,$K$6:$Q$506,6)/$C$26</f>
        <v>7.53013494269661</v>
      </c>
      <c r="U439" s="69" t="n">
        <f aca="false">VLOOKUP($R439,$K$6:$Q$506,7)/$C$26</f>
        <v>57.3759666081473</v>
      </c>
      <c r="V439" s="28" t="s">
        <v>557</v>
      </c>
      <c r="W439" s="78" t="n">
        <f aca="false">G439*S439+H439*T439+I439*U439</f>
        <v>0</v>
      </c>
      <c r="X439" s="25"/>
      <c r="Y439" s="25"/>
      <c r="Z439" s="25"/>
    </row>
    <row r="440" customFormat="false" ht="15.75" hidden="false" customHeight="false" outlineLevel="0" collapsed="false">
      <c r="A440" s="25"/>
      <c r="B440" s="25"/>
      <c r="C440" s="25"/>
      <c r="D440" s="25"/>
      <c r="E440" s="25"/>
      <c r="F440" s="28" t="s">
        <v>558</v>
      </c>
      <c r="G440" s="103" t="n">
        <v>0</v>
      </c>
      <c r="H440" s="76" t="n">
        <v>0</v>
      </c>
      <c r="I440" s="77" t="n">
        <v>0</v>
      </c>
      <c r="J440" s="25"/>
      <c r="K440" s="61" t="n">
        <v>434</v>
      </c>
      <c r="L440" s="62" t="n">
        <f aca="false">$B$17+$B$18*EXP(-K440/$B$21)+$B$19*EXP(-K440/$B$22)+$B$20*EXP(-K440/$B$23)</f>
        <v>0.291834841604109</v>
      </c>
      <c r="M440" s="63" t="n">
        <f aca="false">EXP(-K440/$D$9)</f>
        <v>1.06364370482696E-016</v>
      </c>
      <c r="N440" s="63" t="n">
        <f aca="false">EXP(-K440/$D$8)</f>
        <v>0.0186548077828966</v>
      </c>
      <c r="O440" s="64" t="n">
        <f aca="false">(K440*$B$17+$B$18*$B$21*(1-EXP(-K440/$B$21))+$B$19*$B$22*(1-EXP(-K440/$B$22))+$B$20*$B$23*(1-EXP(-K440/$B$23)))*$C$7</f>
        <v>2.80904786498724E-013</v>
      </c>
      <c r="P440" s="64" t="n">
        <f aca="false">$D$9*(1-EXP(-K440/$D$9))*$C$9</f>
        <v>2.36561263728046E-012</v>
      </c>
      <c r="Q440" s="65" t="n">
        <f aca="false">$D$8*(1-EXP(-K440/$D$8))*$C$8</f>
        <v>3.83898565339079E-011</v>
      </c>
      <c r="R440" s="66" t="n">
        <f aca="false">$B$13-K440</f>
        <v>66</v>
      </c>
      <c r="S440" s="67" t="n">
        <f aca="false">VLOOKUP($R440,$K$6:$Q$506,5)/$C$26</f>
        <v>0.205666083957807</v>
      </c>
      <c r="T440" s="68" t="n">
        <f aca="false">VLOOKUP($R440,$K$6:$Q$506,6)/$C$26</f>
        <v>7.52784917695073</v>
      </c>
      <c r="U440" s="69" t="n">
        <f aca="false">VLOOKUP($R440,$K$6:$Q$506,7)/$C$26</f>
        <v>56.7531539662024</v>
      </c>
      <c r="V440" s="28" t="s">
        <v>558</v>
      </c>
      <c r="W440" s="78" t="n">
        <f aca="false">G440*S440+H440*T440+I440*U440</f>
        <v>0</v>
      </c>
      <c r="X440" s="25"/>
      <c r="Y440" s="25"/>
      <c r="Z440" s="25"/>
    </row>
    <row r="441" customFormat="false" ht="15.75" hidden="false" customHeight="false" outlineLevel="0" collapsed="false">
      <c r="A441" s="25"/>
      <c r="B441" s="25"/>
      <c r="C441" s="25"/>
      <c r="D441" s="25"/>
      <c r="E441" s="25"/>
      <c r="F441" s="28" t="s">
        <v>559</v>
      </c>
      <c r="G441" s="103" t="n">
        <v>0</v>
      </c>
      <c r="H441" s="76" t="n">
        <v>0</v>
      </c>
      <c r="I441" s="77" t="n">
        <v>0</v>
      </c>
      <c r="J441" s="25"/>
      <c r="K441" s="61" t="n">
        <v>435</v>
      </c>
      <c r="L441" s="62" t="n">
        <f aca="false">$B$17+$B$18*EXP(-K441/$B$21)+$B$19*EXP(-K441/$B$22)+$B$20*EXP(-K441/$B$23)</f>
        <v>0.291646050135623</v>
      </c>
      <c r="M441" s="63" t="n">
        <f aca="false">EXP(-K441/$D$9)</f>
        <v>9.7721822284137E-017</v>
      </c>
      <c r="N441" s="63" t="n">
        <f aca="false">EXP(-K441/$D$8)</f>
        <v>0.0184844454309639</v>
      </c>
      <c r="O441" s="64" t="n">
        <f aca="false">(K441*$B$17+$B$18*$B$21*(1-EXP(-K441/$B$21))+$B$19*$B$22*(1-EXP(-K441/$B$22))+$B$20*$B$23*(1-EXP(-K441/$B$23)))*$C$7</f>
        <v>2.81402166120496E-013</v>
      </c>
      <c r="P441" s="64" t="n">
        <f aca="false">$D$9*(1-EXP(-K441/$D$9))*$C$9</f>
        <v>2.36561263728046E-012</v>
      </c>
      <c r="Q441" s="65" t="n">
        <f aca="false">$D$8*(1-EXP(-K441/$D$8))*$C$8</f>
        <v>3.83965210453371E-011</v>
      </c>
      <c r="R441" s="66" t="n">
        <f aca="false">$B$13-K441</f>
        <v>65</v>
      </c>
      <c r="S441" s="67" t="n">
        <f aca="false">VLOOKUP($R441,$K$6:$Q$506,5)/$C$26</f>
        <v>0.203193523360029</v>
      </c>
      <c r="T441" s="68" t="n">
        <f aca="false">VLOOKUP($R441,$K$6:$Q$506,6)/$C$26</f>
        <v>7.52536125737504</v>
      </c>
      <c r="U441" s="69" t="n">
        <f aca="false">VLOOKUP($R441,$K$6:$Q$506,7)/$C$26</f>
        <v>56.1246011560231</v>
      </c>
      <c r="V441" s="28" t="s">
        <v>559</v>
      </c>
      <c r="W441" s="78" t="n">
        <f aca="false">G441*S441+H441*T441+I441*U441</f>
        <v>0</v>
      </c>
      <c r="X441" s="25"/>
      <c r="Y441" s="25"/>
      <c r="Z441" s="25"/>
    </row>
    <row r="442" customFormat="false" ht="15.75" hidden="false" customHeight="false" outlineLevel="0" collapsed="false">
      <c r="A442" s="25"/>
      <c r="B442" s="25"/>
      <c r="C442" s="25"/>
      <c r="D442" s="25"/>
      <c r="E442" s="25"/>
      <c r="F442" s="28" t="s">
        <v>560</v>
      </c>
      <c r="G442" s="103" t="n">
        <v>0</v>
      </c>
      <c r="H442" s="76" t="n">
        <v>0</v>
      </c>
      <c r="I442" s="77" t="n">
        <v>0</v>
      </c>
      <c r="J442" s="25"/>
      <c r="K442" s="61" t="n">
        <v>436</v>
      </c>
      <c r="L442" s="62" t="n">
        <f aca="false">$B$17+$B$18*EXP(-K442/$B$21)+$B$19*EXP(-K442/$B$22)+$B$20*EXP(-K442/$B$23)</f>
        <v>0.291457738036403</v>
      </c>
      <c r="M442" s="63" t="n">
        <f aca="false">EXP(-K442/$D$9)</f>
        <v>8.97815171301759E-017</v>
      </c>
      <c r="N442" s="63" t="n">
        <f aca="false">EXP(-K442/$D$8)</f>
        <v>0.0183156388887342</v>
      </c>
      <c r="O442" s="64" t="n">
        <f aca="false">(K442*$B$17+$B$18*$B$21*(1-EXP(-K442/$B$21))+$B$19*$B$22*(1-EXP(-K442/$B$22))+$B$20*$B$23*(1-EXP(-K442/$B$23)))*$C$7</f>
        <v>2.81899224286066E-013</v>
      </c>
      <c r="P442" s="64" t="n">
        <f aca="false">$D$9*(1-EXP(-K442/$D$9))*$C$9</f>
        <v>2.36561263728046E-012</v>
      </c>
      <c r="Q442" s="65" t="n">
        <f aca="false">$D$8*(1-EXP(-K442/$D$8))*$C$8</f>
        <v>3.84031246940731E-011</v>
      </c>
      <c r="R442" s="66" t="n">
        <f aca="false">$B$13-K442</f>
        <v>64</v>
      </c>
      <c r="S442" s="67" t="n">
        <f aca="false">VLOOKUP($R442,$K$6:$Q$506,5)/$C$26</f>
        <v>0.200711234097951</v>
      </c>
      <c r="T442" s="68" t="n">
        <f aca="false">VLOOKUP($R442,$K$6:$Q$506,6)/$C$26</f>
        <v>7.52265330542231</v>
      </c>
      <c r="U442" s="69" t="n">
        <f aca="false">VLOOKUP($R442,$K$6:$Q$506,7)/$C$26</f>
        <v>55.4902552732057</v>
      </c>
      <c r="V442" s="28" t="s">
        <v>560</v>
      </c>
      <c r="W442" s="78" t="n">
        <f aca="false">G442*S442+H442*T442+I442*U442</f>
        <v>0</v>
      </c>
      <c r="X442" s="25"/>
      <c r="Y442" s="25"/>
      <c r="Z442" s="25"/>
    </row>
    <row r="443" customFormat="false" ht="15.75" hidden="false" customHeight="false" outlineLevel="0" collapsed="false">
      <c r="A443" s="25"/>
      <c r="B443" s="25"/>
      <c r="C443" s="25"/>
      <c r="D443" s="25"/>
      <c r="E443" s="25"/>
      <c r="F443" s="28" t="s">
        <v>561</v>
      </c>
      <c r="G443" s="103" t="n">
        <v>0</v>
      </c>
      <c r="H443" s="76" t="n">
        <v>0</v>
      </c>
      <c r="I443" s="77" t="n">
        <v>0</v>
      </c>
      <c r="J443" s="25"/>
      <c r="K443" s="61" t="n">
        <v>437</v>
      </c>
      <c r="L443" s="62" t="n">
        <f aca="false">$B$17+$B$18*EXP(-K443/$B$21)+$B$19*EXP(-K443/$B$22)+$B$20*EXP(-K443/$B$23)</f>
        <v>0.291269904057577</v>
      </c>
      <c r="M443" s="63" t="n">
        <f aca="false">EXP(-K443/$D$9)</f>
        <v>8.24863948480069E-017</v>
      </c>
      <c r="N443" s="63" t="n">
        <f aca="false">EXP(-K443/$D$8)</f>
        <v>0.0181483739479989</v>
      </c>
      <c r="O443" s="64" t="n">
        <f aca="false">(K443*$B$17+$B$18*$B$21*(1-EXP(-K443/$B$21))+$B$19*$B$22*(1-EXP(-K443/$B$22))+$B$20*$B$23*(1-EXP(-K443/$B$23)))*$C$7</f>
        <v>2.8239596181163E-013</v>
      </c>
      <c r="P443" s="64" t="n">
        <f aca="false">$D$9*(1-EXP(-K443/$D$9))*$C$9</f>
        <v>2.36561263728046E-012</v>
      </c>
      <c r="Q443" s="65" t="n">
        <f aca="false">$D$8*(1-EXP(-K443/$D$8))*$C$8</f>
        <v>3.84096680359358E-011</v>
      </c>
      <c r="R443" s="66" t="n">
        <f aca="false">$B$13-K443</f>
        <v>63</v>
      </c>
      <c r="S443" s="67" t="n">
        <f aca="false">VLOOKUP($R443,$K$6:$Q$506,5)/$C$26</f>
        <v>0.19821901233829</v>
      </c>
      <c r="T443" s="68" t="n">
        <f aca="false">VLOOKUP($R443,$K$6:$Q$506,6)/$C$26</f>
        <v>7.51970586136101</v>
      </c>
      <c r="U443" s="69" t="n">
        <f aca="false">VLOOKUP($R443,$K$6:$Q$506,7)/$C$26</f>
        <v>54.8500629257519</v>
      </c>
      <c r="V443" s="28" t="s">
        <v>561</v>
      </c>
      <c r="W443" s="78" t="n">
        <f aca="false">G443*S443+H443*T443+I443*U443</f>
        <v>0</v>
      </c>
      <c r="X443" s="25"/>
      <c r="Y443" s="25"/>
      <c r="Z443" s="25"/>
    </row>
    <row r="444" customFormat="false" ht="15.75" hidden="false" customHeight="false" outlineLevel="0" collapsed="false">
      <c r="A444" s="25"/>
      <c r="B444" s="25"/>
      <c r="C444" s="25"/>
      <c r="D444" s="25"/>
      <c r="E444" s="25"/>
      <c r="F444" s="28" t="s">
        <v>562</v>
      </c>
      <c r="G444" s="103" t="n">
        <v>0</v>
      </c>
      <c r="H444" s="76" t="n">
        <v>0</v>
      </c>
      <c r="I444" s="77" t="n">
        <v>0</v>
      </c>
      <c r="J444" s="25"/>
      <c r="K444" s="61" t="n">
        <v>438</v>
      </c>
      <c r="L444" s="62" t="n">
        <f aca="false">$B$17+$B$18*EXP(-K444/$B$21)+$B$19*EXP(-K444/$B$22)+$B$20*EXP(-K444/$B$23)</f>
        <v>0.291082546954382</v>
      </c>
      <c r="M444" s="63" t="n">
        <f aca="false">EXP(-K444/$D$9)</f>
        <v>7.57840316415681E-017</v>
      </c>
      <c r="N444" s="63" t="n">
        <f aca="false">EXP(-K444/$D$8)</f>
        <v>0.0179826365303038</v>
      </c>
      <c r="O444" s="64" t="n">
        <f aca="false">(K444*$B$17+$B$18*$B$21*(1-EXP(-K444/$B$21))+$B$19*$B$22*(1-EXP(-K444/$B$22))+$B$20*$B$23*(1-EXP(-K444/$B$23)))*$C$7</f>
        <v>2.8289237951126E-013</v>
      </c>
      <c r="P444" s="64" t="n">
        <f aca="false">$D$9*(1-EXP(-K444/$D$9))*$C$9</f>
        <v>2.36561263728046E-012</v>
      </c>
      <c r="Q444" s="65" t="n">
        <f aca="false">$D$8*(1-EXP(-K444/$D$8))*$C$8</f>
        <v>3.8416151621669E-011</v>
      </c>
      <c r="R444" s="66" t="n">
        <f aca="false">$B$13-K444</f>
        <v>62</v>
      </c>
      <c r="S444" s="67" t="n">
        <f aca="false">VLOOKUP($R444,$K$6:$Q$506,5)/$C$26</f>
        <v>0.19571664875428</v>
      </c>
      <c r="T444" s="68" t="n">
        <f aca="false">VLOOKUP($R444,$K$6:$Q$506,6)/$C$26</f>
        <v>7.51649774443498</v>
      </c>
      <c r="U444" s="69" t="n">
        <f aca="false">VLOOKUP($R444,$K$6:$Q$506,7)/$C$26</f>
        <v>54.2039702295746</v>
      </c>
      <c r="V444" s="28" t="s">
        <v>562</v>
      </c>
      <c r="W444" s="78" t="n">
        <f aca="false">G444*S444+H444*T444+I444*U444</f>
        <v>0</v>
      </c>
      <c r="X444" s="25"/>
      <c r="Y444" s="25"/>
      <c r="Z444" s="25"/>
    </row>
    <row r="445" customFormat="false" ht="15.75" hidden="false" customHeight="false" outlineLevel="0" collapsed="false">
      <c r="A445" s="25"/>
      <c r="B445" s="25"/>
      <c r="C445" s="25"/>
      <c r="D445" s="25"/>
      <c r="E445" s="25"/>
      <c r="F445" s="28" t="s">
        <v>563</v>
      </c>
      <c r="G445" s="103" t="n">
        <v>0</v>
      </c>
      <c r="H445" s="76" t="n">
        <v>0</v>
      </c>
      <c r="I445" s="77" t="n">
        <v>0</v>
      </c>
      <c r="J445" s="25"/>
      <c r="K445" s="61" t="n">
        <v>439</v>
      </c>
      <c r="L445" s="62" t="n">
        <f aca="false">$B$17+$B$18*EXP(-K445/$B$21)+$B$19*EXP(-K445/$B$22)+$B$20*EXP(-K445/$B$23)</f>
        <v>0.290895665486124</v>
      </c>
      <c r="M445" s="63" t="n">
        <f aca="false">EXP(-K445/$D$9)</f>
        <v>6.96262633666189E-017</v>
      </c>
      <c r="N445" s="63" t="n">
        <f aca="false">EXP(-K445/$D$8)</f>
        <v>0.0178184126857642</v>
      </c>
      <c r="O445" s="64" t="n">
        <f aca="false">(K445*$B$17+$B$18*$B$21*(1-EXP(-K445/$B$21))+$B$19*$B$22*(1-EXP(-K445/$B$22))+$B$20*$B$23*(1-EXP(-K445/$B$23)))*$C$7</f>
        <v>2.83388478196909E-013</v>
      </c>
      <c r="P445" s="64" t="n">
        <f aca="false">$D$9*(1-EXP(-K445/$D$9))*$C$9</f>
        <v>2.36561263728046E-012</v>
      </c>
      <c r="Q445" s="65" t="n">
        <f aca="false">$D$8*(1-EXP(-K445/$D$8))*$C$8</f>
        <v>3.8422575996987E-011</v>
      </c>
      <c r="R445" s="66" t="n">
        <f aca="false">$B$13-K445</f>
        <v>61</v>
      </c>
      <c r="S445" s="67" t="n">
        <f aca="false">VLOOKUP($R445,$K$6:$Q$506,5)/$C$26</f>
        <v>0.19320392837213</v>
      </c>
      <c r="T445" s="68" t="n">
        <f aca="false">VLOOKUP($R445,$K$6:$Q$506,6)/$C$26</f>
        <v>7.5130059006554</v>
      </c>
      <c r="U445" s="69" t="n">
        <f aca="false">VLOOKUP($R445,$K$6:$Q$506,7)/$C$26</f>
        <v>53.551922803963</v>
      </c>
      <c r="V445" s="28" t="s">
        <v>563</v>
      </c>
      <c r="W445" s="78" t="n">
        <f aca="false">G445*S445+H445*T445+I445*U445</f>
        <v>0</v>
      </c>
      <c r="X445" s="25"/>
      <c r="Y445" s="25"/>
      <c r="Z445" s="25"/>
    </row>
    <row r="446" customFormat="false" ht="15.75" hidden="false" customHeight="false" outlineLevel="0" collapsed="false">
      <c r="A446" s="25"/>
      <c r="B446" s="25"/>
      <c r="C446" s="25"/>
      <c r="D446" s="25"/>
      <c r="E446" s="25"/>
      <c r="F446" s="28" t="s">
        <v>564</v>
      </c>
      <c r="G446" s="103" t="n">
        <v>0</v>
      </c>
      <c r="H446" s="76" t="n">
        <v>0</v>
      </c>
      <c r="I446" s="77" t="n">
        <v>0</v>
      </c>
      <c r="J446" s="25"/>
      <c r="K446" s="61" t="n">
        <v>440</v>
      </c>
      <c r="L446" s="62" t="n">
        <f aca="false">$B$17+$B$18*EXP(-K446/$B$21)+$B$19*EXP(-K446/$B$22)+$B$20*EXP(-K446/$B$23)</f>
        <v>0.290709258416146</v>
      </c>
      <c r="M446" s="63" t="n">
        <f aca="false">EXP(-K446/$D$9)</f>
        <v>6.39688394162798E-017</v>
      </c>
      <c r="N446" s="63" t="n">
        <f aca="false">EXP(-K446/$D$8)</f>
        <v>0.0176556885918908</v>
      </c>
      <c r="O446" s="64" t="n">
        <f aca="false">(K446*$B$17+$B$18*$B$21*(1-EXP(-K446/$B$21))+$B$19*$B$22*(1-EXP(-K446/$B$22))+$B$20*$B$23*(1-EXP(-K446/$B$23)))*$C$7</f>
        <v>2.83884258678419E-013</v>
      </c>
      <c r="P446" s="64" t="n">
        <f aca="false">$D$9*(1-EXP(-K446/$D$9))*$C$9</f>
        <v>2.36561263728046E-012</v>
      </c>
      <c r="Q446" s="65" t="n">
        <f aca="false">$D$8*(1-EXP(-K446/$D$8))*$C$8</f>
        <v>3.84289417026204E-011</v>
      </c>
      <c r="R446" s="66" t="n">
        <f aca="false">$B$13-K446</f>
        <v>60</v>
      </c>
      <c r="S446" s="67" t="n">
        <f aca="false">VLOOKUP($R446,$K$6:$Q$506,5)/$C$26</f>
        <v>0.190680630412817</v>
      </c>
      <c r="T446" s="68" t="n">
        <f aca="false">VLOOKUP($R446,$K$6:$Q$506,6)/$C$26</f>
        <v>7.50920523713155</v>
      </c>
      <c r="U446" s="69" t="n">
        <f aca="false">VLOOKUP($R446,$K$6:$Q$506,7)/$C$26</f>
        <v>52.8938657670046</v>
      </c>
      <c r="V446" s="28" t="s">
        <v>564</v>
      </c>
      <c r="W446" s="78" t="n">
        <f aca="false">G446*S446+H446*T446+I446*U446</f>
        <v>0</v>
      </c>
      <c r="X446" s="25"/>
      <c r="Y446" s="25"/>
      <c r="Z446" s="25"/>
    </row>
    <row r="447" customFormat="false" ht="15.75" hidden="false" customHeight="false" outlineLevel="0" collapsed="false">
      <c r="A447" s="25"/>
      <c r="B447" s="25"/>
      <c r="C447" s="25"/>
      <c r="D447" s="25"/>
      <c r="E447" s="25"/>
      <c r="F447" s="28" t="s">
        <v>565</v>
      </c>
      <c r="G447" s="103" t="n">
        <v>0</v>
      </c>
      <c r="H447" s="76" t="n">
        <v>0</v>
      </c>
      <c r="I447" s="77" t="n">
        <v>0</v>
      </c>
      <c r="J447" s="25"/>
      <c r="K447" s="61" t="n">
        <v>441</v>
      </c>
      <c r="L447" s="62" t="n">
        <f aca="false">$B$17+$B$18*EXP(-K447/$B$21)+$B$19*EXP(-K447/$B$22)+$B$20*EXP(-K447/$B$23)</f>
        <v>0.29052332451179</v>
      </c>
      <c r="M447" s="63" t="n">
        <f aca="false">EXP(-K447/$D$9)</f>
        <v>5.87711047298234E-017</v>
      </c>
      <c r="N447" s="63" t="n">
        <f aca="false">EXP(-K447/$D$8)</f>
        <v>0.017494450552426</v>
      </c>
      <c r="O447" s="64" t="n">
        <f aca="false">(K447*$B$17+$B$18*$B$21*(1-EXP(-K447/$B$21))+$B$19*$B$22*(1-EXP(-K447/$B$22))+$B$20*$B$23*(1-EXP(-K447/$B$23)))*$C$7</f>
        <v>2.84379721763526E-013</v>
      </c>
      <c r="P447" s="64" t="n">
        <f aca="false">$D$9*(1-EXP(-K447/$D$9))*$C$9</f>
        <v>2.36561263728046E-012</v>
      </c>
      <c r="Q447" s="65" t="n">
        <f aca="false">$D$8*(1-EXP(-K447/$D$8))*$C$8</f>
        <v>3.84352492743617E-011</v>
      </c>
      <c r="R447" s="66" t="n">
        <f aca="false">$B$13-K447</f>
        <v>59</v>
      </c>
      <c r="S447" s="67" t="n">
        <f aca="false">VLOOKUP($R447,$K$6:$Q$506,5)/$C$26</f>
        <v>0.188146528128977</v>
      </c>
      <c r="T447" s="68" t="n">
        <f aca="false">VLOOKUP($R447,$K$6:$Q$506,6)/$C$26</f>
        <v>7.50506844174971</v>
      </c>
      <c r="U447" s="69" t="n">
        <f aca="false">VLOOKUP($R447,$K$6:$Q$506,7)/$C$26</f>
        <v>52.2297437309668</v>
      </c>
      <c r="V447" s="28" t="s">
        <v>565</v>
      </c>
      <c r="W447" s="78" t="n">
        <f aca="false">G447*S447+H447*T447+I447*U447</f>
        <v>0</v>
      </c>
      <c r="X447" s="25"/>
      <c r="Y447" s="25"/>
      <c r="Z447" s="25"/>
    </row>
    <row r="448" customFormat="false" ht="15.75" hidden="false" customHeight="false" outlineLevel="0" collapsed="false">
      <c r="A448" s="25"/>
      <c r="B448" s="25"/>
      <c r="C448" s="25"/>
      <c r="D448" s="25"/>
      <c r="E448" s="25"/>
      <c r="F448" s="28" t="s">
        <v>566</v>
      </c>
      <c r="G448" s="103" t="n">
        <v>0</v>
      </c>
      <c r="H448" s="76" t="n">
        <v>0</v>
      </c>
      <c r="I448" s="77" t="n">
        <v>0</v>
      </c>
      <c r="J448" s="25"/>
      <c r="K448" s="61" t="n">
        <v>442</v>
      </c>
      <c r="L448" s="62" t="n">
        <f aca="false">$B$17+$B$18*EXP(-K448/$B$21)+$B$19*EXP(-K448/$B$22)+$B$20*EXP(-K448/$B$23)</f>
        <v>0.290337862544367</v>
      </c>
      <c r="M448" s="63" t="n">
        <f aca="false">EXP(-K448/$D$9)</f>
        <v>5.39957076395672E-017</v>
      </c>
      <c r="N448" s="63" t="n">
        <f aca="false">EXP(-K448/$D$8)</f>
        <v>0.0173346849961915</v>
      </c>
      <c r="O448" s="64" t="n">
        <f aca="false">(K448*$B$17+$B$18*$B$21*(1-EXP(-K448/$B$21))+$B$19*$B$22*(1-EXP(-K448/$B$22))+$B$20*$B$23*(1-EXP(-K448/$B$23)))*$C$7</f>
        <v>2.84874868257868E-013</v>
      </c>
      <c r="P448" s="64" t="n">
        <f aca="false">$D$9*(1-EXP(-K448/$D$9))*$C$9</f>
        <v>2.36561263728046E-012</v>
      </c>
      <c r="Q448" s="65" t="n">
        <f aca="false">$D$8*(1-EXP(-K448/$D$8))*$C$8</f>
        <v>3.84414992431102E-011</v>
      </c>
      <c r="R448" s="66" t="n">
        <f aca="false">$B$13-K448</f>
        <v>58</v>
      </c>
      <c r="S448" s="67" t="n">
        <f aca="false">VLOOKUP($R448,$K$6:$Q$506,5)/$C$26</f>
        <v>0.18560138863663</v>
      </c>
      <c r="T448" s="68" t="n">
        <f aca="false">VLOOKUP($R448,$K$6:$Q$506,6)/$C$26</f>
        <v>7.50056578690434</v>
      </c>
      <c r="U448" s="69" t="n">
        <f aca="false">VLOOKUP($R448,$K$6:$Q$506,7)/$C$26</f>
        <v>51.5595007976345</v>
      </c>
      <c r="V448" s="28" t="s">
        <v>566</v>
      </c>
      <c r="W448" s="78" t="n">
        <f aca="false">G448*S448+H448*T448+I448*U448</f>
        <v>0</v>
      </c>
      <c r="X448" s="25"/>
      <c r="Y448" s="25"/>
      <c r="Z448" s="25"/>
    </row>
    <row r="449" customFormat="false" ht="15.75" hidden="false" customHeight="false" outlineLevel="0" collapsed="false">
      <c r="A449" s="25"/>
      <c r="B449" s="25"/>
      <c r="C449" s="25"/>
      <c r="D449" s="25"/>
      <c r="E449" s="25"/>
      <c r="F449" s="28" t="s">
        <v>567</v>
      </c>
      <c r="G449" s="103" t="n">
        <v>0</v>
      </c>
      <c r="H449" s="76" t="n">
        <v>0</v>
      </c>
      <c r="I449" s="77" t="n">
        <v>0</v>
      </c>
      <c r="J449" s="25"/>
      <c r="K449" s="61" t="n">
        <v>443</v>
      </c>
      <c r="L449" s="62" t="n">
        <f aca="false">$B$17+$B$18*EXP(-K449/$B$21)+$B$19*EXP(-K449/$B$22)+$B$20*EXP(-K449/$B$23)</f>
        <v>0.290152871289124</v>
      </c>
      <c r="M449" s="63" t="n">
        <f aca="false">EXP(-K449/$D$9)</f>
        <v>4.96083314564292E-017</v>
      </c>
      <c r="N449" s="63" t="n">
        <f aca="false">EXP(-K449/$D$8)</f>
        <v>0.0171763784759458</v>
      </c>
      <c r="O449" s="64" t="n">
        <f aca="false">(K449*$B$17+$B$18*$B$21*(1-EXP(-K449/$B$21))+$B$19*$B$22*(1-EXP(-K449/$B$22))+$B$20*$B$23*(1-EXP(-K449/$B$23)))*$C$7</f>
        <v>2.85369698964991E-013</v>
      </c>
      <c r="P449" s="64" t="n">
        <f aca="false">$D$9*(1-EXP(-K449/$D$9))*$C$9</f>
        <v>2.36561263728046E-012</v>
      </c>
      <c r="Q449" s="65" t="n">
        <f aca="false">$D$8*(1-EXP(-K449/$D$8))*$C$8</f>
        <v>3.84476921349171E-011</v>
      </c>
      <c r="R449" s="66" t="n">
        <f aca="false">$B$13-K449</f>
        <v>57</v>
      </c>
      <c r="S449" s="67" t="n">
        <f aca="false">VLOOKUP($R449,$K$6:$Q$506,5)/$C$26</f>
        <v>0.183044972741416</v>
      </c>
      <c r="T449" s="68" t="n">
        <f aca="false">VLOOKUP($R449,$K$6:$Q$506,6)/$C$26</f>
        <v>7.4956649158713</v>
      </c>
      <c r="U449" s="69" t="n">
        <f aca="false">VLOOKUP($R449,$K$6:$Q$506,7)/$C$26</f>
        <v>50.8830805536052</v>
      </c>
      <c r="V449" s="28" t="s">
        <v>567</v>
      </c>
      <c r="W449" s="78" t="n">
        <f aca="false">G449*S449+H449*T449+I449*U449</f>
        <v>0</v>
      </c>
      <c r="X449" s="25"/>
      <c r="Y449" s="25"/>
      <c r="Z449" s="25"/>
    </row>
    <row r="450" customFormat="false" ht="15.75" hidden="false" customHeight="false" outlineLevel="0" collapsed="false">
      <c r="A450" s="25"/>
      <c r="B450" s="25"/>
      <c r="C450" s="25"/>
      <c r="D450" s="25"/>
      <c r="E450" s="25"/>
      <c r="F450" s="28" t="s">
        <v>568</v>
      </c>
      <c r="G450" s="103" t="n">
        <v>0</v>
      </c>
      <c r="H450" s="76" t="n">
        <v>0</v>
      </c>
      <c r="I450" s="77" t="n">
        <v>0</v>
      </c>
      <c r="J450" s="25"/>
      <c r="K450" s="61" t="n">
        <v>444</v>
      </c>
      <c r="L450" s="62" t="n">
        <f aca="false">$B$17+$B$18*EXP(-K450/$B$21)+$B$19*EXP(-K450/$B$22)+$B$20*EXP(-K450/$B$23)</f>
        <v>0.289968349525209</v>
      </c>
      <c r="M450" s="63" t="n">
        <f aca="false">EXP(-K450/$D$9)</f>
        <v>4.55774478652743E-017</v>
      </c>
      <c r="N450" s="63" t="n">
        <f aca="false">EXP(-K450/$D$8)</f>
        <v>0.0170195176672522</v>
      </c>
      <c r="O450" s="64" t="n">
        <f aca="false">(K450*$B$17+$B$18*$B$21*(1-EXP(-K450/$B$21))+$B$19*$B$22*(1-EXP(-K450/$B$22))+$B$20*$B$23*(1-EXP(-K450/$B$23)))*$C$7</f>
        <v>2.85864214686359E-013</v>
      </c>
      <c r="P450" s="64" t="n">
        <f aca="false">$D$9*(1-EXP(-K450/$D$9))*$C$9</f>
        <v>2.36561263728046E-012</v>
      </c>
      <c r="Q450" s="65" t="n">
        <f aca="false">$D$8*(1-EXP(-K450/$D$8))*$C$8</f>
        <v>3.84538284710293E-011</v>
      </c>
      <c r="R450" s="66" t="n">
        <f aca="false">$B$13-K450</f>
        <v>56</v>
      </c>
      <c r="S450" s="67" t="n">
        <f aca="false">VLOOKUP($R450,$K$6:$Q$506,5)/$C$26</f>
        <v>0.180477034758992</v>
      </c>
      <c r="T450" s="68" t="n">
        <f aca="false">VLOOKUP($R450,$K$6:$Q$506,6)/$C$26</f>
        <v>7.49033061028774</v>
      </c>
      <c r="U450" s="69" t="n">
        <f aca="false">VLOOKUP($R450,$K$6:$Q$506,7)/$C$26</f>
        <v>50.2004260655409</v>
      </c>
      <c r="V450" s="28" t="s">
        <v>568</v>
      </c>
      <c r="W450" s="78" t="n">
        <f aca="false">G450*S450+H450*T450+I450*U450</f>
        <v>0</v>
      </c>
      <c r="X450" s="25"/>
      <c r="Y450" s="25"/>
      <c r="Z450" s="25"/>
    </row>
    <row r="451" customFormat="false" ht="15.75" hidden="false" customHeight="false" outlineLevel="0" collapsed="false">
      <c r="A451" s="25"/>
      <c r="B451" s="25"/>
      <c r="C451" s="25"/>
      <c r="D451" s="25"/>
      <c r="E451" s="25"/>
      <c r="F451" s="28" t="s">
        <v>569</v>
      </c>
      <c r="G451" s="103" t="n">
        <v>0</v>
      </c>
      <c r="H451" s="76" t="n">
        <v>0</v>
      </c>
      <c r="I451" s="77" t="n">
        <v>0</v>
      </c>
      <c r="J451" s="25"/>
      <c r="K451" s="61" t="n">
        <v>445</v>
      </c>
      <c r="L451" s="62" t="n">
        <f aca="false">$B$17+$B$18*EXP(-K451/$B$21)+$B$19*EXP(-K451/$B$22)+$B$20*EXP(-K451/$B$23)</f>
        <v>0.289784296035641</v>
      </c>
      <c r="M451" s="63" t="n">
        <f aca="false">EXP(-K451/$D$9)</f>
        <v>4.18740903579122E-017</v>
      </c>
      <c r="N451" s="63" t="n">
        <f aca="false">EXP(-K451/$D$8)</f>
        <v>0.0168640893673577</v>
      </c>
      <c r="O451" s="64" t="n">
        <f aca="false">(K451*$B$17+$B$18*$B$21*(1-EXP(-K451/$B$21))+$B$19*$B$22*(1-EXP(-K451/$B$22))+$B$20*$B$23*(1-EXP(-K451/$B$23)))*$C$7</f>
        <v>2.86358416221354E-013</v>
      </c>
      <c r="P451" s="64" t="n">
        <f aca="false">$D$9*(1-EXP(-K451/$D$9))*$C$9</f>
        <v>2.36561263728046E-012</v>
      </c>
      <c r="Q451" s="65" t="n">
        <f aca="false">$D$8*(1-EXP(-K451/$D$8))*$C$8</f>
        <v>3.84599087679336E-011</v>
      </c>
      <c r="R451" s="66" t="n">
        <f aca="false">$B$13-K451</f>
        <v>55</v>
      </c>
      <c r="S451" s="67" t="n">
        <f aca="false">VLOOKUP($R451,$K$6:$Q$506,5)/$C$26</f>
        <v>0.177897322329142</v>
      </c>
      <c r="T451" s="68" t="n">
        <f aca="false">VLOOKUP($R451,$K$6:$Q$506,6)/$C$26</f>
        <v>7.4845245370679</v>
      </c>
      <c r="U451" s="69" t="n">
        <f aca="false">VLOOKUP($R451,$K$6:$Q$506,7)/$C$26</f>
        <v>49.5114798753762</v>
      </c>
      <c r="V451" s="28" t="s">
        <v>569</v>
      </c>
      <c r="W451" s="78" t="n">
        <f aca="false">G451*S451+H451*T451+I451*U451</f>
        <v>0</v>
      </c>
      <c r="X451" s="25"/>
      <c r="Y451" s="25"/>
      <c r="Z451" s="25"/>
    </row>
    <row r="452" customFormat="false" ht="15.75" hidden="false" customHeight="false" outlineLevel="0" collapsed="false">
      <c r="A452" s="25"/>
      <c r="B452" s="25"/>
      <c r="C452" s="25"/>
      <c r="D452" s="25"/>
      <c r="E452" s="25"/>
      <c r="F452" s="28" t="s">
        <v>570</v>
      </c>
      <c r="G452" s="103" t="n">
        <v>0</v>
      </c>
      <c r="H452" s="76" t="n">
        <v>0</v>
      </c>
      <c r="I452" s="77" t="n">
        <v>0</v>
      </c>
      <c r="J452" s="25"/>
      <c r="K452" s="61" t="n">
        <v>446</v>
      </c>
      <c r="L452" s="62" t="n">
        <f aca="false">$B$17+$B$18*EXP(-K452/$B$21)+$B$19*EXP(-K452/$B$22)+$B$20*EXP(-K452/$B$23)</f>
        <v>0.289600709607279</v>
      </c>
      <c r="M452" s="63" t="n">
        <f aca="false">EXP(-K452/$D$9)</f>
        <v>3.84716460756147E-017</v>
      </c>
      <c r="N452" s="63" t="n">
        <f aca="false">EXP(-K452/$D$8)</f>
        <v>0.0167100804940816</v>
      </c>
      <c r="O452" s="64" t="n">
        <f aca="false">(K452*$B$17+$B$18*$B$21*(1-EXP(-K452/$B$21))+$B$19*$B$22*(1-EXP(-K452/$B$22))+$B$20*$B$23*(1-EXP(-K452/$B$23)))*$C$7</f>
        <v>2.86852304367289E-013</v>
      </c>
      <c r="P452" s="64" t="n">
        <f aca="false">$D$9*(1-EXP(-K452/$D$9))*$C$9</f>
        <v>2.36561263728046E-012</v>
      </c>
      <c r="Q452" s="65" t="n">
        <f aca="false">$D$8*(1-EXP(-K452/$D$8))*$C$8</f>
        <v>3.84659335373999E-011</v>
      </c>
      <c r="R452" s="66" t="n">
        <f aca="false">$B$13-K452</f>
        <v>54</v>
      </c>
      <c r="S452" s="67" t="n">
        <f aca="false">VLOOKUP($R452,$K$6:$Q$506,5)/$C$26</f>
        <v>0.1753055762231</v>
      </c>
      <c r="T452" s="68" t="n">
        <f aca="false">VLOOKUP($R452,$K$6:$Q$506,6)/$C$26</f>
        <v>7.47820497293606</v>
      </c>
      <c r="U452" s="69" t="n">
        <f aca="false">VLOOKUP($R452,$K$6:$Q$506,7)/$C$26</f>
        <v>48.8161839954818</v>
      </c>
      <c r="V452" s="28" t="s">
        <v>570</v>
      </c>
      <c r="W452" s="78" t="n">
        <f aca="false">G452*S452+H452*T452+I452*U452</f>
        <v>0</v>
      </c>
      <c r="X452" s="25"/>
      <c r="Y452" s="25"/>
      <c r="Z452" s="25"/>
    </row>
    <row r="453" customFormat="false" ht="15.75" hidden="false" customHeight="false" outlineLevel="0" collapsed="false">
      <c r="A453" s="25"/>
      <c r="B453" s="25"/>
      <c r="C453" s="25"/>
      <c r="D453" s="25"/>
      <c r="E453" s="25"/>
      <c r="F453" s="28" t="s">
        <v>571</v>
      </c>
      <c r="G453" s="103" t="n">
        <v>0</v>
      </c>
      <c r="H453" s="76" t="n">
        <v>0</v>
      </c>
      <c r="I453" s="77" t="n">
        <v>0</v>
      </c>
      <c r="J453" s="25"/>
      <c r="K453" s="61" t="n">
        <v>447</v>
      </c>
      <c r="L453" s="62" t="n">
        <f aca="false">$B$17+$B$18*EXP(-K453/$B$21)+$B$19*EXP(-K453/$B$22)+$B$20*EXP(-K453/$B$23)</f>
        <v>0.289417589030793</v>
      </c>
      <c r="M453" s="63" t="n">
        <f aca="false">EXP(-K453/$D$9)</f>
        <v>3.53456645652885E-017</v>
      </c>
      <c r="N453" s="63" t="n">
        <f aca="false">EXP(-K453/$D$8)</f>
        <v>0.0165574780847141</v>
      </c>
      <c r="O453" s="64" t="n">
        <f aca="false">(K453*$B$17+$B$18*$B$21*(1-EXP(-K453/$B$21))+$B$19*$B$22*(1-EXP(-K453/$B$22))+$B$20*$B$23*(1-EXP(-K453/$B$23)))*$C$7</f>
        <v>2.87345879919413E-013</v>
      </c>
      <c r="P453" s="64" t="n">
        <f aca="false">$D$9*(1-EXP(-K453/$D$9))*$C$9</f>
        <v>2.36561263728046E-012</v>
      </c>
      <c r="Q453" s="65" t="n">
        <f aca="false">$D$8*(1-EXP(-K453/$D$8))*$C$8</f>
        <v>3.84719032865247E-011</v>
      </c>
      <c r="R453" s="66" t="n">
        <f aca="false">$B$13-K453</f>
        <v>53</v>
      </c>
      <c r="S453" s="67" t="n">
        <f aca="false">VLOOKUP($R453,$K$6:$Q$506,5)/$C$26</f>
        <v>0.172701530143466</v>
      </c>
      <c r="T453" s="68" t="n">
        <f aca="false">VLOOKUP($R453,$K$6:$Q$506,6)/$C$26</f>
        <v>7.47132650459709</v>
      </c>
      <c r="U453" s="69" t="n">
        <f aca="false">VLOOKUP($R453,$K$6:$Q$506,7)/$C$26</f>
        <v>48.1144799037841</v>
      </c>
      <c r="V453" s="28" t="s">
        <v>571</v>
      </c>
      <c r="W453" s="78" t="n">
        <f aca="false">G453*S453+H453*T453+I453*U453</f>
        <v>0</v>
      </c>
      <c r="X453" s="25"/>
      <c r="Y453" s="25"/>
      <c r="Z453" s="25"/>
    </row>
    <row r="454" customFormat="false" ht="15.75" hidden="false" customHeight="false" outlineLevel="0" collapsed="false">
      <c r="A454" s="25"/>
      <c r="B454" s="25"/>
      <c r="C454" s="25"/>
      <c r="D454" s="25"/>
      <c r="E454" s="25"/>
      <c r="F454" s="28" t="s">
        <v>572</v>
      </c>
      <c r="G454" s="103" t="n">
        <v>0</v>
      </c>
      <c r="H454" s="76" t="n">
        <v>0</v>
      </c>
      <c r="I454" s="77" t="n">
        <v>0</v>
      </c>
      <c r="J454" s="25"/>
      <c r="K454" s="61" t="n">
        <v>448</v>
      </c>
      <c r="L454" s="62" t="n">
        <f aca="false">$B$17+$B$18*EXP(-K454/$B$21)+$B$19*EXP(-K454/$B$22)+$B$20*EXP(-K454/$B$23)</f>
        <v>0.289234933100633</v>
      </c>
      <c r="M454" s="63" t="n">
        <f aca="false">EXP(-K454/$D$9)</f>
        <v>3.24736820750122E-017</v>
      </c>
      <c r="N454" s="63" t="n">
        <f aca="false">EXP(-K454/$D$8)</f>
        <v>0.0164062692949258</v>
      </c>
      <c r="O454" s="64" t="n">
        <f aca="false">(K454*$B$17+$B$18*$B$21*(1-EXP(-K454/$B$21))+$B$19*$B$22*(1-EXP(-K454/$B$22))+$B$20*$B$23*(1-EXP(-K454/$B$23)))*$C$7</f>
        <v>2.87839143670913E-013</v>
      </c>
      <c r="P454" s="64" t="n">
        <f aca="false">$D$9*(1-EXP(-K454/$D$9))*$C$9</f>
        <v>2.36561263728046E-012</v>
      </c>
      <c r="Q454" s="65" t="n">
        <f aca="false">$D$8*(1-EXP(-K454/$D$8))*$C$8</f>
        <v>3.84778185177733E-011</v>
      </c>
      <c r="R454" s="66" t="n">
        <f aca="false">$B$13-K454</f>
        <v>52</v>
      </c>
      <c r="S454" s="67" t="n">
        <f aca="false">VLOOKUP($R454,$K$6:$Q$506,5)/$C$26</f>
        <v>0.170084910515963</v>
      </c>
      <c r="T454" s="68" t="n">
        <f aca="false">VLOOKUP($R454,$K$6:$Q$506,6)/$C$26</f>
        <v>7.46383970238997</v>
      </c>
      <c r="U454" s="69" t="n">
        <f aca="false">VLOOKUP($R454,$K$6:$Q$506,7)/$C$26</f>
        <v>47.4063085388393</v>
      </c>
      <c r="V454" s="28" t="s">
        <v>572</v>
      </c>
      <c r="W454" s="78" t="n">
        <f aca="false">G454*S454+H454*T454+I454*U454</f>
        <v>0</v>
      </c>
      <c r="X454" s="25"/>
      <c r="Y454" s="25"/>
      <c r="Z454" s="25"/>
    </row>
    <row r="455" customFormat="false" ht="15.75" hidden="false" customHeight="false" outlineLevel="0" collapsed="false">
      <c r="A455" s="25"/>
      <c r="B455" s="25"/>
      <c r="C455" s="25"/>
      <c r="D455" s="25"/>
      <c r="E455" s="25"/>
      <c r="F455" s="28" t="s">
        <v>573</v>
      </c>
      <c r="G455" s="103" t="n">
        <v>0</v>
      </c>
      <c r="H455" s="76" t="n">
        <v>0</v>
      </c>
      <c r="I455" s="77" t="n">
        <v>0</v>
      </c>
      <c r="J455" s="25"/>
      <c r="K455" s="61" t="n">
        <v>449</v>
      </c>
      <c r="L455" s="62" t="n">
        <f aca="false">$B$17+$B$18*EXP(-K455/$B$21)+$B$19*EXP(-K455/$B$22)+$B$20*EXP(-K455/$B$23)</f>
        <v>0.289052740615</v>
      </c>
      <c r="M455" s="63" t="n">
        <f aca="false">EXP(-K455/$D$9)</f>
        <v>2.98350601262874E-017</v>
      </c>
      <c r="N455" s="63" t="n">
        <f aca="false">EXP(-K455/$D$8)</f>
        <v>0.0162564413976859</v>
      </c>
      <c r="O455" s="64" t="n">
        <f aca="false">(K455*$B$17+$B$18*$B$21*(1-EXP(-K455/$B$21))+$B$19*$B$22*(1-EXP(-K455/$B$22))+$B$20*$B$23*(1-EXP(-K455/$B$23)))*$C$7</f>
        <v>2.88332096412927E-013</v>
      </c>
      <c r="P455" s="64" t="n">
        <f aca="false">$D$9*(1-EXP(-K455/$D$9))*$C$9</f>
        <v>2.36561263728046E-012</v>
      </c>
      <c r="Q455" s="65" t="n">
        <f aca="false">$D$8*(1-EXP(-K455/$D$8))*$C$8</f>
        <v>3.84836797290223E-011</v>
      </c>
      <c r="R455" s="66" t="n">
        <f aca="false">$B$13-K455</f>
        <v>51</v>
      </c>
      <c r="S455" s="67" t="n">
        <f aca="false">VLOOKUP($R455,$K$6:$Q$506,5)/$C$26</f>
        <v>0.167455436272141</v>
      </c>
      <c r="T455" s="68" t="n">
        <f aca="false">VLOOKUP($R455,$K$6:$Q$506,6)/$C$26</f>
        <v>7.4556907650792</v>
      </c>
      <c r="U455" s="69" t="n">
        <f aca="false">VLOOKUP($R455,$K$6:$Q$506,7)/$C$26</f>
        <v>46.6916102948624</v>
      </c>
      <c r="V455" s="28" t="s">
        <v>573</v>
      </c>
      <c r="W455" s="78" t="n">
        <f aca="false">G455*S455+H455*T455+I455*U455</f>
        <v>0</v>
      </c>
      <c r="X455" s="25"/>
      <c r="Y455" s="25"/>
      <c r="Z455" s="25"/>
    </row>
    <row r="456" customFormat="false" ht="15.75" hidden="false" customHeight="false" outlineLevel="0" collapsed="false">
      <c r="A456" s="25"/>
      <c r="B456" s="25"/>
      <c r="C456" s="25"/>
      <c r="D456" s="25"/>
      <c r="E456" s="25"/>
      <c r="F456" s="28" t="s">
        <v>574</v>
      </c>
      <c r="G456" s="103" t="n">
        <v>0</v>
      </c>
      <c r="H456" s="76" t="n">
        <v>0</v>
      </c>
      <c r="I456" s="77" t="n">
        <v>0</v>
      </c>
      <c r="J456" s="25"/>
      <c r="K456" s="61" t="n">
        <v>450</v>
      </c>
      <c r="L456" s="62" t="n">
        <f aca="false">$B$17+$B$18*EXP(-K456/$B$21)+$B$19*EXP(-K456/$B$22)+$B$20*EXP(-K456/$B$23)</f>
        <v>0.288871010375819</v>
      </c>
      <c r="M456" s="63" t="n">
        <f aca="false">EXP(-K456/$D$9)</f>
        <v>2.74108372029704E-017</v>
      </c>
      <c r="N456" s="63" t="n">
        <f aca="false">EXP(-K456/$D$8)</f>
        <v>0.0161079817821918</v>
      </c>
      <c r="O456" s="64" t="n">
        <f aca="false">(K456*$B$17+$B$18*$B$21*(1-EXP(-K456/$B$21))+$B$19*$B$22*(1-EXP(-K456/$B$22))+$B$20*$B$23*(1-EXP(-K456/$B$23)))*$C$7</f>
        <v>2.88824738934546E-013</v>
      </c>
      <c r="P456" s="64" t="n">
        <f aca="false">$D$9*(1-EXP(-K456/$D$9))*$C$9</f>
        <v>2.36561263728046E-012</v>
      </c>
      <c r="Q456" s="65" t="n">
        <f aca="false">$D$8*(1-EXP(-K456/$D$8))*$C$8</f>
        <v>3.84894874136017E-011</v>
      </c>
      <c r="R456" s="66" t="n">
        <f aca="false">$B$13-K456</f>
        <v>50</v>
      </c>
      <c r="S456" s="67" t="n">
        <f aca="false">VLOOKUP($R456,$K$6:$Q$506,5)/$C$26</f>
        <v>0.164812818621908</v>
      </c>
      <c r="T456" s="68" t="n">
        <f aca="false">VLOOKUP($R456,$K$6:$Q$506,6)/$C$26</f>
        <v>7.44682113323133</v>
      </c>
      <c r="U456" s="69" t="n">
        <f aca="false">VLOOKUP($R456,$K$6:$Q$506,7)/$C$26</f>
        <v>45.9703250167102</v>
      </c>
      <c r="V456" s="28" t="s">
        <v>574</v>
      </c>
      <c r="W456" s="78" t="n">
        <f aca="false">G456*S456+H456*T456+I456*U456</f>
        <v>0</v>
      </c>
      <c r="X456" s="25"/>
      <c r="Y456" s="25"/>
      <c r="Z456" s="25"/>
    </row>
    <row r="457" customFormat="false" ht="15.75" hidden="false" customHeight="false" outlineLevel="0" collapsed="false">
      <c r="A457" s="25"/>
      <c r="B457" s="25"/>
      <c r="C457" s="25"/>
      <c r="D457" s="25"/>
      <c r="E457" s="25"/>
      <c r="F457" s="28" t="s">
        <v>575</v>
      </c>
      <c r="G457" s="103" t="n">
        <v>0</v>
      </c>
      <c r="H457" s="76" t="n">
        <v>0</v>
      </c>
      <c r="I457" s="77" t="n">
        <v>0</v>
      </c>
      <c r="J457" s="25"/>
      <c r="K457" s="61" t="n">
        <v>451</v>
      </c>
      <c r="L457" s="62" t="n">
        <f aca="false">$B$17+$B$18*EXP(-K457/$B$21)+$B$19*EXP(-K457/$B$22)+$B$20*EXP(-K457/$B$23)</f>
        <v>0.28868974118871</v>
      </c>
      <c r="M457" s="63" t="n">
        <f aca="false">EXP(-K457/$D$9)</f>
        <v>2.51835924910954E-017</v>
      </c>
      <c r="N457" s="63" t="n">
        <f aca="false">EXP(-K457/$D$8)</f>
        <v>0.0159608779528068</v>
      </c>
      <c r="O457" s="64" t="n">
        <f aca="false">(K457*$B$17+$B$18*$B$21*(1-EXP(-K457/$B$21))+$B$19*$B$22*(1-EXP(-K457/$B$22))+$B$20*$B$23*(1-EXP(-K457/$B$23)))*$C$7</f>
        <v>2.8931707202282E-013</v>
      </c>
      <c r="P457" s="64" t="n">
        <f aca="false">$D$9*(1-EXP(-K457/$D$9))*$C$9</f>
        <v>2.36561263728046E-012</v>
      </c>
      <c r="Q457" s="65" t="n">
        <f aca="false">$D$8*(1-EXP(-K457/$D$8))*$C$8</f>
        <v>3.84952420603361E-011</v>
      </c>
      <c r="R457" s="66" t="n">
        <f aca="false">$B$13-K457</f>
        <v>49</v>
      </c>
      <c r="S457" s="67" t="n">
        <f aca="false">VLOOKUP($R457,$K$6:$Q$506,5)/$C$26</f>
        <v>0.162156760814521</v>
      </c>
      <c r="T457" s="68" t="n">
        <f aca="false">VLOOKUP($R457,$K$6:$Q$506,6)/$C$26</f>
        <v>7.43716706839851</v>
      </c>
      <c r="U457" s="69" t="n">
        <f aca="false">VLOOKUP($R457,$K$6:$Q$506,7)/$C$26</f>
        <v>45.242391994818</v>
      </c>
      <c r="V457" s="28" t="s">
        <v>575</v>
      </c>
      <c r="W457" s="78" t="n">
        <f aca="false">G457*S457+H457*T457+I457*U457</f>
        <v>0</v>
      </c>
      <c r="X457" s="25"/>
      <c r="Y457" s="25"/>
      <c r="Z457" s="25"/>
    </row>
    <row r="458" customFormat="false" ht="15.75" hidden="false" customHeight="false" outlineLevel="0" collapsed="false">
      <c r="A458" s="25"/>
      <c r="B458" s="25"/>
      <c r="C458" s="25"/>
      <c r="D458" s="25"/>
      <c r="E458" s="25"/>
      <c r="F458" s="28" t="s">
        <v>576</v>
      </c>
      <c r="G458" s="103" t="n">
        <v>0</v>
      </c>
      <c r="H458" s="76" t="n">
        <v>0</v>
      </c>
      <c r="I458" s="77" t="n">
        <v>0</v>
      </c>
      <c r="J458" s="25"/>
      <c r="K458" s="61" t="n">
        <v>452</v>
      </c>
      <c r="L458" s="62" t="n">
        <f aca="false">$B$17+$B$18*EXP(-K458/$B$21)+$B$19*EXP(-K458/$B$22)+$B$20*EXP(-K458/$B$23)</f>
        <v>0.288508931862961</v>
      </c>
      <c r="M458" s="63" t="n">
        <f aca="false">EXP(-K458/$D$9)</f>
        <v>2.31373206904029E-017</v>
      </c>
      <c r="N458" s="63" t="n">
        <f aca="false">EXP(-K458/$D$8)</f>
        <v>0.0158151175280093</v>
      </c>
      <c r="O458" s="64" t="n">
        <f aca="false">(K458*$B$17+$B$18*$B$21*(1-EXP(-K458/$B$21))+$B$19*$B$22*(1-EXP(-K458/$B$22))+$B$20*$B$23*(1-EXP(-K458/$B$23)))*$C$7</f>
        <v>2.8980909646277E-013</v>
      </c>
      <c r="P458" s="64" t="n">
        <f aca="false">$D$9*(1-EXP(-K458/$D$9))*$C$9</f>
        <v>2.36561263728046E-012</v>
      </c>
      <c r="Q458" s="65" t="n">
        <f aca="false">$D$8*(1-EXP(-K458/$D$8))*$C$8</f>
        <v>3.85009441535859E-011</v>
      </c>
      <c r="R458" s="66" t="n">
        <f aca="false">$B$13-K458</f>
        <v>48</v>
      </c>
      <c r="S458" s="67" t="n">
        <f aca="false">VLOOKUP($R458,$K$6:$Q$506,5)/$C$26</f>
        <v>0.159486957886358</v>
      </c>
      <c r="T458" s="68" t="n">
        <f aca="false">VLOOKUP($R458,$K$6:$Q$506,6)/$C$26</f>
        <v>7.42665919508485</v>
      </c>
      <c r="U458" s="69" t="n">
        <f aca="false">VLOOKUP($R458,$K$6:$Q$506,7)/$C$26</f>
        <v>44.50774996009</v>
      </c>
      <c r="V458" s="28" t="s">
        <v>576</v>
      </c>
      <c r="W458" s="78" t="n">
        <f aca="false">G458*S458+H458*T458+I458*U458</f>
        <v>0</v>
      </c>
      <c r="X458" s="25"/>
      <c r="Y458" s="25"/>
      <c r="Z458" s="25"/>
    </row>
    <row r="459" customFormat="false" ht="15.75" hidden="false" customHeight="false" outlineLevel="0" collapsed="false">
      <c r="A459" s="25"/>
      <c r="B459" s="25"/>
      <c r="C459" s="25"/>
      <c r="D459" s="25"/>
      <c r="E459" s="25"/>
      <c r="F459" s="28" t="s">
        <v>577</v>
      </c>
      <c r="G459" s="103" t="n">
        <v>0</v>
      </c>
      <c r="H459" s="76" t="n">
        <v>0</v>
      </c>
      <c r="I459" s="77" t="n">
        <v>0</v>
      </c>
      <c r="J459" s="25"/>
      <c r="K459" s="61" t="n">
        <v>453</v>
      </c>
      <c r="L459" s="62" t="n">
        <f aca="false">$B$17+$B$18*EXP(-K459/$B$21)+$B$19*EXP(-K459/$B$22)+$B$20*EXP(-K459/$B$23)</f>
        <v>0.2883285812115</v>
      </c>
      <c r="M459" s="63" t="n">
        <f aca="false">EXP(-K459/$D$9)</f>
        <v>2.12573169979556E-017</v>
      </c>
      <c r="N459" s="63" t="n">
        <f aca="false">EXP(-K459/$D$8)</f>
        <v>0.0156706882393498</v>
      </c>
      <c r="O459" s="64" t="n">
        <f aca="false">(K459*$B$17+$B$18*$B$21*(1-EXP(-K459/$B$21))+$B$19*$B$22*(1-EXP(-K459/$B$22))+$B$20*$B$23*(1-EXP(-K459/$B$23)))*$C$7</f>
        <v>2.90300813037387E-013</v>
      </c>
      <c r="P459" s="64" t="n">
        <f aca="false">$D$9*(1-EXP(-K459/$D$9))*$C$9</f>
        <v>2.36561263728046E-012</v>
      </c>
      <c r="Q459" s="65" t="n">
        <f aca="false">$D$8*(1-EXP(-K459/$D$8))*$C$8</f>
        <v>3.85065941732884E-011</v>
      </c>
      <c r="R459" s="66" t="n">
        <f aca="false">$B$13-K459</f>
        <v>47</v>
      </c>
      <c r="S459" s="67" t="n">
        <f aca="false">VLOOKUP($R459,$K$6:$Q$506,5)/$C$26</f>
        <v>0.156803096393379</v>
      </c>
      <c r="T459" s="68" t="n">
        <f aca="false">VLOOKUP($R459,$K$6:$Q$506,6)/$C$26</f>
        <v>7.41522200220413</v>
      </c>
      <c r="U459" s="69" t="n">
        <f aca="false">VLOOKUP($R459,$K$6:$Q$506,7)/$C$26</f>
        <v>43.7663370787423</v>
      </c>
      <c r="V459" s="28" t="s">
        <v>577</v>
      </c>
      <c r="W459" s="78" t="n">
        <f aca="false">G459*S459+H459*T459+I459*U459</f>
        <v>0</v>
      </c>
      <c r="X459" s="25"/>
      <c r="Y459" s="25"/>
      <c r="Z459" s="25"/>
    </row>
    <row r="460" customFormat="false" ht="15.75" hidden="false" customHeight="false" outlineLevel="0" collapsed="false">
      <c r="A460" s="25"/>
      <c r="B460" s="25"/>
      <c r="C460" s="25"/>
      <c r="D460" s="25"/>
      <c r="E460" s="25"/>
      <c r="F460" s="28" t="s">
        <v>578</v>
      </c>
      <c r="G460" s="103" t="n">
        <v>0</v>
      </c>
      <c r="H460" s="76" t="n">
        <v>0</v>
      </c>
      <c r="I460" s="77" t="n">
        <v>0</v>
      </c>
      <c r="J460" s="25"/>
      <c r="K460" s="61" t="n">
        <v>454</v>
      </c>
      <c r="L460" s="62" t="n">
        <f aca="false">$B$17+$B$18*EXP(-K460/$B$21)+$B$19*EXP(-K460/$B$22)+$B$20*EXP(-K460/$B$23)</f>
        <v>0.288148688050873</v>
      </c>
      <c r="M460" s="63" t="n">
        <f aca="false">EXP(-K460/$D$9)</f>
        <v>1.95300714373123E-017</v>
      </c>
      <c r="N460" s="63" t="n">
        <f aca="false">EXP(-K460/$D$8)</f>
        <v>0.0155275779304187</v>
      </c>
      <c r="O460" s="64" t="n">
        <f aca="false">(K460*$B$17+$B$18*$B$21*(1-EXP(-K460/$B$21))+$B$19*$B$22*(1-EXP(-K460/$B$22))+$B$20*$B$23*(1-EXP(-K460/$B$23)))*$C$7</f>
        <v>2.90792222527641E-013</v>
      </c>
      <c r="P460" s="64" t="n">
        <f aca="false">$D$9*(1-EXP(-K460/$D$9))*$C$9</f>
        <v>2.36561263728046E-012</v>
      </c>
      <c r="Q460" s="65" t="n">
        <f aca="false">$D$8*(1-EXP(-K460/$D$8))*$C$8</f>
        <v>3.85121925949976E-011</v>
      </c>
      <c r="R460" s="66" t="n">
        <f aca="false">$B$13-K460</f>
        <v>46</v>
      </c>
      <c r="S460" s="67" t="n">
        <f aca="false">VLOOKUP($R460,$K$6:$Q$506,5)/$C$26</f>
        <v>0.154104854125664</v>
      </c>
      <c r="T460" s="68" t="n">
        <f aca="false">VLOOKUP($R460,$K$6:$Q$506,6)/$C$26</f>
        <v>7.4027733004463</v>
      </c>
      <c r="U460" s="69" t="n">
        <f aca="false">VLOOKUP($R460,$K$6:$Q$506,7)/$C$26</f>
        <v>43.0180909470981</v>
      </c>
      <c r="V460" s="28" t="s">
        <v>578</v>
      </c>
      <c r="W460" s="78" t="n">
        <f aca="false">G460*S460+H460*T460+I460*U460</f>
        <v>0</v>
      </c>
      <c r="X460" s="25"/>
      <c r="Y460" s="25"/>
      <c r="Z460" s="25"/>
    </row>
    <row r="461" customFormat="false" ht="15.75" hidden="false" customHeight="false" outlineLevel="0" collapsed="false">
      <c r="A461" s="25"/>
      <c r="B461" s="25"/>
      <c r="C461" s="25"/>
      <c r="D461" s="25"/>
      <c r="E461" s="25"/>
      <c r="F461" s="28" t="s">
        <v>579</v>
      </c>
      <c r="G461" s="103" t="n">
        <v>0</v>
      </c>
      <c r="H461" s="76" t="n">
        <v>0</v>
      </c>
      <c r="I461" s="77" t="n">
        <v>0</v>
      </c>
      <c r="J461" s="25"/>
      <c r="K461" s="61" t="n">
        <v>455</v>
      </c>
      <c r="L461" s="62" t="n">
        <f aca="false">$B$17+$B$18*EXP(-K461/$B$21)+$B$19*EXP(-K461/$B$22)+$B$20*EXP(-K461/$B$23)</f>
        <v>0.287969251201214</v>
      </c>
      <c r="M461" s="63" t="n">
        <f aca="false">EXP(-K461/$D$9)</f>
        <v>1.7943171773898E-017</v>
      </c>
      <c r="N461" s="63" t="n">
        <f aca="false">EXP(-K461/$D$8)</f>
        <v>0.0153857745558232</v>
      </c>
      <c r="O461" s="64" t="n">
        <f aca="false">(K461*$B$17+$B$18*$B$21*(1-EXP(-K461/$B$21))+$B$19*$B$22*(1-EXP(-K461/$B$22))+$B$20*$B$23*(1-EXP(-K461/$B$23)))*$C$7</f>
        <v>2.91283325712489E-013</v>
      </c>
      <c r="P461" s="64" t="n">
        <f aca="false">$D$9*(1-EXP(-K461/$D$9))*$C$9</f>
        <v>2.36561263728046E-012</v>
      </c>
      <c r="Q461" s="65" t="n">
        <f aca="false">$D$8*(1-EXP(-K461/$D$8))*$C$8</f>
        <v>3.8517739889925E-011</v>
      </c>
      <c r="R461" s="66" t="n">
        <f aca="false">$B$13-K461</f>
        <v>45</v>
      </c>
      <c r="S461" s="67" t="n">
        <f aca="false">VLOOKUP($R461,$K$6:$Q$506,5)/$C$26</f>
        <v>0.151391899800803</v>
      </c>
      <c r="T461" s="68" t="n">
        <f aca="false">VLOOKUP($R461,$K$6:$Q$506,6)/$C$26</f>
        <v>7.3892236316533</v>
      </c>
      <c r="U461" s="69" t="n">
        <f aca="false">VLOOKUP($R461,$K$6:$Q$506,7)/$C$26</f>
        <v>42.2629485863359</v>
      </c>
      <c r="V461" s="28" t="s">
        <v>579</v>
      </c>
      <c r="W461" s="78" t="n">
        <f aca="false">G461*S461+H461*T461+I461*U461</f>
        <v>0</v>
      </c>
      <c r="X461" s="25"/>
      <c r="Y461" s="25"/>
      <c r="Z461" s="25"/>
    </row>
    <row r="462" customFormat="false" ht="15.75" hidden="false" customHeight="false" outlineLevel="0" collapsed="false">
      <c r="A462" s="25"/>
      <c r="B462" s="25"/>
      <c r="C462" s="25"/>
      <c r="D462" s="25"/>
      <c r="E462" s="25"/>
      <c r="F462" s="28" t="s">
        <v>580</v>
      </c>
      <c r="G462" s="103" t="n">
        <v>0</v>
      </c>
      <c r="H462" s="76" t="n">
        <v>0</v>
      </c>
      <c r="I462" s="77" t="n">
        <v>0</v>
      </c>
      <c r="J462" s="25"/>
      <c r="K462" s="61" t="n">
        <v>456</v>
      </c>
      <c r="L462" s="62" t="n">
        <f aca="false">$B$17+$B$18*EXP(-K462/$B$21)+$B$19*EXP(-K462/$B$22)+$B$20*EXP(-K462/$B$23)</f>
        <v>0.287790269486221</v>
      </c>
      <c r="M462" s="63" t="n">
        <f aca="false">EXP(-K462/$D$9)</f>
        <v>1.64852143189046E-017</v>
      </c>
      <c r="N462" s="63" t="n">
        <f aca="false">EXP(-K462/$D$8)</f>
        <v>0.0152452661801733</v>
      </c>
      <c r="O462" s="64" t="n">
        <f aca="false">(K462*$B$17+$B$18*$B$21*(1-EXP(-K462/$B$21))+$B$19*$B$22*(1-EXP(-K462/$B$22))+$B$20*$B$23*(1-EXP(-K462/$B$23)))*$C$7</f>
        <v>2.91774123368879E-013</v>
      </c>
      <c r="P462" s="64" t="n">
        <f aca="false">$D$9*(1-EXP(-K462/$D$9))*$C$9</f>
        <v>2.36561263728046E-012</v>
      </c>
      <c r="Q462" s="65" t="n">
        <f aca="false">$D$8*(1-EXP(-K462/$D$8))*$C$8</f>
        <v>3.85232365249783E-011</v>
      </c>
      <c r="R462" s="66" t="n">
        <f aca="false">$B$13-K462</f>
        <v>44</v>
      </c>
      <c r="S462" s="67" t="n">
        <f aca="false">VLOOKUP($R462,$K$6:$Q$506,5)/$C$26</f>
        <v>0.14866389273208</v>
      </c>
      <c r="T462" s="68" t="n">
        <f aca="false">VLOOKUP($R462,$K$6:$Q$506,6)/$C$26</f>
        <v>7.37447562595989</v>
      </c>
      <c r="U462" s="69" t="n">
        <f aca="false">VLOOKUP($R462,$K$6:$Q$506,7)/$C$26</f>
        <v>41.5008464371882</v>
      </c>
      <c r="V462" s="28" t="s">
        <v>580</v>
      </c>
      <c r="W462" s="78" t="n">
        <f aca="false">G462*S462+H462*T462+I462*U462</f>
        <v>0</v>
      </c>
      <c r="X462" s="25"/>
      <c r="Y462" s="25"/>
      <c r="Z462" s="25"/>
    </row>
    <row r="463" customFormat="false" ht="15.75" hidden="false" customHeight="false" outlineLevel="0" collapsed="false">
      <c r="A463" s="25"/>
      <c r="B463" s="25"/>
      <c r="C463" s="25"/>
      <c r="D463" s="25"/>
      <c r="E463" s="25"/>
      <c r="F463" s="28" t="s">
        <v>581</v>
      </c>
      <c r="G463" s="103" t="n">
        <v>0</v>
      </c>
      <c r="H463" s="76" t="n">
        <v>0</v>
      </c>
      <c r="I463" s="77" t="n">
        <v>0</v>
      </c>
      <c r="J463" s="25"/>
      <c r="K463" s="61" t="n">
        <v>457</v>
      </c>
      <c r="L463" s="62" t="n">
        <f aca="false">$B$17+$B$18*EXP(-K463/$B$21)+$B$19*EXP(-K463/$B$22)+$B$20*EXP(-K463/$B$23)</f>
        <v>0.287611741733135</v>
      </c>
      <c r="M463" s="63" t="n">
        <f aca="false">EXP(-K463/$D$9)</f>
        <v>1.51457219807454E-017</v>
      </c>
      <c r="N463" s="63" t="n">
        <f aca="false">EXP(-K463/$D$8)</f>
        <v>0.0151060409770771</v>
      </c>
      <c r="O463" s="64" t="n">
        <f aca="false">(K463*$B$17+$B$18*$B$21*(1-EXP(-K463/$B$21))+$B$19*$B$22*(1-EXP(-K463/$B$22))+$B$20*$B$23*(1-EXP(-K463/$B$23)))*$C$7</f>
        <v>2.92264616271757E-013</v>
      </c>
      <c r="P463" s="64" t="n">
        <f aca="false">$D$9*(1-EXP(-K463/$D$9))*$C$9</f>
        <v>2.36561263728046E-012</v>
      </c>
      <c r="Q463" s="65" t="n">
        <f aca="false">$D$8*(1-EXP(-K463/$D$8))*$C$8</f>
        <v>3.85286829628018E-011</v>
      </c>
      <c r="R463" s="66" t="n">
        <f aca="false">$B$13-K463</f>
        <v>43</v>
      </c>
      <c r="S463" s="67" t="n">
        <f aca="false">VLOOKUP($R463,$K$6:$Q$506,5)/$C$26</f>
        <v>0.145920482466378</v>
      </c>
      <c r="T463" s="68" t="n">
        <f aca="false">VLOOKUP($R463,$K$6:$Q$506,6)/$C$26</f>
        <v>7.35842330207983</v>
      </c>
      <c r="U463" s="69" t="n">
        <f aca="false">VLOOKUP($R463,$K$6:$Q$506,7)/$C$26</f>
        <v>40.7317203545919</v>
      </c>
      <c r="V463" s="28" t="s">
        <v>581</v>
      </c>
      <c r="W463" s="78" t="n">
        <f aca="false">G463*S463+H463*T463+I463*U463</f>
        <v>0</v>
      </c>
      <c r="X463" s="25"/>
      <c r="Y463" s="25"/>
      <c r="Z463" s="25"/>
    </row>
    <row r="464" customFormat="false" ht="15.75" hidden="false" customHeight="false" outlineLevel="0" collapsed="false">
      <c r="A464" s="25"/>
      <c r="B464" s="25"/>
      <c r="C464" s="25"/>
      <c r="D464" s="25"/>
      <c r="E464" s="25"/>
      <c r="F464" s="28" t="s">
        <v>582</v>
      </c>
      <c r="G464" s="103" t="n">
        <v>0</v>
      </c>
      <c r="H464" s="76" t="n">
        <v>0</v>
      </c>
      <c r="I464" s="77" t="n">
        <v>0</v>
      </c>
      <c r="J464" s="25"/>
      <c r="K464" s="61" t="n">
        <v>458</v>
      </c>
      <c r="L464" s="62" t="n">
        <f aca="false">$B$17+$B$18*EXP(-K464/$B$21)+$B$19*EXP(-K464/$B$22)+$B$20*EXP(-K464/$B$23)</f>
        <v>0.28743366677271</v>
      </c>
      <c r="M464" s="63" t="n">
        <f aca="false">EXP(-K464/$D$9)</f>
        <v>1.39150689751711E-017</v>
      </c>
      <c r="N464" s="63" t="n">
        <f aca="false">EXP(-K464/$D$8)</f>
        <v>0.0149680872281456</v>
      </c>
      <c r="O464" s="64" t="n">
        <f aca="false">(K464*$B$17+$B$18*$B$21*(1-EXP(-K464/$B$21))+$B$19*$B$22*(1-EXP(-K464/$B$22))+$B$20*$B$23*(1-EXP(-K464/$B$23)))*$C$7</f>
        <v>2.9275480519407E-013</v>
      </c>
      <c r="P464" s="64" t="n">
        <f aca="false">$D$9*(1-EXP(-K464/$D$9))*$C$9</f>
        <v>2.36561263728046E-012</v>
      </c>
      <c r="Q464" s="65" t="n">
        <f aca="false">$D$8*(1-EXP(-K464/$D$8))*$C$8</f>
        <v>3.85340796618144E-011</v>
      </c>
      <c r="R464" s="66" t="n">
        <f aca="false">$B$13-K464</f>
        <v>42</v>
      </c>
      <c r="S464" s="67" t="n">
        <f aca="false">VLOOKUP($R464,$K$6:$Q$506,5)/$C$26</f>
        <v>0.143161308385474</v>
      </c>
      <c r="T464" s="68" t="n">
        <f aca="false">VLOOKUP($R464,$K$6:$Q$506,6)/$C$26</f>
        <v>7.34095130570913</v>
      </c>
      <c r="U464" s="69" t="n">
        <f aca="false">VLOOKUP($R464,$K$6:$Q$506,7)/$C$26</f>
        <v>39.9555056022893</v>
      </c>
      <c r="V464" s="28" t="s">
        <v>582</v>
      </c>
      <c r="W464" s="78" t="n">
        <f aca="false">G464*S464+H464*T464+I464*U464</f>
        <v>0</v>
      </c>
      <c r="X464" s="25"/>
      <c r="Y464" s="25"/>
      <c r="Z464" s="25"/>
    </row>
    <row r="465" customFormat="false" ht="15.75" hidden="false" customHeight="false" outlineLevel="0" collapsed="false">
      <c r="A465" s="25"/>
      <c r="B465" s="25"/>
      <c r="C465" s="25"/>
      <c r="D465" s="25"/>
      <c r="E465" s="25"/>
      <c r="F465" s="28" t="s">
        <v>583</v>
      </c>
      <c r="G465" s="103" t="n">
        <v>0</v>
      </c>
      <c r="H465" s="76" t="n">
        <v>0</v>
      </c>
      <c r="I465" s="77" t="n">
        <v>0</v>
      </c>
      <c r="J465" s="25"/>
      <c r="K465" s="61" t="n">
        <v>459</v>
      </c>
      <c r="L465" s="62" t="n">
        <f aca="false">$B$17+$B$18*EXP(-K465/$B$21)+$B$19*EXP(-K465/$B$22)+$B$20*EXP(-K465/$B$23)</f>
        <v>0.287256043439194</v>
      </c>
      <c r="M465" s="63" t="n">
        <f aca="false">EXP(-K465/$D$9)</f>
        <v>1.27844116530019E-017</v>
      </c>
      <c r="N465" s="63" t="n">
        <f aca="false">EXP(-K465/$D$8)</f>
        <v>0.0148313933220063</v>
      </c>
      <c r="O465" s="64" t="n">
        <f aca="false">(K465*$B$17+$B$18*$B$21*(1-EXP(-K465/$B$21))+$B$19*$B$22*(1-EXP(-K465/$B$22))+$B$20*$B$23*(1-EXP(-K465/$B$23)))*$C$7</f>
        <v>2.93244690906779E-013</v>
      </c>
      <c r="P465" s="64" t="n">
        <f aca="false">$D$9*(1-EXP(-K465/$D$9))*$C$9</f>
        <v>2.36561263728046E-012</v>
      </c>
      <c r="Q465" s="65" t="n">
        <f aca="false">$D$8*(1-EXP(-K465/$D$8))*$C$8</f>
        <v>3.85394270762485E-011</v>
      </c>
      <c r="R465" s="66" t="n">
        <f aca="false">$B$13-K465</f>
        <v>41</v>
      </c>
      <c r="S465" s="67" t="n">
        <f aca="false">VLOOKUP($R465,$K$6:$Q$506,5)/$C$26</f>
        <v>0.140385999262737</v>
      </c>
      <c r="T465" s="68" t="n">
        <f aca="false">VLOOKUP($R465,$K$6:$Q$506,6)/$C$26</f>
        <v>7.32193408057345</v>
      </c>
      <c r="U465" s="69" t="n">
        <f aca="false">VLOOKUP($R465,$K$6:$Q$506,7)/$C$26</f>
        <v>39.1721368473794</v>
      </c>
      <c r="V465" s="28" t="s">
        <v>583</v>
      </c>
      <c r="W465" s="78" t="n">
        <f aca="false">G465*S465+H465*T465+I465*U465</f>
        <v>0</v>
      </c>
      <c r="X465" s="25"/>
      <c r="Y465" s="25"/>
      <c r="Z465" s="25"/>
    </row>
    <row r="466" customFormat="false" ht="15.75" hidden="false" customHeight="false" outlineLevel="0" collapsed="false">
      <c r="A466" s="25"/>
      <c r="B466" s="25"/>
      <c r="C466" s="25"/>
      <c r="D466" s="25"/>
      <c r="E466" s="25"/>
      <c r="F466" s="28" t="s">
        <v>584</v>
      </c>
      <c r="G466" s="103" t="n">
        <v>0</v>
      </c>
      <c r="H466" s="76" t="n">
        <v>0</v>
      </c>
      <c r="I466" s="77" t="n">
        <v>0</v>
      </c>
      <c r="J466" s="25"/>
      <c r="K466" s="61" t="n">
        <v>460</v>
      </c>
      <c r="L466" s="62" t="n">
        <f aca="false">$B$17+$B$18*EXP(-K466/$B$21)+$B$19*EXP(-K466/$B$22)+$B$20*EXP(-K466/$B$23)</f>
        <v>0.287078870570301</v>
      </c>
      <c r="M466" s="63" t="n">
        <f aca="false">EXP(-K466/$D$9)</f>
        <v>1.17456249483952E-017</v>
      </c>
      <c r="N466" s="63" t="n">
        <f aca="false">EXP(-K466/$D$8)</f>
        <v>0.014695947753326</v>
      </c>
      <c r="O466" s="64" t="n">
        <f aca="false">(K466*$B$17+$B$18*$B$21*(1-EXP(-K466/$B$21))+$B$19*$B$22*(1-EXP(-K466/$B$22))+$B$20*$B$23*(1-EXP(-K466/$B$23)))*$C$7</f>
        <v>2.93734274178857E-013</v>
      </c>
      <c r="P466" s="64" t="n">
        <f aca="false">$D$9*(1-EXP(-K466/$D$9))*$C$9</f>
        <v>2.36561263728046E-012</v>
      </c>
      <c r="Q466" s="65" t="n">
        <f aca="false">$D$8*(1-EXP(-K466/$D$8))*$C$8</f>
        <v>3.85447256561886E-011</v>
      </c>
      <c r="R466" s="66" t="n">
        <f aca="false">$B$13-K466</f>
        <v>40</v>
      </c>
      <c r="S466" s="67" t="n">
        <f aca="false">VLOOKUP($R466,$K$6:$Q$506,5)/$C$26</f>
        <v>0.137594172765232</v>
      </c>
      <c r="T466" s="68" t="n">
        <f aca="false">VLOOKUP($R466,$K$6:$Q$506,6)/$C$26</f>
        <v>7.30123496616273</v>
      </c>
      <c r="U466" s="69" t="n">
        <f aca="false">VLOOKUP($R466,$K$6:$Q$506,7)/$C$26</f>
        <v>38.3815481548189</v>
      </c>
      <c r="V466" s="28" t="s">
        <v>584</v>
      </c>
      <c r="W466" s="78" t="n">
        <f aca="false">G466*S466+H466*T466+I466*U466</f>
        <v>0</v>
      </c>
      <c r="X466" s="25"/>
      <c r="Y466" s="25"/>
      <c r="Z466" s="25"/>
    </row>
    <row r="467" customFormat="false" ht="15.75" hidden="false" customHeight="false" outlineLevel="0" collapsed="false">
      <c r="A467" s="25"/>
      <c r="B467" s="25"/>
      <c r="C467" s="25"/>
      <c r="D467" s="25"/>
      <c r="E467" s="25"/>
      <c r="F467" s="28" t="s">
        <v>585</v>
      </c>
      <c r="G467" s="103" t="n">
        <v>0</v>
      </c>
      <c r="H467" s="76" t="n">
        <v>0</v>
      </c>
      <c r="I467" s="77" t="n">
        <v>0</v>
      </c>
      <c r="J467" s="25"/>
      <c r="K467" s="61" t="n">
        <v>461</v>
      </c>
      <c r="L467" s="62" t="n">
        <f aca="false">$B$17+$B$18*EXP(-K467/$B$21)+$B$19*EXP(-K467/$B$22)+$B$20*EXP(-K467/$B$23)</f>
        <v>0.286902147007196</v>
      </c>
      <c r="M467" s="63" t="n">
        <f aca="false">EXP(-K467/$D$9)</f>
        <v>1.0791243990956E-017</v>
      </c>
      <c r="N467" s="63" t="n">
        <f aca="false">EXP(-K467/$D$8)</f>
        <v>0.0145617391218422</v>
      </c>
      <c r="O467" s="64" t="n">
        <f aca="false">(K467*$B$17+$B$18*$B$21*(1-EXP(-K467/$B$21))+$B$19*$B$22*(1-EXP(-K467/$B$22))+$B$20*$B$23*(1-EXP(-K467/$B$23)))*$C$7</f>
        <v>2.942235557773E-013</v>
      </c>
      <c r="P467" s="64" t="n">
        <f aca="false">$D$9*(1-EXP(-K467/$D$9))*$C$9</f>
        <v>2.36561263728046E-012</v>
      </c>
      <c r="Q467" s="65" t="n">
        <f aca="false">$D$8*(1-EXP(-K467/$D$8))*$C$8</f>
        <v>3.85499758476086E-011</v>
      </c>
      <c r="R467" s="66" t="n">
        <f aca="false">$B$13-K467</f>
        <v>39</v>
      </c>
      <c r="S467" s="67" t="n">
        <f aca="false">VLOOKUP($R467,$K$6:$Q$506,5)/$C$26</f>
        <v>0.134785434888654</v>
      </c>
      <c r="T467" s="68" t="n">
        <f aca="false">VLOOKUP($R467,$K$6:$Q$506,6)/$C$26</f>
        <v>7.27870521566909</v>
      </c>
      <c r="U467" s="69" t="n">
        <f aca="false">VLOOKUP($R467,$K$6:$Q$506,7)/$C$26</f>
        <v>37.5836729818726</v>
      </c>
      <c r="V467" s="28" t="s">
        <v>585</v>
      </c>
      <c r="W467" s="78" t="n">
        <f aca="false">G467*S467+H467*T467+I467*U467</f>
        <v>0</v>
      </c>
      <c r="X467" s="25"/>
      <c r="Y467" s="25"/>
      <c r="Z467" s="25"/>
    </row>
    <row r="468" customFormat="false" ht="15.75" hidden="false" customHeight="false" outlineLevel="0" collapsed="false">
      <c r="A468" s="25"/>
      <c r="B468" s="25"/>
      <c r="C468" s="25"/>
      <c r="D468" s="25"/>
      <c r="E468" s="25"/>
      <c r="F468" s="28" t="s">
        <v>586</v>
      </c>
      <c r="G468" s="103" t="n">
        <v>0</v>
      </c>
      <c r="H468" s="76" t="n">
        <v>0</v>
      </c>
      <c r="I468" s="77" t="n">
        <v>0</v>
      </c>
      <c r="J468" s="25"/>
      <c r="K468" s="61" t="n">
        <v>462</v>
      </c>
      <c r="L468" s="62" t="n">
        <f aca="false">$B$17+$B$18*EXP(-K468/$B$21)+$B$19*EXP(-K468/$B$22)+$B$20*EXP(-K468/$B$23)</f>
        <v>0.286725871594464</v>
      </c>
      <c r="M468" s="63" t="n">
        <f aca="false">EXP(-K468/$D$9)</f>
        <v>9.91441046210611E-018</v>
      </c>
      <c r="N468" s="63" t="n">
        <f aca="false">EXP(-K468/$D$8)</f>
        <v>0.0144287561314035</v>
      </c>
      <c r="O468" s="64" t="n">
        <f aca="false">(K468*$B$17+$B$18*$B$21*(1-EXP(-K468/$B$21))+$B$19*$B$22*(1-EXP(-K468/$B$22))+$B$20*$B$23*(1-EXP(-K468/$B$23)))*$C$7</f>
        <v>2.94712536467131E-013</v>
      </c>
      <c r="P468" s="64" t="n">
        <f aca="false">$D$9*(1-EXP(-K468/$D$9))*$C$9</f>
        <v>2.36561263728046E-012</v>
      </c>
      <c r="Q468" s="65" t="n">
        <f aca="false">$D$8*(1-EXP(-K468/$D$8))*$C$8</f>
        <v>3.85551780924098E-011</v>
      </c>
      <c r="R468" s="66" t="n">
        <f aca="false">$B$13-K468</f>
        <v>38</v>
      </c>
      <c r="S468" s="67" t="n">
        <f aca="false">VLOOKUP($R468,$K$6:$Q$506,5)/$C$26</f>
        <v>0.131959379309271</v>
      </c>
      <c r="T468" s="68" t="n">
        <f aca="false">VLOOKUP($R468,$K$6:$Q$506,6)/$C$26</f>
        <v>7.25418292707094</v>
      </c>
      <c r="U468" s="69" t="n">
        <f aca="false">VLOOKUP($R468,$K$6:$Q$506,7)/$C$26</f>
        <v>36.7784441725123</v>
      </c>
      <c r="V468" s="28" t="s">
        <v>586</v>
      </c>
      <c r="W468" s="78" t="n">
        <f aca="false">G468*S468+H468*T468+I468*U468</f>
        <v>0</v>
      </c>
      <c r="X468" s="25"/>
      <c r="Y468" s="25"/>
      <c r="Z468" s="25"/>
    </row>
    <row r="469" customFormat="false" ht="15.75" hidden="false" customHeight="false" outlineLevel="0" collapsed="false">
      <c r="A469" s="25"/>
      <c r="B469" s="25"/>
      <c r="C469" s="25"/>
      <c r="D469" s="25"/>
      <c r="E469" s="25"/>
      <c r="F469" s="28" t="s">
        <v>587</v>
      </c>
      <c r="G469" s="103" t="n">
        <v>0</v>
      </c>
      <c r="H469" s="76" t="n">
        <v>0</v>
      </c>
      <c r="I469" s="77" t="n">
        <v>0</v>
      </c>
      <c r="J469" s="25"/>
      <c r="K469" s="61" t="n">
        <v>463</v>
      </c>
      <c r="L469" s="62" t="n">
        <f aca="false">$B$17+$B$18*EXP(-K469/$B$21)+$B$19*EXP(-K469/$B$22)+$B$20*EXP(-K469/$B$23)</f>
        <v>0.286550043180095</v>
      </c>
      <c r="M469" s="63" t="n">
        <f aca="false">EXP(-K469/$D$9)</f>
        <v>9.10882331022258E-018</v>
      </c>
      <c r="N469" s="63" t="n">
        <f aca="false">EXP(-K469/$D$8)</f>
        <v>0.0142969875890193</v>
      </c>
      <c r="O469" s="64" t="n">
        <f aca="false">(K469*$B$17+$B$18*$B$21*(1-EXP(-K469/$B$21))+$B$19*$B$22*(1-EXP(-K469/$B$22))+$B$20*$B$23*(1-EXP(-K469/$B$23)))*$C$7</f>
        <v>2.95201217011405E-013</v>
      </c>
      <c r="P469" s="64" t="n">
        <f aca="false">$D$9*(1-EXP(-K469/$D$9))*$C$9</f>
        <v>2.36561263728046E-012</v>
      </c>
      <c r="Q469" s="65" t="n">
        <f aca="false">$D$8*(1-EXP(-K469/$D$8))*$C$8</f>
        <v>3.85603328284578E-011</v>
      </c>
      <c r="R469" s="66" t="n">
        <f aca="false">$B$13-K469</f>
        <v>37</v>
      </c>
      <c r="S469" s="67" t="n">
        <f aca="false">VLOOKUP($R469,$K$6:$Q$506,5)/$C$26</f>
        <v>0.129115586632958</v>
      </c>
      <c r="T469" s="68" t="n">
        <f aca="false">VLOOKUP($R469,$K$6:$Q$506,6)/$C$26</f>
        <v>7.22749187968182</v>
      </c>
      <c r="U469" s="69" t="n">
        <f aca="false">VLOOKUP($R469,$K$6:$Q$506,7)/$C$26</f>
        <v>35.965793951765</v>
      </c>
      <c r="V469" s="28" t="s">
        <v>587</v>
      </c>
      <c r="W469" s="78" t="n">
        <f aca="false">G469*S469+H469*T469+I469*U469</f>
        <v>0</v>
      </c>
      <c r="X469" s="25"/>
      <c r="Y469" s="25"/>
      <c r="Z469" s="25"/>
    </row>
    <row r="470" customFormat="false" ht="15.75" hidden="false" customHeight="false" outlineLevel="0" collapsed="false">
      <c r="A470" s="25"/>
      <c r="B470" s="25"/>
      <c r="C470" s="25"/>
      <c r="D470" s="25"/>
      <c r="E470" s="25"/>
      <c r="F470" s="28" t="s">
        <v>588</v>
      </c>
      <c r="G470" s="103" t="n">
        <v>0</v>
      </c>
      <c r="H470" s="76" t="n">
        <v>0</v>
      </c>
      <c r="I470" s="77" t="n">
        <v>0</v>
      </c>
      <c r="J470" s="25"/>
      <c r="K470" s="61" t="n">
        <v>464</v>
      </c>
      <c r="L470" s="62" t="n">
        <f aca="false">$B$17+$B$18*EXP(-K470/$B$21)+$B$19*EXP(-K470/$B$22)+$B$20*EXP(-K470/$B$23)</f>
        <v>0.286374660615457</v>
      </c>
      <c r="M470" s="63" t="n">
        <f aca="false">EXP(-K470/$D$9)</f>
        <v>8.36869347037594E-018</v>
      </c>
      <c r="N470" s="63" t="n">
        <f aca="false">EXP(-K470/$D$8)</f>
        <v>0.0141664224039172</v>
      </c>
      <c r="O470" s="64" t="n">
        <f aca="false">(K470*$B$17+$B$18*$B$21*(1-EXP(-K470/$B$21))+$B$19*$B$22*(1-EXP(-K470/$B$22))+$B$20*$B$23*(1-EXP(-K470/$B$23)))*$C$7</f>
        <v>2.95689598171217E-013</v>
      </c>
      <c r="P470" s="64" t="n">
        <f aca="false">$D$9*(1-EXP(-K470/$D$9))*$C$9</f>
        <v>2.36561263728046E-012</v>
      </c>
      <c r="Q470" s="65" t="n">
        <f aca="false">$D$8*(1-EXP(-K470/$D$8))*$C$8</f>
        <v>3.85654404896194E-011</v>
      </c>
      <c r="R470" s="66" t="n">
        <f aca="false">$B$13-K470</f>
        <v>36</v>
      </c>
      <c r="S470" s="67" t="n">
        <f aca="false">VLOOKUP($R470,$K$6:$Q$506,5)/$C$26</f>
        <v>0.126253623516268</v>
      </c>
      <c r="T470" s="68" t="n">
        <f aca="false">VLOOKUP($R470,$K$6:$Q$506,6)/$C$26</f>
        <v>7.19844026780323</v>
      </c>
      <c r="U470" s="69" t="n">
        <f aca="false">VLOOKUP($R470,$K$6:$Q$506,7)/$C$26</f>
        <v>35.1456539200075</v>
      </c>
      <c r="V470" s="28" t="s">
        <v>588</v>
      </c>
      <c r="W470" s="78" t="n">
        <f aca="false">G470*S470+H470*T470+I470*U470</f>
        <v>0</v>
      </c>
      <c r="X470" s="25"/>
      <c r="Y470" s="25"/>
      <c r="Z470" s="25"/>
    </row>
    <row r="471" customFormat="false" ht="15.75" hidden="false" customHeight="false" outlineLevel="0" collapsed="false">
      <c r="A471" s="25"/>
      <c r="B471" s="25"/>
      <c r="C471" s="25"/>
      <c r="D471" s="25"/>
      <c r="E471" s="25"/>
      <c r="F471" s="28" t="s">
        <v>589</v>
      </c>
      <c r="G471" s="103" t="n">
        <v>0</v>
      </c>
      <c r="H471" s="76" t="n">
        <v>0</v>
      </c>
      <c r="I471" s="77" t="n">
        <v>0</v>
      </c>
      <c r="J471" s="25"/>
      <c r="K471" s="61" t="n">
        <v>465</v>
      </c>
      <c r="L471" s="62" t="n">
        <f aca="false">$B$17+$B$18*EXP(-K471/$B$21)+$B$19*EXP(-K471/$B$22)+$B$20*EXP(-K471/$B$23)</f>
        <v>0.28619972275528</v>
      </c>
      <c r="M471" s="63" t="n">
        <f aca="false">EXP(-K471/$D$9)</f>
        <v>7.6887022632785E-018</v>
      </c>
      <c r="N471" s="63" t="n">
        <f aca="false">EXP(-K471/$D$8)</f>
        <v>0.0140370495866097</v>
      </c>
      <c r="O471" s="64" t="n">
        <f aca="false">(K471*$B$17+$B$18*$B$21*(1-EXP(-K471/$B$21))+$B$19*$B$22*(1-EXP(-K471/$B$22))+$B$20*$B$23*(1-EXP(-K471/$B$23)))*$C$7</f>
        <v>2.96177680705706E-013</v>
      </c>
      <c r="P471" s="64" t="n">
        <f aca="false">$D$9*(1-EXP(-K471/$D$9))*$C$9</f>
        <v>2.36561263728046E-012</v>
      </c>
      <c r="Q471" s="65" t="n">
        <f aca="false">$D$8*(1-EXP(-K471/$D$8))*$C$8</f>
        <v>3.85705015057992E-011</v>
      </c>
      <c r="R471" s="66" t="n">
        <f aca="false">$B$13-K471</f>
        <v>35</v>
      </c>
      <c r="S471" s="67" t="n">
        <f aca="false">VLOOKUP($R471,$K$6:$Q$506,5)/$C$26</f>
        <v>0.123373041627968</v>
      </c>
      <c r="T471" s="68" t="n">
        <f aca="false">VLOOKUP($R471,$K$6:$Q$506,6)/$C$26</f>
        <v>7.16681932238134</v>
      </c>
      <c r="U471" s="69" t="n">
        <f aca="false">VLOOKUP($R471,$K$6:$Q$506,7)/$C$26</f>
        <v>34.31795504721</v>
      </c>
      <c r="V471" s="28" t="s">
        <v>589</v>
      </c>
      <c r="W471" s="78" t="n">
        <f aca="false">G471*S471+H471*T471+I471*U471</f>
        <v>0</v>
      </c>
      <c r="X471" s="25"/>
      <c r="Y471" s="25"/>
      <c r="Z471" s="25"/>
    </row>
    <row r="472" customFormat="false" ht="15.75" hidden="false" customHeight="false" outlineLevel="0" collapsed="false">
      <c r="A472" s="25"/>
      <c r="B472" s="25"/>
      <c r="C472" s="25"/>
      <c r="D472" s="25"/>
      <c r="E472" s="25"/>
      <c r="F472" s="28" t="s">
        <v>590</v>
      </c>
      <c r="G472" s="103" t="n">
        <v>0</v>
      </c>
      <c r="H472" s="76" t="n">
        <v>0</v>
      </c>
      <c r="I472" s="77" t="n">
        <v>0</v>
      </c>
      <c r="J472" s="25"/>
      <c r="K472" s="61" t="n">
        <v>466</v>
      </c>
      <c r="L472" s="62" t="n">
        <f aca="false">$B$17+$B$18*EXP(-K472/$B$21)+$B$19*EXP(-K472/$B$22)+$B$20*EXP(-K472/$B$23)</f>
        <v>0.286025228457632</v>
      </c>
      <c r="M472" s="63" t="n">
        <f aca="false">EXP(-K472/$D$9)</f>
        <v>7.06396317449166E-018</v>
      </c>
      <c r="N472" s="63" t="n">
        <f aca="false">EXP(-K472/$D$8)</f>
        <v>0.0139088582479692</v>
      </c>
      <c r="O472" s="64" t="n">
        <f aca="false">(K472*$B$17+$B$18*$B$21*(1-EXP(-K472/$B$21))+$B$19*$B$22*(1-EXP(-K472/$B$22))+$B$20*$B$23*(1-EXP(-K472/$B$23)))*$C$7</f>
        <v>2.96665465372063E-013</v>
      </c>
      <c r="P472" s="64" t="n">
        <f aca="false">$D$9*(1-EXP(-K472/$D$9))*$C$9</f>
        <v>2.36561263728046E-012</v>
      </c>
      <c r="Q472" s="65" t="n">
        <f aca="false">$D$8*(1-EXP(-K472/$D$8))*$C$8</f>
        <v>3.85755163029759E-011</v>
      </c>
      <c r="R472" s="66" t="n">
        <f aca="false">$B$13-K472</f>
        <v>34</v>
      </c>
      <c r="S472" s="67" t="n">
        <f aca="false">VLOOKUP($R472,$K$6:$Q$506,5)/$C$26</f>
        <v>0.120473376411247</v>
      </c>
      <c r="T472" s="68" t="n">
        <f aca="false">VLOOKUP($R472,$K$6:$Q$506,6)/$C$26</f>
        <v>7.13240181076263</v>
      </c>
      <c r="U472" s="69" t="n">
        <f aca="false">VLOOKUP($R472,$K$6:$Q$506,7)/$C$26</f>
        <v>33.4826276671257</v>
      </c>
      <c r="V472" s="28" t="s">
        <v>590</v>
      </c>
      <c r="W472" s="78" t="n">
        <f aca="false">G472*S472+H472*T472+I472*U472</f>
        <v>0</v>
      </c>
      <c r="X472" s="25"/>
      <c r="Y472" s="25"/>
      <c r="Z472" s="25"/>
    </row>
    <row r="473" customFormat="false" ht="15.75" hidden="false" customHeight="false" outlineLevel="0" collapsed="false">
      <c r="A473" s="25"/>
      <c r="B473" s="25"/>
      <c r="C473" s="25"/>
      <c r="D473" s="25"/>
      <c r="E473" s="25"/>
      <c r="F473" s="28" t="s">
        <v>591</v>
      </c>
      <c r="G473" s="103" t="n">
        <v>0</v>
      </c>
      <c r="H473" s="76" t="n">
        <v>0</v>
      </c>
      <c r="I473" s="77" t="n">
        <v>0</v>
      </c>
      <c r="J473" s="25"/>
      <c r="K473" s="61" t="n">
        <v>467</v>
      </c>
      <c r="L473" s="62" t="n">
        <f aca="false">$B$17+$B$18*EXP(-K473/$B$21)+$B$19*EXP(-K473/$B$22)+$B$20*EXP(-K473/$B$23)</f>
        <v>0.285851176583898</v>
      </c>
      <c r="M473" s="63" t="n">
        <f aca="false">EXP(-K473/$D$9)</f>
        <v>6.48998673923113E-018</v>
      </c>
      <c r="N473" s="63" t="n">
        <f aca="false">EXP(-K473/$D$8)</f>
        <v>0.0137818375983115</v>
      </c>
      <c r="O473" s="64" t="n">
        <f aca="false">(K473*$B$17+$B$18*$B$21*(1-EXP(-K473/$B$21))+$B$19*$B$22*(1-EXP(-K473/$B$22))+$B$20*$B$23*(1-EXP(-K473/$B$23)))*$C$7</f>
        <v>2.97152952925532E-013</v>
      </c>
      <c r="P473" s="64" t="n">
        <f aca="false">$D$9*(1-EXP(-K473/$D$9))*$C$9</f>
        <v>2.36561263728046E-012</v>
      </c>
      <c r="Q473" s="65" t="n">
        <f aca="false">$D$8*(1-EXP(-K473/$D$8))*$C$8</f>
        <v>3.85804853032379E-011</v>
      </c>
      <c r="R473" s="66" t="n">
        <f aca="false">$B$13-K473</f>
        <v>33</v>
      </c>
      <c r="S473" s="67" t="n">
        <f aca="false">VLOOKUP($R473,$K$6:$Q$506,5)/$C$26</f>
        <v>0.117554145596492</v>
      </c>
      <c r="T473" s="68" t="n">
        <f aca="false">VLOOKUP($R473,$K$6:$Q$506,6)/$C$26</f>
        <v>7.09494040376735</v>
      </c>
      <c r="U473" s="69" t="n">
        <f aca="false">VLOOKUP($R473,$K$6:$Q$506,7)/$C$26</f>
        <v>32.6396014714272</v>
      </c>
      <c r="V473" s="28" t="s">
        <v>591</v>
      </c>
      <c r="W473" s="78" t="n">
        <f aca="false">G473*S473+H473*T473+I473*U473</f>
        <v>0</v>
      </c>
      <c r="X473" s="25"/>
      <c r="Y473" s="25"/>
      <c r="Z473" s="25"/>
    </row>
    <row r="474" customFormat="false" ht="15.75" hidden="false" customHeight="false" outlineLevel="0" collapsed="false">
      <c r="A474" s="25"/>
      <c r="B474" s="25"/>
      <c r="C474" s="25"/>
      <c r="D474" s="25"/>
      <c r="E474" s="25"/>
      <c r="F474" s="28" t="s">
        <v>592</v>
      </c>
      <c r="G474" s="103" t="n">
        <v>0</v>
      </c>
      <c r="H474" s="76" t="n">
        <v>0</v>
      </c>
      <c r="I474" s="77" t="n">
        <v>0</v>
      </c>
      <c r="J474" s="25"/>
      <c r="K474" s="61" t="n">
        <v>468</v>
      </c>
      <c r="L474" s="62" t="n">
        <f aca="false">$B$17+$B$18*EXP(-K474/$B$21)+$B$19*EXP(-K474/$B$22)+$B$20*EXP(-K474/$B$23)</f>
        <v>0.285677565998765</v>
      </c>
      <c r="M474" s="63" t="n">
        <f aca="false">EXP(-K474/$D$9)</f>
        <v>5.96264828042897E-018</v>
      </c>
      <c r="N474" s="63" t="n">
        <f aca="false">EXP(-K474/$D$8)</f>
        <v>0.0136559769464877</v>
      </c>
      <c r="O474" s="64" t="n">
        <f aca="false">(K474*$B$17+$B$18*$B$21*(1-EXP(-K474/$B$21))+$B$19*$B$22*(1-EXP(-K474/$B$22))+$B$20*$B$23*(1-EXP(-K474/$B$23)))*$C$7</f>
        <v>2.97640144119421E-013</v>
      </c>
      <c r="P474" s="64" t="n">
        <f aca="false">$D$9*(1-EXP(-K474/$D$9))*$C$9</f>
        <v>2.36561263728046E-012</v>
      </c>
      <c r="Q474" s="65" t="n">
        <f aca="false">$D$8*(1-EXP(-K474/$D$8))*$C$8</f>
        <v>3.85854089248189E-011</v>
      </c>
      <c r="R474" s="66" t="n">
        <f aca="false">$B$13-K474</f>
        <v>32</v>
      </c>
      <c r="S474" s="67" t="n">
        <f aca="false">VLOOKUP($R474,$K$6:$Q$506,5)/$C$26</f>
        <v>0.114614847401444</v>
      </c>
      <c r="T474" s="68" t="n">
        <f aca="false">VLOOKUP($R474,$K$6:$Q$506,6)/$C$26</f>
        <v>7.05416589834662</v>
      </c>
      <c r="U474" s="69" t="n">
        <f aca="false">VLOOKUP($R474,$K$6:$Q$506,7)/$C$26</f>
        <v>31.7888055037885</v>
      </c>
      <c r="V474" s="28" t="s">
        <v>592</v>
      </c>
      <c r="W474" s="78" t="n">
        <f aca="false">G474*S474+H474*T474+I474*U474</f>
        <v>0</v>
      </c>
      <c r="X474" s="25"/>
      <c r="Y474" s="25"/>
      <c r="Z474" s="25"/>
    </row>
    <row r="475" customFormat="false" ht="15.75" hidden="false" customHeight="false" outlineLevel="0" collapsed="false">
      <c r="A475" s="25"/>
      <c r="B475" s="25"/>
      <c r="C475" s="25"/>
      <c r="D475" s="25"/>
      <c r="E475" s="25"/>
      <c r="F475" s="28" t="s">
        <v>593</v>
      </c>
      <c r="G475" s="103" t="n">
        <v>0</v>
      </c>
      <c r="H475" s="76" t="n">
        <v>0</v>
      </c>
      <c r="I475" s="77" t="n">
        <v>0</v>
      </c>
      <c r="J475" s="25"/>
      <c r="K475" s="61" t="n">
        <v>469</v>
      </c>
      <c r="L475" s="62" t="n">
        <f aca="false">$B$17+$B$18*EXP(-K475/$B$21)+$B$19*EXP(-K475/$B$22)+$B$20*EXP(-K475/$B$23)</f>
        <v>0.285504395570197</v>
      </c>
      <c r="M475" s="63" t="n">
        <f aca="false">EXP(-K475/$D$9)</f>
        <v>5.47815826821158E-018</v>
      </c>
      <c r="N475" s="63" t="n">
        <f aca="false">EXP(-K475/$D$8)</f>
        <v>0.0135312656989842</v>
      </c>
      <c r="O475" s="64" t="n">
        <f aca="false">(K475*$B$17+$B$18*$B$21*(1-EXP(-K475/$B$21))+$B$19*$B$22*(1-EXP(-K475/$B$22))+$B$20*$B$23*(1-EXP(-K475/$B$23)))*$C$7</f>
        <v>2.98127039705105E-013</v>
      </c>
      <c r="P475" s="64" t="n">
        <f aca="false">$D$9*(1-EXP(-K475/$D$9))*$C$9</f>
        <v>2.36561263728046E-012</v>
      </c>
      <c r="Q475" s="65" t="n">
        <f aca="false">$D$8*(1-EXP(-K475/$D$8))*$C$8</f>
        <v>3.85902875821331E-011</v>
      </c>
      <c r="R475" s="66" t="n">
        <f aca="false">$B$13-K475</f>
        <v>31</v>
      </c>
      <c r="S475" s="67" t="n">
        <f aca="false">VLOOKUP($R475,$K$6:$Q$506,5)/$C$26</f>
        <v>0.111654958339068</v>
      </c>
      <c r="T475" s="68" t="n">
        <f aca="false">VLOOKUP($R475,$K$6:$Q$506,6)/$C$26</f>
        <v>7.00978528305059</v>
      </c>
      <c r="U475" s="69" t="n">
        <f aca="false">VLOOKUP($R475,$K$6:$Q$506,7)/$C$26</f>
        <v>30.9301681539129</v>
      </c>
      <c r="V475" s="28" t="s">
        <v>593</v>
      </c>
      <c r="W475" s="78" t="n">
        <f aca="false">G475*S475+H475*T475+I475*U475</f>
        <v>0</v>
      </c>
      <c r="X475" s="25"/>
      <c r="Y475" s="25"/>
      <c r="Z475" s="25"/>
    </row>
    <row r="476" customFormat="false" ht="15.75" hidden="false" customHeight="false" outlineLevel="0" collapsed="false">
      <c r="A476" s="25"/>
      <c r="B476" s="25"/>
      <c r="C476" s="25"/>
      <c r="D476" s="25"/>
      <c r="E476" s="25"/>
      <c r="F476" s="28" t="s">
        <v>594</v>
      </c>
      <c r="G476" s="103" t="n">
        <v>0</v>
      </c>
      <c r="H476" s="76" t="n">
        <v>0</v>
      </c>
      <c r="I476" s="77" t="n">
        <v>0</v>
      </c>
      <c r="J476" s="25"/>
      <c r="K476" s="61" t="n">
        <v>470</v>
      </c>
      <c r="L476" s="62" t="n">
        <f aca="false">$B$17+$B$18*EXP(-K476/$B$21)+$B$19*EXP(-K476/$B$22)+$B$20*EXP(-K476/$B$23)</f>
        <v>0.285331664169417</v>
      </c>
      <c r="M476" s="63" t="n">
        <f aca="false">EXP(-K476/$D$9)</f>
        <v>5.03303508779419E-018</v>
      </c>
      <c r="N476" s="63" t="n">
        <f aca="false">EXP(-K476/$D$8)</f>
        <v>0.0134076933590312</v>
      </c>
      <c r="O476" s="64" t="n">
        <f aca="false">(K476*$B$17+$B$18*$B$21*(1-EXP(-K476/$B$21))+$B$19*$B$22*(1-EXP(-K476/$B$22))+$B$20*$B$23*(1-EXP(-K476/$B$23)))*$C$7</f>
        <v>2.9861364043203E-013</v>
      </c>
      <c r="P476" s="64" t="n">
        <f aca="false">$D$9*(1-EXP(-K476/$D$9))*$C$9</f>
        <v>2.36561263728046E-012</v>
      </c>
      <c r="Q476" s="65" t="n">
        <f aca="false">$D$8*(1-EXP(-K476/$D$8))*$C$8</f>
        <v>3.85951216858104E-011</v>
      </c>
      <c r="R476" s="66" t="n">
        <f aca="false">$B$13-K476</f>
        <v>30</v>
      </c>
      <c r="S476" s="67" t="n">
        <f aca="false">VLOOKUP($R476,$K$6:$Q$506,5)/$C$26</f>
        <v>0.108673930532751</v>
      </c>
      <c r="T476" s="68" t="n">
        <f aca="false">VLOOKUP($R476,$K$6:$Q$506,6)/$C$26</f>
        <v>6.96147963240614</v>
      </c>
      <c r="U476" s="69" t="n">
        <f aca="false">VLOOKUP($R476,$K$6:$Q$506,7)/$C$26</f>
        <v>30.0636171515055</v>
      </c>
      <c r="V476" s="28" t="s">
        <v>594</v>
      </c>
      <c r="W476" s="78" t="n">
        <f aca="false">G476*S476+H476*T476+I476*U476</f>
        <v>0</v>
      </c>
      <c r="X476" s="25"/>
      <c r="Y476" s="25"/>
      <c r="Z476" s="25"/>
    </row>
    <row r="477" customFormat="false" ht="15.75" hidden="false" customHeight="false" outlineLevel="0" collapsed="false">
      <c r="A477" s="25"/>
      <c r="B477" s="25"/>
      <c r="C477" s="25"/>
      <c r="D477" s="25"/>
      <c r="E477" s="25"/>
      <c r="F477" s="28" t="s">
        <v>595</v>
      </c>
      <c r="G477" s="103" t="n">
        <v>0</v>
      </c>
      <c r="H477" s="76" t="n">
        <v>0</v>
      </c>
      <c r="I477" s="77" t="n">
        <v>0</v>
      </c>
      <c r="J477" s="25"/>
      <c r="K477" s="61" t="n">
        <v>471</v>
      </c>
      <c r="L477" s="62" t="n">
        <f aca="false">$B$17+$B$18*EXP(-K477/$B$21)+$B$19*EXP(-K477/$B$22)+$B$20*EXP(-K477/$B$23)</f>
        <v>0.28515937067089</v>
      </c>
      <c r="M477" s="63" t="n">
        <f aca="false">EXP(-K477/$D$9)</f>
        <v>4.62408002009724E-018</v>
      </c>
      <c r="N477" s="63" t="n">
        <f aca="false">EXP(-K477/$D$8)</f>
        <v>0.0132852495257192</v>
      </c>
      <c r="O477" s="64" t="n">
        <f aca="false">(K477*$B$17+$B$18*$B$21*(1-EXP(-K477/$B$21))+$B$19*$B$22*(1-EXP(-K477/$B$22))+$B$20*$B$23*(1-EXP(-K477/$B$23)))*$C$7</f>
        <v>2.99099947047723E-013</v>
      </c>
      <c r="P477" s="64" t="n">
        <f aca="false">$D$9*(1-EXP(-K477/$D$9))*$C$9</f>
        <v>2.36561263728046E-012</v>
      </c>
      <c r="Q477" s="65" t="n">
        <f aca="false">$D$8*(1-EXP(-K477/$D$8))*$C$8</f>
        <v>3.85999116427303E-011</v>
      </c>
      <c r="R477" s="66" t="n">
        <f aca="false">$B$13-K477</f>
        <v>29</v>
      </c>
      <c r="S477" s="67" t="n">
        <f aca="false">VLOOKUP($R477,$K$6:$Q$506,5)/$C$26</f>
        <v>0.105671188412168</v>
      </c>
      <c r="T477" s="68" t="n">
        <f aca="false">VLOOKUP($R477,$K$6:$Q$506,6)/$C$26</f>
        <v>6.90890181507262</v>
      </c>
      <c r="U477" s="69" t="n">
        <f aca="false">VLOOKUP($R477,$K$6:$Q$506,7)/$C$26</f>
        <v>29.1890795601907</v>
      </c>
      <c r="V477" s="28" t="s">
        <v>595</v>
      </c>
      <c r="W477" s="78" t="n">
        <f aca="false">G477*S477+H477*T477+I477*U477</f>
        <v>0</v>
      </c>
      <c r="X477" s="25"/>
      <c r="Y477" s="25"/>
      <c r="Z477" s="25"/>
    </row>
    <row r="478" customFormat="false" ht="15.75" hidden="false" customHeight="false" outlineLevel="0" collapsed="false">
      <c r="A478" s="25"/>
      <c r="B478" s="25"/>
      <c r="C478" s="25"/>
      <c r="D478" s="25"/>
      <c r="E478" s="25"/>
      <c r="F478" s="28" t="s">
        <v>596</v>
      </c>
      <c r="G478" s="103" t="n">
        <v>0</v>
      </c>
      <c r="H478" s="76" t="n">
        <v>0</v>
      </c>
      <c r="I478" s="77" t="n">
        <v>0</v>
      </c>
      <c r="J478" s="25"/>
      <c r="K478" s="61" t="n">
        <v>472</v>
      </c>
      <c r="L478" s="62" t="n">
        <f aca="false">$B$17+$B$18*EXP(-K478/$B$21)+$B$19*EXP(-K478/$B$22)+$B$20*EXP(-K478/$B$23)</f>
        <v>0.284987513952306</v>
      </c>
      <c r="M478" s="63" t="n">
        <f aca="false">EXP(-K478/$D$9)</f>
        <v>4.24835425529159E-018</v>
      </c>
      <c r="N478" s="63" t="n">
        <f aca="false">EXP(-K478/$D$8)</f>
        <v>0.0131639238931233</v>
      </c>
      <c r="O478" s="64" t="n">
        <f aca="false">(K478*$B$17+$B$18*$B$21*(1-EXP(-K478/$B$21))+$B$19*$B$22*(1-EXP(-K478/$B$22))+$B$20*$B$23*(1-EXP(-K478/$B$23)))*$C$7</f>
        <v>2.99585960297793E-013</v>
      </c>
      <c r="P478" s="64" t="n">
        <f aca="false">$D$9*(1-EXP(-K478/$D$9))*$C$9</f>
        <v>2.36561263728046E-012</v>
      </c>
      <c r="Q478" s="65" t="n">
        <f aca="false">$D$8*(1-EXP(-K478/$D$8))*$C$8</f>
        <v>3.86046578560569E-011</v>
      </c>
      <c r="R478" s="66" t="n">
        <f aca="false">$B$13-K478</f>
        <v>28</v>
      </c>
      <c r="S478" s="67" t="n">
        <f aca="false">VLOOKUP($R478,$K$6:$Q$506,5)/$C$26</f>
        <v>0.10264612463015</v>
      </c>
      <c r="T478" s="68" t="n">
        <f aca="false">VLOOKUP($R478,$K$6:$Q$506,6)/$C$26</f>
        <v>6.85167399930621</v>
      </c>
      <c r="U478" s="69" t="n">
        <f aca="false">VLOOKUP($R478,$K$6:$Q$506,7)/$C$26</f>
        <v>28.3064817713727</v>
      </c>
      <c r="V478" s="28" t="s">
        <v>596</v>
      </c>
      <c r="W478" s="78" t="n">
        <f aca="false">G478*S478+H478*T478+I478*U478</f>
        <v>0</v>
      </c>
      <c r="X478" s="25"/>
      <c r="Y478" s="25"/>
      <c r="Z478" s="25"/>
    </row>
    <row r="479" customFormat="false" ht="15.75" hidden="false" customHeight="false" outlineLevel="0" collapsed="false">
      <c r="A479" s="25"/>
      <c r="B479" s="25"/>
      <c r="C479" s="25"/>
      <c r="D479" s="25"/>
      <c r="E479" s="25"/>
      <c r="F479" s="28" t="s">
        <v>597</v>
      </c>
      <c r="G479" s="103" t="n">
        <v>0</v>
      </c>
      <c r="H479" s="76" t="n">
        <v>0</v>
      </c>
      <c r="I479" s="77" t="n">
        <v>0</v>
      </c>
      <c r="J479" s="25"/>
      <c r="K479" s="61" t="n">
        <v>473</v>
      </c>
      <c r="L479" s="62" t="n">
        <f aca="false">$B$17+$B$18*EXP(-K479/$B$21)+$B$19*EXP(-K479/$B$22)+$B$20*EXP(-K479/$B$23)</f>
        <v>0.284816092894554</v>
      </c>
      <c r="M479" s="63" t="n">
        <f aca="false">EXP(-K479/$D$9)</f>
        <v>3.90315777408946E-018</v>
      </c>
      <c r="N479" s="63" t="n">
        <f aca="false">EXP(-K479/$D$8)</f>
        <v>0.0130437062494362</v>
      </c>
      <c r="O479" s="64" t="n">
        <f aca="false">(K479*$B$17+$B$18*$B$21*(1-EXP(-K479/$B$21))+$B$19*$B$22*(1-EXP(-K479/$B$22))+$B$20*$B$23*(1-EXP(-K479/$B$23)))*$C$7</f>
        <v>3.00071680925938E-013</v>
      </c>
      <c r="P479" s="64" t="n">
        <f aca="false">$D$9*(1-EXP(-K479/$D$9))*$C$9</f>
        <v>2.36561263728046E-012</v>
      </c>
      <c r="Q479" s="65" t="n">
        <f aca="false">$D$8*(1-EXP(-K479/$D$8))*$C$8</f>
        <v>3.86093607252721E-011</v>
      </c>
      <c r="R479" s="66" t="n">
        <f aca="false">$B$13-K479</f>
        <v>27</v>
      </c>
      <c r="S479" s="67" t="n">
        <f aca="false">VLOOKUP($R479,$K$6:$Q$506,5)/$C$26</f>
        <v>0.0995980949991623</v>
      </c>
      <c r="T479" s="68" t="n">
        <f aca="false">VLOOKUP($R479,$K$6:$Q$506,6)/$C$26</f>
        <v>6.78938493780677</v>
      </c>
      <c r="U479" s="69" t="n">
        <f aca="false">VLOOKUP($R479,$K$6:$Q$506,7)/$C$26</f>
        <v>27.4157494980404</v>
      </c>
      <c r="V479" s="28" t="s">
        <v>597</v>
      </c>
      <c r="W479" s="78" t="n">
        <f aca="false">G479*S479+H479*T479+I479*U479</f>
        <v>0</v>
      </c>
      <c r="X479" s="25"/>
      <c r="Y479" s="25"/>
      <c r="Z479" s="25"/>
    </row>
    <row r="480" customFormat="false" ht="15.75" hidden="false" customHeight="false" outlineLevel="0" collapsed="false">
      <c r="A480" s="25"/>
      <c r="B480" s="25"/>
      <c r="C480" s="25"/>
      <c r="D480" s="25"/>
      <c r="E480" s="25"/>
      <c r="F480" s="28" t="s">
        <v>598</v>
      </c>
      <c r="G480" s="103" t="n">
        <v>0</v>
      </c>
      <c r="H480" s="76" t="n">
        <v>0</v>
      </c>
      <c r="I480" s="77" t="n">
        <v>0</v>
      </c>
      <c r="J480" s="25"/>
      <c r="K480" s="61" t="n">
        <v>474</v>
      </c>
      <c r="L480" s="62" t="n">
        <f aca="false">$B$17+$B$18*EXP(-K480/$B$21)+$B$19*EXP(-K480/$B$22)+$B$20*EXP(-K480/$B$23)</f>
        <v>0.284645106381714</v>
      </c>
      <c r="M480" s="63" t="n">
        <f aca="false">EXP(-K480/$D$9)</f>
        <v>3.58600994501795E-018</v>
      </c>
      <c r="N480" s="63" t="n">
        <f aca="false">EXP(-K480/$D$8)</f>
        <v>0.0129245864761083</v>
      </c>
      <c r="O480" s="64" t="n">
        <f aca="false">(K480*$B$17+$B$18*$B$21*(1-EXP(-K480/$B$21))+$B$19*$B$22*(1-EXP(-K480/$B$22))+$B$20*$B$23*(1-EXP(-K480/$B$23)))*$C$7</f>
        <v>3.00557109673953E-013</v>
      </c>
      <c r="P480" s="64" t="n">
        <f aca="false">$D$9*(1-EXP(-K480/$D$9))*$C$9</f>
        <v>2.36561263728046E-012</v>
      </c>
      <c r="Q480" s="65" t="n">
        <f aca="false">$D$8*(1-EXP(-K480/$D$8))*$C$8</f>
        <v>3.86140206462099E-011</v>
      </c>
      <c r="R480" s="66" t="n">
        <f aca="false">$B$13-K480</f>
        <v>26</v>
      </c>
      <c r="S480" s="67" t="n">
        <f aca="false">VLOOKUP($R480,$K$6:$Q$506,5)/$C$26</f>
        <v>0.0965264121934087</v>
      </c>
      <c r="T480" s="68" t="n">
        <f aca="false">VLOOKUP($R480,$K$6:$Q$506,6)/$C$26</f>
        <v>6.7215870124357</v>
      </c>
      <c r="U480" s="69" t="n">
        <f aca="false">VLOOKUP($R480,$K$6:$Q$506,7)/$C$26</f>
        <v>26.5168077685145</v>
      </c>
      <c r="V480" s="28" t="s">
        <v>598</v>
      </c>
      <c r="W480" s="78" t="n">
        <f aca="false">G480*S480+H480*T480+I480*U480</f>
        <v>0</v>
      </c>
      <c r="X480" s="25"/>
      <c r="Y480" s="25"/>
      <c r="Z480" s="25"/>
    </row>
    <row r="481" customFormat="false" ht="15.75" hidden="false" customHeight="false" outlineLevel="0" collapsed="false">
      <c r="A481" s="25"/>
      <c r="B481" s="25"/>
      <c r="C481" s="25"/>
      <c r="D481" s="25"/>
      <c r="E481" s="25"/>
      <c r="F481" s="28" t="s">
        <v>599</v>
      </c>
      <c r="G481" s="103" t="n">
        <v>0</v>
      </c>
      <c r="H481" s="76" t="n">
        <v>0</v>
      </c>
      <c r="I481" s="77" t="n">
        <v>0</v>
      </c>
      <c r="J481" s="25"/>
      <c r="K481" s="61" t="n">
        <v>475</v>
      </c>
      <c r="L481" s="62" t="n">
        <f aca="false">$B$17+$B$18*EXP(-K481/$B$21)+$B$19*EXP(-K481/$B$22)+$B$20*EXP(-K481/$B$23)</f>
        <v>0.284474553301033</v>
      </c>
      <c r="M481" s="63" t="n">
        <f aca="false">EXP(-K481/$D$9)</f>
        <v>3.29463169824527E-018</v>
      </c>
      <c r="N481" s="63" t="n">
        <f aca="false">EXP(-K481/$D$8)</f>
        <v>0.0128065545469964</v>
      </c>
      <c r="O481" s="64" t="n">
        <f aca="false">(K481*$B$17+$B$18*$B$21*(1-EXP(-K481/$B$21))+$B$19*$B$22*(1-EXP(-K481/$B$22))+$B$20*$B$23*(1-EXP(-K481/$B$23)))*$C$7</f>
        <v>3.01042247281731E-013</v>
      </c>
      <c r="P481" s="64" t="n">
        <f aca="false">$D$9*(1-EXP(-K481/$D$9))*$C$9</f>
        <v>2.36561263728046E-012</v>
      </c>
      <c r="Q481" s="65" t="n">
        <f aca="false">$D$8*(1-EXP(-K481/$D$8))*$C$8</f>
        <v>3.86186380110892E-011</v>
      </c>
      <c r="R481" s="66" t="n">
        <f aca="false">$B$13-K481</f>
        <v>25</v>
      </c>
      <c r="S481" s="67" t="n">
        <f aca="false">VLOOKUP($R481,$K$6:$Q$506,5)/$C$26</f>
        <v>0.0934303378961897</v>
      </c>
      <c r="T481" s="68" t="n">
        <f aca="false">VLOOKUP($R481,$K$6:$Q$506,6)/$C$26</f>
        <v>6.64779301756769</v>
      </c>
      <c r="U481" s="69" t="n">
        <f aca="false">VLOOKUP($R481,$K$6:$Q$506,7)/$C$26</f>
        <v>25.6095809201376</v>
      </c>
      <c r="V481" s="28" t="s">
        <v>599</v>
      </c>
      <c r="W481" s="78" t="n">
        <f aca="false">G481*S481+H481*T481+I481*U481</f>
        <v>0</v>
      </c>
      <c r="X481" s="25"/>
      <c r="Y481" s="25"/>
      <c r="Z481" s="25"/>
    </row>
    <row r="482" customFormat="false" ht="15.75" hidden="false" customHeight="false" outlineLevel="0" collapsed="false">
      <c r="A482" s="25"/>
      <c r="B482" s="25"/>
      <c r="C482" s="25"/>
      <c r="D482" s="25"/>
      <c r="E482" s="25"/>
      <c r="F482" s="28" t="s">
        <v>600</v>
      </c>
      <c r="G482" s="103" t="n">
        <v>0</v>
      </c>
      <c r="H482" s="76" t="n">
        <v>0</v>
      </c>
      <c r="I482" s="77" t="n">
        <v>0</v>
      </c>
      <c r="J482" s="25"/>
      <c r="K482" s="61" t="n">
        <v>476</v>
      </c>
      <c r="L482" s="62" t="n">
        <f aca="false">$B$17+$B$18*EXP(-K482/$B$21)+$B$19*EXP(-K482/$B$22)+$B$20*EXP(-K482/$B$23)</f>
        <v>0.28430443254291</v>
      </c>
      <c r="M482" s="63" t="n">
        <f aca="false">EXP(-K482/$D$9)</f>
        <v>3.02692914785774E-018</v>
      </c>
      <c r="N482" s="63" t="n">
        <f aca="false">EXP(-K482/$D$8)</f>
        <v>0.0126896005275194</v>
      </c>
      <c r="O482" s="64" t="n">
        <f aca="false">(K482*$B$17+$B$18*$B$21*(1-EXP(-K482/$B$21))+$B$19*$B$22*(1-EXP(-K482/$B$22))+$B$20*$B$23*(1-EXP(-K482/$B$23)))*$C$7</f>
        <v>3.01527094487271E-013</v>
      </c>
      <c r="P482" s="64" t="n">
        <f aca="false">$D$9*(1-EXP(-K482/$D$9))*$C$9</f>
        <v>2.36561263728046E-012</v>
      </c>
      <c r="Q482" s="65" t="n">
        <f aca="false">$D$8*(1-EXP(-K482/$D$8))*$C$8</f>
        <v>3.86232132085471E-011</v>
      </c>
      <c r="R482" s="66" t="n">
        <f aca="false">$B$13-K482</f>
        <v>24</v>
      </c>
      <c r="S482" s="67" t="n">
        <f aca="false">VLOOKUP($R482,$K$6:$Q$506,5)/$C$26</f>
        <v>0.0903090729884516</v>
      </c>
      <c r="T482" s="68" t="n">
        <f aca="false">VLOOKUP($R482,$K$6:$Q$506,6)/$C$26</f>
        <v>6.56747265896124</v>
      </c>
      <c r="U482" s="69" t="n">
        <f aca="false">VLOOKUP($R482,$K$6:$Q$506,7)/$C$26</f>
        <v>24.6939925929052</v>
      </c>
      <c r="V482" s="28" t="s">
        <v>600</v>
      </c>
      <c r="W482" s="78" t="n">
        <f aca="false">G482*S482+H482*T482+I482*U482</f>
        <v>0</v>
      </c>
      <c r="X482" s="25"/>
      <c r="Y482" s="25"/>
      <c r="Z482" s="25"/>
    </row>
    <row r="483" customFormat="false" ht="15.75" hidden="false" customHeight="false" outlineLevel="0" collapsed="false">
      <c r="A483" s="25"/>
      <c r="B483" s="25"/>
      <c r="C483" s="25"/>
      <c r="D483" s="25"/>
      <c r="E483" s="25"/>
      <c r="F483" s="28" t="s">
        <v>601</v>
      </c>
      <c r="G483" s="103" t="n">
        <v>0</v>
      </c>
      <c r="H483" s="76" t="n">
        <v>0</v>
      </c>
      <c r="I483" s="77" t="n">
        <v>0</v>
      </c>
      <c r="J483" s="25"/>
      <c r="K483" s="61" t="n">
        <v>477</v>
      </c>
      <c r="L483" s="62" t="n">
        <f aca="false">$B$17+$B$18*EXP(-K483/$B$21)+$B$19*EXP(-K483/$B$22)+$B$20*EXP(-K483/$B$23)</f>
        <v>0.284134743000877</v>
      </c>
      <c r="M483" s="63" t="n">
        <f aca="false">EXP(-K483/$D$9)</f>
        <v>2.78097854489489E-018</v>
      </c>
      <c r="N483" s="63" t="n">
        <f aca="false">EXP(-K483/$D$8)</f>
        <v>0.0125737145738224</v>
      </c>
      <c r="O483" s="64" t="n">
        <f aca="false">(K483*$B$17+$B$18*$B$21*(1-EXP(-K483/$B$21))+$B$19*$B$22*(1-EXP(-K483/$B$22))+$B$20*$B$23*(1-EXP(-K483/$B$23)))*$C$7</f>
        <v>3.02011652026685E-013</v>
      </c>
      <c r="P483" s="64" t="n">
        <f aca="false">$D$9*(1-EXP(-K483/$D$9))*$C$9</f>
        <v>2.36561263728046E-012</v>
      </c>
      <c r="Q483" s="65" t="n">
        <f aca="false">$D$8*(1-EXP(-K483/$D$8))*$C$8</f>
        <v>3.86277466236716E-011</v>
      </c>
      <c r="R483" s="66" t="n">
        <f aca="false">$B$13-K483</f>
        <v>23</v>
      </c>
      <c r="S483" s="67" t="n">
        <f aca="false">VLOOKUP($R483,$K$6:$Q$506,5)/$C$26</f>
        <v>0.087161745268826</v>
      </c>
      <c r="T483" s="68" t="n">
        <f aca="false">VLOOKUP($R483,$K$6:$Q$506,6)/$C$26</f>
        <v>6.480048742988</v>
      </c>
      <c r="U483" s="69" t="n">
        <f aca="false">VLOOKUP($R483,$K$6:$Q$506,7)/$C$26</f>
        <v>23.7699657230391</v>
      </c>
      <c r="V483" s="28" t="s">
        <v>601</v>
      </c>
      <c r="W483" s="78" t="n">
        <f aca="false">G483*S483+H483*T483+I483*U483</f>
        <v>0</v>
      </c>
      <c r="X483" s="25"/>
      <c r="Y483" s="25"/>
      <c r="Z483" s="25"/>
    </row>
    <row r="484" customFormat="false" ht="15.75" hidden="false" customHeight="false" outlineLevel="0" collapsed="false">
      <c r="A484" s="25"/>
      <c r="B484" s="25"/>
      <c r="C484" s="25"/>
      <c r="D484" s="25"/>
      <c r="E484" s="25"/>
      <c r="F484" s="28" t="s">
        <v>602</v>
      </c>
      <c r="G484" s="103" t="n">
        <v>0</v>
      </c>
      <c r="H484" s="76" t="n">
        <v>0</v>
      </c>
      <c r="I484" s="77" t="n">
        <v>0</v>
      </c>
      <c r="J484" s="25"/>
      <c r="K484" s="61" t="n">
        <v>478</v>
      </c>
      <c r="L484" s="62" t="n">
        <f aca="false">$B$17+$B$18*EXP(-K484/$B$21)+$B$19*EXP(-K484/$B$22)+$B$20*EXP(-K484/$B$23)</f>
        <v>0.283965483571585</v>
      </c>
      <c r="M484" s="63" t="n">
        <f aca="false">EXP(-K484/$D$9)</f>
        <v>2.5550124530134E-018</v>
      </c>
      <c r="N484" s="63" t="n">
        <f aca="false">EXP(-K484/$D$8)</f>
        <v>0.0124588869319481</v>
      </c>
      <c r="O484" s="64" t="n">
        <f aca="false">(K484*$B$17+$B$18*$B$21*(1-EXP(-K484/$B$21))+$B$19*$B$22*(1-EXP(-K484/$B$22))+$B$20*$B$23*(1-EXP(-K484/$B$23)))*$C$7</f>
        <v>3.02495920634198E-013</v>
      </c>
      <c r="P484" s="64" t="n">
        <f aca="false">$D$9*(1-EXP(-K484/$D$9))*$C$9</f>
        <v>2.36561263728046E-012</v>
      </c>
      <c r="Q484" s="65" t="n">
        <f aca="false">$D$8*(1-EXP(-K484/$D$8))*$C$8</f>
        <v>3.86322386380337E-011</v>
      </c>
      <c r="R484" s="66" t="n">
        <f aca="false">$B$13-K484</f>
        <v>22</v>
      </c>
      <c r="S484" s="67" t="n">
        <f aca="false">VLOOKUP($R484,$K$6:$Q$506,5)/$C$26</f>
        <v>0.08398739406223</v>
      </c>
      <c r="T484" s="68" t="n">
        <f aca="false">VLOOKUP($R484,$K$6:$Q$506,6)/$C$26</f>
        <v>6.38489302883658</v>
      </c>
      <c r="U484" s="69" t="n">
        <f aca="false">VLOOKUP($R484,$K$6:$Q$506,7)/$C$26</f>
        <v>22.8374225365008</v>
      </c>
      <c r="V484" s="28" t="s">
        <v>602</v>
      </c>
      <c r="W484" s="78" t="n">
        <f aca="false">G484*S484+H484*T484+I484*U484</f>
        <v>0</v>
      </c>
      <c r="X484" s="25"/>
      <c r="Y484" s="25"/>
      <c r="Z484" s="25"/>
    </row>
    <row r="485" customFormat="false" ht="15.75" hidden="false" customHeight="false" outlineLevel="0" collapsed="false">
      <c r="A485" s="25"/>
      <c r="B485" s="25"/>
      <c r="C485" s="25"/>
      <c r="D485" s="25"/>
      <c r="E485" s="25"/>
      <c r="F485" s="28" t="s">
        <v>603</v>
      </c>
      <c r="G485" s="103" t="n">
        <v>0</v>
      </c>
      <c r="H485" s="76" t="n">
        <v>0</v>
      </c>
      <c r="I485" s="77" t="n">
        <v>0</v>
      </c>
      <c r="J485" s="25"/>
      <c r="K485" s="61" t="n">
        <v>479</v>
      </c>
      <c r="L485" s="62" t="n">
        <f aca="false">$B$17+$B$18*EXP(-K485/$B$21)+$B$19*EXP(-K485/$B$22)+$B$20*EXP(-K485/$B$23)</f>
        <v>0.283796653154788</v>
      </c>
      <c r="M485" s="63" t="n">
        <f aca="false">EXP(-K485/$D$9)</f>
        <v>2.34740704743562E-018</v>
      </c>
      <c r="N485" s="63" t="n">
        <f aca="false">EXP(-K485/$D$8)</f>
        <v>0.012345107937016</v>
      </c>
      <c r="O485" s="64" t="n">
        <f aca="false">(K485*$B$17+$B$18*$B$21*(1-EXP(-K485/$B$21))+$B$19*$B$22*(1-EXP(-K485/$B$22))+$B$20*$B$23*(1-EXP(-K485/$B$23)))*$C$7</f>
        <v>3.02979901042158E-013</v>
      </c>
      <c r="P485" s="64" t="n">
        <f aca="false">$D$9*(1-EXP(-K485/$D$9))*$C$9</f>
        <v>2.36561263728046E-012</v>
      </c>
      <c r="Q485" s="65" t="n">
        <f aca="false">$D$8*(1-EXP(-K485/$D$8))*$C$8</f>
        <v>3.86366896297201E-011</v>
      </c>
      <c r="R485" s="66" t="n">
        <f aca="false">$B$13-K485</f>
        <v>21</v>
      </c>
      <c r="S485" s="67" t="n">
        <f aca="false">VLOOKUP($R485,$K$6:$Q$506,5)/$C$26</f>
        <v>0.0807849509060128</v>
      </c>
      <c r="T485" s="68" t="n">
        <f aca="false">VLOOKUP($R485,$K$6:$Q$506,6)/$C$26</f>
        <v>6.28132171388383</v>
      </c>
      <c r="U485" s="69" t="n">
        <f aca="false">VLOOKUP($R485,$K$6:$Q$506,7)/$C$26</f>
        <v>21.8962845424455</v>
      </c>
      <c r="V485" s="28" t="s">
        <v>603</v>
      </c>
      <c r="W485" s="78" t="n">
        <f aca="false">G485*S485+H485*T485+I485*U485</f>
        <v>0</v>
      </c>
      <c r="X485" s="25"/>
      <c r="Y485" s="25"/>
      <c r="Z485" s="25"/>
    </row>
    <row r="486" customFormat="false" ht="15.75" hidden="false" customHeight="false" outlineLevel="0" collapsed="false">
      <c r="A486" s="25"/>
      <c r="B486" s="25"/>
      <c r="C486" s="25"/>
      <c r="D486" s="25"/>
      <c r="E486" s="25"/>
      <c r="F486" s="28" t="s">
        <v>604</v>
      </c>
      <c r="G486" s="103" t="n">
        <v>0</v>
      </c>
      <c r="H486" s="76" t="n">
        <v>0</v>
      </c>
      <c r="I486" s="77" t="n">
        <v>0</v>
      </c>
      <c r="J486" s="25"/>
      <c r="K486" s="61" t="n">
        <v>480</v>
      </c>
      <c r="L486" s="62" t="n">
        <f aca="false">$B$17+$B$18*EXP(-K486/$B$21)+$B$19*EXP(-K486/$B$22)+$B$20*EXP(-K486/$B$23)</f>
        <v>0.283628250653321</v>
      </c>
      <c r="M486" s="63" t="n">
        <f aca="false">EXP(-K486/$D$9)</f>
        <v>2.15667044591173E-018</v>
      </c>
      <c r="N486" s="63" t="n">
        <f aca="false">EXP(-K486/$D$8)</f>
        <v>0.0122323680124084</v>
      </c>
      <c r="O486" s="64" t="n">
        <f aca="false">(K486*$B$17+$B$18*$B$21*(1-EXP(-K486/$B$21))+$B$19*$B$22*(1-EXP(-K486/$B$22))+$B$20*$B$23*(1-EXP(-K486/$B$23)))*$C$7</f>
        <v>3.03463593981042E-013</v>
      </c>
      <c r="P486" s="64" t="n">
        <f aca="false">$D$9*(1-EXP(-K486/$D$9))*$C$9</f>
        <v>2.36561263728046E-012</v>
      </c>
      <c r="Q486" s="65" t="n">
        <f aca="false">$D$8*(1-EXP(-K486/$D$8))*$C$8</f>
        <v>3.86410999733644E-011</v>
      </c>
      <c r="R486" s="66" t="n">
        <f aca="false">$B$13-K486</f>
        <v>20</v>
      </c>
      <c r="S486" s="67" t="n">
        <f aca="false">VLOOKUP($R486,$K$6:$Q$506,5)/$C$26</f>
        <v>0.0775532152905875</v>
      </c>
      <c r="T486" s="68" t="n">
        <f aca="false">VLOOKUP($R486,$K$6:$Q$506,6)/$C$26</f>
        <v>6.16859051979104</v>
      </c>
      <c r="U486" s="69" t="n">
        <f aca="false">VLOOKUP($R486,$K$6:$Q$506,7)/$C$26</f>
        <v>20.9464725266156</v>
      </c>
      <c r="V486" s="28" t="s">
        <v>604</v>
      </c>
      <c r="W486" s="78" t="n">
        <f aca="false">G486*S486+H486*T486+I486*U486</f>
        <v>0</v>
      </c>
      <c r="X486" s="25"/>
      <c r="Y486" s="25"/>
      <c r="Z486" s="25"/>
    </row>
    <row r="487" customFormat="false" ht="15.75" hidden="false" customHeight="false" outlineLevel="0" collapsed="false">
      <c r="A487" s="25"/>
      <c r="B487" s="25"/>
      <c r="C487" s="25"/>
      <c r="D487" s="25"/>
      <c r="E487" s="25"/>
      <c r="F487" s="28" t="s">
        <v>605</v>
      </c>
      <c r="G487" s="103" t="n">
        <v>0</v>
      </c>
      <c r="H487" s="76" t="n">
        <v>0</v>
      </c>
      <c r="I487" s="77" t="n">
        <v>0</v>
      </c>
      <c r="J487" s="25"/>
      <c r="K487" s="61" t="n">
        <v>481</v>
      </c>
      <c r="L487" s="62" t="n">
        <f aca="false">$B$17+$B$18*EXP(-K487/$B$21)+$B$19*EXP(-K487/$B$22)+$B$20*EXP(-K487/$B$23)</f>
        <v>0.283460274973094</v>
      </c>
      <c r="M487" s="63" t="n">
        <f aca="false">EXP(-K487/$D$9)</f>
        <v>1.98143198783963E-018</v>
      </c>
      <c r="N487" s="63" t="n">
        <f aca="false">EXP(-K487/$D$8)</f>
        <v>0.0121206576689648</v>
      </c>
      <c r="O487" s="64" t="n">
        <f aca="false">(K487*$B$17+$B$18*$B$21*(1-EXP(-K487/$B$21))+$B$19*$B$22*(1-EXP(-K487/$B$22))+$B$20*$B$23*(1-EXP(-K487/$B$23)))*$C$7</f>
        <v>3.03947000179455E-013</v>
      </c>
      <c r="P487" s="64" t="n">
        <f aca="false">$D$9*(1-EXP(-K487/$D$9))*$C$9</f>
        <v>2.36561263728046E-012</v>
      </c>
      <c r="Q487" s="65" t="n">
        <f aca="false">$D$8*(1-EXP(-K487/$D$8))*$C$8</f>
        <v>3.8645470040179E-011</v>
      </c>
      <c r="R487" s="66" t="n">
        <f aca="false">$B$13-K487</f>
        <v>19</v>
      </c>
      <c r="S487" s="67" t="n">
        <f aca="false">VLOOKUP($R487,$K$6:$Q$506,5)/$C$26</f>
        <v>0.0742908241639868</v>
      </c>
      <c r="T487" s="68" t="n">
        <f aca="false">VLOOKUP($R487,$K$6:$Q$506,6)/$C$26</f>
        <v>6.04588934401294</v>
      </c>
      <c r="U487" s="69" t="n">
        <f aca="false">VLOOKUP($R487,$K$6:$Q$506,7)/$C$26</f>
        <v>19.9879065446732</v>
      </c>
      <c r="V487" s="28" t="s">
        <v>605</v>
      </c>
      <c r="W487" s="78" t="n">
        <f aca="false">G487*S487+H487*T487+I487*U487</f>
        <v>0</v>
      </c>
      <c r="X487" s="25"/>
      <c r="Y487" s="25"/>
      <c r="Z487" s="25"/>
    </row>
    <row r="488" customFormat="false" ht="15.75" hidden="false" customHeight="false" outlineLevel="0" collapsed="false">
      <c r="A488" s="25"/>
      <c r="B488" s="25"/>
      <c r="C488" s="25"/>
      <c r="D488" s="25"/>
      <c r="E488" s="25"/>
      <c r="F488" s="28" t="s">
        <v>606</v>
      </c>
      <c r="G488" s="103" t="n">
        <v>0</v>
      </c>
      <c r="H488" s="76" t="n">
        <v>0</v>
      </c>
      <c r="I488" s="77" t="n">
        <v>0</v>
      </c>
      <c r="J488" s="25"/>
      <c r="K488" s="61" t="n">
        <v>482</v>
      </c>
      <c r="L488" s="62" t="n">
        <f aca="false">$B$17+$B$18*EXP(-K488/$B$21)+$B$19*EXP(-K488/$B$22)+$B$20*EXP(-K488/$B$23)</f>
        <v>0.283292725023065</v>
      </c>
      <c r="M488" s="63" t="n">
        <f aca="false">EXP(-K488/$D$9)</f>
        <v>1.82043238450107E-018</v>
      </c>
      <c r="N488" s="63" t="n">
        <f aca="false">EXP(-K488/$D$8)</f>
        <v>0.0120099675041833</v>
      </c>
      <c r="O488" s="64" t="n">
        <f aca="false">(K488*$B$17+$B$18*$B$21*(1-EXP(-K488/$B$21))+$B$19*$B$22*(1-EXP(-K488/$B$22))+$B$20*$B$23*(1-EXP(-K488/$B$23)))*$C$7</f>
        <v>3.04430120364143E-013</v>
      </c>
      <c r="P488" s="64" t="n">
        <f aca="false">$D$9*(1-EXP(-K488/$D$9))*$C$9</f>
        <v>2.36561263728046E-012</v>
      </c>
      <c r="Q488" s="65" t="n">
        <f aca="false">$D$8*(1-EXP(-K488/$D$8))*$C$8</f>
        <v>3.86498001979862E-011</v>
      </c>
      <c r="R488" s="66" t="n">
        <f aca="false">$B$13-K488</f>
        <v>18</v>
      </c>
      <c r="S488" s="67" t="n">
        <f aca="false">VLOOKUP($R488,$K$6:$Q$506,5)/$C$26</f>
        <v>0.0709962135723132</v>
      </c>
      <c r="T488" s="68" t="n">
        <f aca="false">VLOOKUP($R488,$K$6:$Q$506,6)/$C$26</f>
        <v>5.9123364382845</v>
      </c>
      <c r="U488" s="69" t="n">
        <f aca="false">VLOOKUP($R488,$K$6:$Q$506,7)/$C$26</f>
        <v>19.0205059154715</v>
      </c>
      <c r="V488" s="28" t="s">
        <v>606</v>
      </c>
      <c r="W488" s="78" t="n">
        <f aca="false">G488*S488+H488*T488+I488*U488</f>
        <v>0</v>
      </c>
      <c r="X488" s="25"/>
      <c r="Y488" s="25"/>
      <c r="Z488" s="25"/>
    </row>
    <row r="489" customFormat="false" ht="15.75" hidden="false" customHeight="false" outlineLevel="0" collapsed="false">
      <c r="A489" s="25"/>
      <c r="B489" s="25"/>
      <c r="C489" s="25"/>
      <c r="D489" s="25"/>
      <c r="E489" s="25"/>
      <c r="F489" s="28" t="s">
        <v>607</v>
      </c>
      <c r="G489" s="103" t="n">
        <v>0</v>
      </c>
      <c r="H489" s="76" t="n">
        <v>0</v>
      </c>
      <c r="I489" s="77" t="n">
        <v>0</v>
      </c>
      <c r="J489" s="25"/>
      <c r="K489" s="61" t="n">
        <v>483</v>
      </c>
      <c r="L489" s="62" t="n">
        <f aca="false">$B$17+$B$18*EXP(-K489/$B$21)+$B$19*EXP(-K489/$B$22)+$B$20*EXP(-K489/$B$23)</f>
        <v>0.283125599715235</v>
      </c>
      <c r="M489" s="63" t="n">
        <f aca="false">EXP(-K489/$D$9)</f>
        <v>1.6725146696322E-018</v>
      </c>
      <c r="N489" s="63" t="n">
        <f aca="false">EXP(-K489/$D$8)</f>
        <v>0.0119002882014288</v>
      </c>
      <c r="O489" s="64" t="n">
        <f aca="false">(K489*$B$17+$B$18*$B$21*(1-EXP(-K489/$B$21))+$B$19*$B$22*(1-EXP(-K489/$B$22))+$B$20*$B$23*(1-EXP(-K489/$B$23)))*$C$7</f>
        <v>3.04912955259992E-013</v>
      </c>
      <c r="P489" s="64" t="n">
        <f aca="false">$D$9*(1-EXP(-K489/$D$9))*$C$9</f>
        <v>2.36561263728046E-012</v>
      </c>
      <c r="Q489" s="65" t="n">
        <f aca="false">$D$8*(1-EXP(-K489/$D$8))*$C$8</f>
        <v>3.86540908112494E-011</v>
      </c>
      <c r="R489" s="66" t="n">
        <f aca="false">$B$13-K489</f>
        <v>17</v>
      </c>
      <c r="S489" s="67" t="n">
        <f aca="false">VLOOKUP($R489,$K$6:$Q$506,5)/$C$26</f>
        <v>0.0676675703823244</v>
      </c>
      <c r="T489" s="68" t="n">
        <f aca="false">VLOOKUP($R489,$K$6:$Q$506,6)/$C$26</f>
        <v>5.76697207225133</v>
      </c>
      <c r="U489" s="69" t="n">
        <f aca="false">VLOOKUP($R489,$K$6:$Q$506,7)/$C$26</f>
        <v>18.0441892142639</v>
      </c>
      <c r="V489" s="28" t="s">
        <v>607</v>
      </c>
      <c r="W489" s="78" t="n">
        <f aca="false">G489*S489+H489*T489+I489*U489</f>
        <v>0</v>
      </c>
      <c r="X489" s="25"/>
      <c r="Y489" s="25"/>
      <c r="Z489" s="25"/>
    </row>
    <row r="490" customFormat="false" ht="15.75" hidden="false" customHeight="false" outlineLevel="0" collapsed="false">
      <c r="A490" s="25"/>
      <c r="B490" s="25"/>
      <c r="C490" s="25"/>
      <c r="D490" s="25"/>
      <c r="E490" s="25"/>
      <c r="F490" s="28" t="s">
        <v>608</v>
      </c>
      <c r="G490" s="103" t="n">
        <v>0</v>
      </c>
      <c r="H490" s="76" t="n">
        <v>0</v>
      </c>
      <c r="I490" s="77" t="n">
        <v>0</v>
      </c>
      <c r="J490" s="25"/>
      <c r="K490" s="61" t="n">
        <v>484</v>
      </c>
      <c r="L490" s="62" t="n">
        <f aca="false">$B$17+$B$18*EXP(-K490/$B$21)+$B$19*EXP(-K490/$B$22)+$B$20*EXP(-K490/$B$23)</f>
        <v>0.282958897964625</v>
      </c>
      <c r="M490" s="63" t="n">
        <f aca="false">EXP(-K490/$D$9)</f>
        <v>1.53661588529779E-018</v>
      </c>
      <c r="N490" s="63" t="n">
        <f aca="false">EXP(-K490/$D$8)</f>
        <v>0.011791610529149</v>
      </c>
      <c r="O490" s="64" t="n">
        <f aca="false">(K490*$B$17+$B$18*$B$21*(1-EXP(-K490/$B$21))+$B$19*$B$22*(1-EXP(-K490/$B$22))+$B$20*$B$23*(1-EXP(-K490/$B$23)))*$C$7</f>
        <v>3.05395505590038E-013</v>
      </c>
      <c r="P490" s="64" t="n">
        <f aca="false">$D$9*(1-EXP(-K490/$D$9))*$C$9</f>
        <v>2.36561263728046E-012</v>
      </c>
      <c r="Q490" s="65" t="n">
        <f aca="false">$D$8*(1-EXP(-K490/$D$8))*$C$8</f>
        <v>3.86583422411034E-011</v>
      </c>
      <c r="R490" s="66" t="n">
        <f aca="false">$B$13-K490</f>
        <v>16</v>
      </c>
      <c r="S490" s="67" t="n">
        <f aca="false">VLOOKUP($R490,$K$6:$Q$506,5)/$C$26</f>
        <v>0.0643027714953202</v>
      </c>
      <c r="T490" s="68" t="n">
        <f aca="false">VLOOKUP($R490,$K$6:$Q$506,6)/$C$26</f>
        <v>5.60875163670954</v>
      </c>
      <c r="U490" s="69" t="n">
        <f aca="false">VLOOKUP($R490,$K$6:$Q$506,7)/$C$26</f>
        <v>17.0588742658505</v>
      </c>
      <c r="V490" s="28" t="s">
        <v>608</v>
      </c>
      <c r="W490" s="78" t="n">
        <f aca="false">G490*S490+H490*T490+I490*U490</f>
        <v>0</v>
      </c>
      <c r="X490" s="25"/>
      <c r="Y490" s="25"/>
      <c r="Z490" s="25"/>
    </row>
    <row r="491" customFormat="false" ht="15.75" hidden="false" customHeight="false" outlineLevel="0" collapsed="false">
      <c r="A491" s="25"/>
      <c r="B491" s="25"/>
      <c r="C491" s="25"/>
      <c r="D491" s="25"/>
      <c r="E491" s="25"/>
      <c r="F491" s="28" t="s">
        <v>609</v>
      </c>
      <c r="G491" s="103" t="n">
        <v>0</v>
      </c>
      <c r="H491" s="76" t="n">
        <v>0</v>
      </c>
      <c r="I491" s="77" t="n">
        <v>0</v>
      </c>
      <c r="J491" s="25"/>
      <c r="K491" s="61" t="n">
        <v>485</v>
      </c>
      <c r="L491" s="62" t="n">
        <f aca="false">$B$17+$B$18*EXP(-K491/$B$21)+$B$19*EXP(-K491/$B$22)+$B$20*EXP(-K491/$B$23)</f>
        <v>0.282792618689266</v>
      </c>
      <c r="M491" s="63" t="n">
        <f aca="false">EXP(-K491/$D$9)</f>
        <v>1.41175944332302E-018</v>
      </c>
      <c r="N491" s="63" t="n">
        <f aca="false">EXP(-K491/$D$8)</f>
        <v>0.0116839253400975</v>
      </c>
      <c r="O491" s="64" t="n">
        <f aca="false">(K491*$B$17+$B$18*$B$21*(1-EXP(-K491/$B$21))+$B$19*$B$22*(1-EXP(-K491/$B$22))+$B$20*$B$23*(1-EXP(-K491/$B$23)))*$C$7</f>
        <v>3.05877772075467E-013</v>
      </c>
      <c r="P491" s="64" t="n">
        <f aca="false">$D$9*(1-EXP(-K491/$D$9))*$C$9</f>
        <v>2.36561263728046E-012</v>
      </c>
      <c r="Q491" s="65" t="n">
        <f aca="false">$D$8*(1-EXP(-K491/$D$8))*$C$8</f>
        <v>3.8662554845385E-011</v>
      </c>
      <c r="R491" s="66" t="n">
        <f aca="false">$B$13-K491</f>
        <v>15</v>
      </c>
      <c r="S491" s="67" t="n">
        <f aca="false">VLOOKUP($R491,$K$6:$Q$506,5)/$C$26</f>
        <v>0.0608993072839495</v>
      </c>
      <c r="T491" s="68" t="n">
        <f aca="false">VLOOKUP($R491,$K$6:$Q$506,6)/$C$26</f>
        <v>5.43653813689402</v>
      </c>
      <c r="U491" s="69" t="n">
        <f aca="false">VLOOKUP($R491,$K$6:$Q$506,7)/$C$26</f>
        <v>16.0644781376618</v>
      </c>
      <c r="V491" s="28" t="s">
        <v>609</v>
      </c>
      <c r="W491" s="78" t="n">
        <f aca="false">G491*S491+H491*T491+I491*U491</f>
        <v>0</v>
      </c>
      <c r="X491" s="25"/>
      <c r="Y491" s="25"/>
      <c r="Z491" s="25"/>
    </row>
    <row r="492" customFormat="false" ht="15.75" hidden="false" customHeight="false" outlineLevel="0" collapsed="false">
      <c r="A492" s="25"/>
      <c r="B492" s="25"/>
      <c r="C492" s="25"/>
      <c r="D492" s="25"/>
      <c r="E492" s="25"/>
      <c r="F492" s="28" t="s">
        <v>610</v>
      </c>
      <c r="G492" s="103" t="n">
        <v>0</v>
      </c>
      <c r="H492" s="76" t="n">
        <v>0</v>
      </c>
      <c r="I492" s="77" t="n">
        <v>0</v>
      </c>
      <c r="J492" s="25"/>
      <c r="K492" s="61" t="n">
        <v>486</v>
      </c>
      <c r="L492" s="62" t="n">
        <f aca="false">$B$17+$B$18*EXP(-K492/$B$21)+$B$19*EXP(-K492/$B$22)+$B$20*EXP(-K492/$B$23)</f>
        <v>0.282626760810182</v>
      </c>
      <c r="M492" s="63" t="n">
        <f aca="false">EXP(-K492/$D$9)</f>
        <v>1.29704810739053E-018</v>
      </c>
      <c r="N492" s="63" t="n">
        <f aca="false">EXP(-K492/$D$8)</f>
        <v>0.0115772235705638</v>
      </c>
      <c r="O492" s="64" t="n">
        <f aca="false">(K492*$B$17+$B$18*$B$21*(1-EXP(-K492/$B$21))+$B$19*$B$22*(1-EXP(-K492/$B$22))+$B$20*$B$23*(1-EXP(-K492/$B$23)))*$C$7</f>
        <v>3.06359755435625E-013</v>
      </c>
      <c r="P492" s="64" t="n">
        <f aca="false">$D$9*(1-EXP(-K492/$D$9))*$C$9</f>
        <v>2.36561263728046E-012</v>
      </c>
      <c r="Q492" s="65" t="n">
        <f aca="false">$D$8*(1-EXP(-K492/$D$8))*$C$8</f>
        <v>3.86667289786633E-011</v>
      </c>
      <c r="R492" s="66" t="n">
        <f aca="false">$B$13-K492</f>
        <v>14</v>
      </c>
      <c r="S492" s="67" t="n">
        <f aca="false">VLOOKUP($R492,$K$6:$Q$506,5)/$C$26</f>
        <v>0.057454185128796</v>
      </c>
      <c r="T492" s="68" t="n">
        <f aca="false">VLOOKUP($R492,$K$6:$Q$506,6)/$C$26</f>
        <v>5.24909402187087</v>
      </c>
      <c r="U492" s="69" t="n">
        <f aca="false">VLOOKUP($R492,$K$6:$Q$506,7)/$C$26</f>
        <v>15.060917132778</v>
      </c>
      <c r="V492" s="28" t="s">
        <v>610</v>
      </c>
      <c r="W492" s="78" t="n">
        <f aca="false">G492*S492+H492*T492+I492*U492</f>
        <v>0</v>
      </c>
      <c r="X492" s="25"/>
      <c r="Y492" s="25"/>
      <c r="Z492" s="25"/>
    </row>
    <row r="493" customFormat="false" ht="15.75" hidden="false" customHeight="false" outlineLevel="0" collapsed="false">
      <c r="A493" s="25"/>
      <c r="B493" s="25"/>
      <c r="C493" s="25"/>
      <c r="D493" s="25"/>
      <c r="E493" s="25"/>
      <c r="F493" s="28" t="s">
        <v>611</v>
      </c>
      <c r="G493" s="103" t="n">
        <v>0</v>
      </c>
      <c r="H493" s="76" t="n">
        <v>0</v>
      </c>
      <c r="I493" s="77" t="n">
        <v>0</v>
      </c>
      <c r="J493" s="25"/>
      <c r="K493" s="61" t="n">
        <v>487</v>
      </c>
      <c r="L493" s="62" t="n">
        <f aca="false">$B$17+$B$18*EXP(-K493/$B$21)+$B$19*EXP(-K493/$B$22)+$B$20*EXP(-K493/$B$23)</f>
        <v>0.282461323251377</v>
      </c>
      <c r="M493" s="63" t="n">
        <f aca="false">EXP(-K493/$D$9)</f>
        <v>1.1916575453715E-018</v>
      </c>
      <c r="N493" s="63" t="n">
        <f aca="false">EXP(-K493/$D$8)</f>
        <v>0.0114714962396105</v>
      </c>
      <c r="O493" s="64" t="n">
        <f aca="false">(K493*$B$17+$B$18*$B$21*(1-EXP(-K493/$B$21))+$B$19*$B$22*(1-EXP(-K493/$B$22))+$B$20*$B$23*(1-EXP(-K493/$B$23)))*$C$7</f>
        <v>3.0684145638802E-013</v>
      </c>
      <c r="P493" s="64" t="n">
        <f aca="false">$D$9*(1-EXP(-K493/$D$9))*$C$9</f>
        <v>2.36561263728046E-012</v>
      </c>
      <c r="Q493" s="65" t="n">
        <f aca="false">$D$8*(1-EXP(-K493/$D$8))*$C$8</f>
        <v>3.86708649922691E-011</v>
      </c>
      <c r="R493" s="66" t="n">
        <f aca="false">$B$13-K493</f>
        <v>13</v>
      </c>
      <c r="S493" s="67" t="n">
        <f aca="false">VLOOKUP($R493,$K$6:$Q$506,5)/$C$26</f>
        <v>0.0539638078532868</v>
      </c>
      <c r="T493" s="68" t="n">
        <f aca="false">VLOOKUP($R493,$K$6:$Q$506,6)/$C$26</f>
        <v>5.04507229131869</v>
      </c>
      <c r="U493" s="69" t="n">
        <f aca="false">VLOOKUP($R493,$K$6:$Q$506,7)/$C$26</f>
        <v>14.0481067828847</v>
      </c>
      <c r="V493" s="28" t="s">
        <v>611</v>
      </c>
      <c r="W493" s="78" t="n">
        <f aca="false">G493*S493+H493*T493+I493*U493</f>
        <v>0</v>
      </c>
      <c r="X493" s="25"/>
      <c r="Y493" s="25"/>
      <c r="Z493" s="25"/>
    </row>
    <row r="494" customFormat="false" ht="15.75" hidden="false" customHeight="false" outlineLevel="0" collapsed="false">
      <c r="A494" s="25"/>
      <c r="B494" s="25"/>
      <c r="C494" s="25"/>
      <c r="D494" s="25"/>
      <c r="E494" s="25"/>
      <c r="F494" s="28" t="s">
        <v>612</v>
      </c>
      <c r="G494" s="103" t="n">
        <v>0</v>
      </c>
      <c r="H494" s="76" t="n">
        <v>0</v>
      </c>
      <c r="I494" s="77" t="n">
        <v>0</v>
      </c>
      <c r="J494" s="25"/>
      <c r="K494" s="61" t="n">
        <v>488</v>
      </c>
      <c r="L494" s="62" t="n">
        <f aca="false">$B$17+$B$18*EXP(-K494/$B$21)+$B$19*EXP(-K494/$B$22)+$B$20*EXP(-K494/$B$23)</f>
        <v>0.28229630493982</v>
      </c>
      <c r="M494" s="63" t="n">
        <f aca="false">EXP(-K494/$D$9)</f>
        <v>1.09483040555663E-018</v>
      </c>
      <c r="N494" s="63" t="n">
        <f aca="false">EXP(-K494/$D$8)</f>
        <v>0.0113667344483173</v>
      </c>
      <c r="O494" s="64" t="n">
        <f aca="false">(K494*$B$17+$B$18*$B$21*(1-EXP(-K494/$B$21))+$B$19*$B$22*(1-EXP(-K494/$B$22))+$B$20*$B$23*(1-EXP(-K494/$B$23)))*$C$7</f>
        <v>3.0732287564833E-013</v>
      </c>
      <c r="P494" s="64" t="n">
        <f aca="false">$D$9*(1-EXP(-K494/$D$9))*$C$9</f>
        <v>2.36561263728046E-012</v>
      </c>
      <c r="Q494" s="65" t="n">
        <f aca="false">$D$8*(1-EXP(-K494/$D$8))*$C$8</f>
        <v>3.86749632343249E-011</v>
      </c>
      <c r="R494" s="66" t="n">
        <f aca="false">$B$13-K494</f>
        <v>12</v>
      </c>
      <c r="S494" s="67" t="n">
        <f aca="false">VLOOKUP($R494,$K$6:$Q$506,5)/$C$26</f>
        <v>0.0504238204951139</v>
      </c>
      <c r="T494" s="68" t="n">
        <f aca="false">VLOOKUP($R494,$K$6:$Q$506,6)/$C$26</f>
        <v>4.82300681579085</v>
      </c>
      <c r="U494" s="69" t="n">
        <f aca="false">VLOOKUP($R494,$K$6:$Q$506,7)/$C$26</f>
        <v>13.0259618411632</v>
      </c>
      <c r="V494" s="28" t="s">
        <v>612</v>
      </c>
      <c r="W494" s="78" t="n">
        <f aca="false">G494*S494+H494*T494+I494*U494</f>
        <v>0</v>
      </c>
      <c r="X494" s="25"/>
      <c r="Y494" s="25"/>
      <c r="Z494" s="25"/>
    </row>
    <row r="495" customFormat="false" ht="15.75" hidden="false" customHeight="false" outlineLevel="0" collapsed="false">
      <c r="A495" s="25"/>
      <c r="B495" s="25"/>
      <c r="C495" s="25"/>
      <c r="D495" s="25"/>
      <c r="E495" s="25"/>
      <c r="F495" s="28" t="s">
        <v>613</v>
      </c>
      <c r="G495" s="103" t="n">
        <v>0</v>
      </c>
      <c r="H495" s="76" t="n">
        <v>0</v>
      </c>
      <c r="I495" s="77" t="n">
        <v>0</v>
      </c>
      <c r="J495" s="25"/>
      <c r="K495" s="61" t="n">
        <v>489</v>
      </c>
      <c r="L495" s="62" t="n">
        <f aca="false">$B$17+$B$18*EXP(-K495/$B$21)+$B$19*EXP(-K495/$B$22)+$B$20*EXP(-K495/$B$23)</f>
        <v>0.282131704805429</v>
      </c>
      <c r="M495" s="63" t="n">
        <f aca="false">EXP(-K495/$D$9)</f>
        <v>1.00587087421798E-018</v>
      </c>
      <c r="N495" s="63" t="n">
        <f aca="false">EXP(-K495/$D$8)</f>
        <v>0.0112629293790318</v>
      </c>
      <c r="O495" s="64" t="n">
        <f aca="false">(K495*$B$17+$B$18*$B$21*(1-EXP(-K495/$B$21))+$B$19*$B$22*(1-EXP(-K495/$B$22))+$B$20*$B$23*(1-EXP(-K495/$B$23)))*$C$7</f>
        <v>3.07804013930403E-013</v>
      </c>
      <c r="P495" s="64" t="n">
        <f aca="false">$D$9*(1-EXP(-K495/$D$9))*$C$9</f>
        <v>2.36561263728046E-012</v>
      </c>
      <c r="Q495" s="65" t="n">
        <f aca="false">$D$8*(1-EXP(-K495/$D$8))*$C$8</f>
        <v>3.86790240497739E-011</v>
      </c>
      <c r="R495" s="66" t="n">
        <f aca="false">$B$13-K495</f>
        <v>11</v>
      </c>
      <c r="S495" s="67" t="n">
        <f aca="false">VLOOKUP($R495,$K$6:$Q$506,5)/$C$26</f>
        <v>0.0468289171362105</v>
      </c>
      <c r="T495" s="68" t="n">
        <f aca="false">VLOOKUP($R495,$K$6:$Q$506,6)/$C$26</f>
        <v>4.58130180089888</v>
      </c>
      <c r="U495" s="69" t="n">
        <f aca="false">VLOOKUP($R495,$K$6:$Q$506,7)/$C$26</f>
        <v>11.9943962751153</v>
      </c>
      <c r="V495" s="28" t="s">
        <v>613</v>
      </c>
      <c r="W495" s="78" t="n">
        <f aca="false">G495*S495+H495*T495+I495*U495</f>
        <v>0</v>
      </c>
      <c r="X495" s="25"/>
      <c r="Y495" s="25"/>
      <c r="Z495" s="25"/>
    </row>
    <row r="496" customFormat="false" ht="15.75" hidden="false" customHeight="false" outlineLevel="0" collapsed="false">
      <c r="A496" s="25"/>
      <c r="B496" s="25"/>
      <c r="C496" s="25"/>
      <c r="D496" s="25"/>
      <c r="E496" s="25"/>
      <c r="F496" s="28" t="s">
        <v>614</v>
      </c>
      <c r="G496" s="103" t="n">
        <v>0</v>
      </c>
      <c r="H496" s="76" t="n">
        <v>0</v>
      </c>
      <c r="I496" s="77" t="n">
        <v>0</v>
      </c>
      <c r="J496" s="25"/>
      <c r="K496" s="61" t="n">
        <v>490</v>
      </c>
      <c r="L496" s="62" t="n">
        <f aca="false">$B$17+$B$18*EXP(-K496/$B$21)+$B$19*EXP(-K496/$B$22)+$B$20*EXP(-K496/$B$23)</f>
        <v>0.281967521781062</v>
      </c>
      <c r="M496" s="63" t="n">
        <f aca="false">EXP(-K496/$D$9)</f>
        <v>9.2413967539169E-019</v>
      </c>
      <c r="N496" s="63" t="n">
        <f aca="false">EXP(-K496/$D$8)</f>
        <v>0.0111600722946279</v>
      </c>
      <c r="O496" s="64" t="n">
        <f aca="false">(K496*$B$17+$B$18*$B$21*(1-EXP(-K496/$B$21))+$B$19*$B$22*(1-EXP(-K496/$B$22))+$B$20*$B$23*(1-EXP(-K496/$B$23)))*$C$7</f>
        <v>3.08284871946268E-013</v>
      </c>
      <c r="P496" s="64" t="n">
        <f aca="false">$D$9*(1-EXP(-K496/$D$9))*$C$9</f>
        <v>2.36561263728046E-012</v>
      </c>
      <c r="Q496" s="65" t="n">
        <f aca="false">$D$8*(1-EXP(-K496/$D$8))*$C$8</f>
        <v>3.86830477804092E-011</v>
      </c>
      <c r="R496" s="66" t="n">
        <f aca="false">$B$13-K496</f>
        <v>10</v>
      </c>
      <c r="S496" s="67" t="n">
        <f aca="false">VLOOKUP($R496,$K$6:$Q$506,5)/$C$26</f>
        <v>0.0431725973483173</v>
      </c>
      <c r="T496" s="68" t="n">
        <f aca="false">VLOOKUP($R496,$K$6:$Q$506,6)/$C$26</f>
        <v>4.31822031970479</v>
      </c>
      <c r="U496" s="69" t="n">
        <f aca="false">VLOOKUP($R496,$K$6:$Q$506,7)/$C$26</f>
        <v>10.953323259322</v>
      </c>
      <c r="V496" s="28" t="s">
        <v>614</v>
      </c>
      <c r="W496" s="78" t="n">
        <f aca="false">G496*S496+H496*T496+I496*U496</f>
        <v>0</v>
      </c>
      <c r="X496" s="25"/>
      <c r="Y496" s="25"/>
      <c r="Z496" s="25"/>
    </row>
    <row r="497" customFormat="false" ht="15.75" hidden="false" customHeight="false" outlineLevel="0" collapsed="false">
      <c r="A497" s="25"/>
      <c r="B497" s="25"/>
      <c r="C497" s="25"/>
      <c r="D497" s="25"/>
      <c r="E497" s="25"/>
      <c r="F497" s="28" t="s">
        <v>615</v>
      </c>
      <c r="G497" s="103" t="n">
        <v>0</v>
      </c>
      <c r="H497" s="76" t="n">
        <v>0</v>
      </c>
      <c r="I497" s="77" t="n">
        <v>0</v>
      </c>
      <c r="J497" s="25"/>
      <c r="K497" s="61" t="n">
        <v>491</v>
      </c>
      <c r="L497" s="62" t="n">
        <f aca="false">$B$17+$B$18*EXP(-K497/$B$21)+$B$19*EXP(-K497/$B$22)+$B$20*EXP(-K497/$B$23)</f>
        <v>0.281803754802498</v>
      </c>
      <c r="M497" s="63" t="n">
        <f aca="false">EXP(-K497/$D$9)</f>
        <v>8.49049476949048E-019</v>
      </c>
      <c r="N497" s="63" t="n">
        <f aca="false">EXP(-K497/$D$8)</f>
        <v>0.0110581545377698</v>
      </c>
      <c r="O497" s="64" t="n">
        <f aca="false">(K497*$B$17+$B$18*$B$21*(1-EXP(-K497/$B$21))+$B$19*$B$22*(1-EXP(-K497/$B$22))+$B$20*$B$23*(1-EXP(-K497/$B$23)))*$C$7</f>
        <v>3.08765450406135E-013</v>
      </c>
      <c r="P497" s="64" t="n">
        <f aca="false">$D$9*(1-EXP(-K497/$D$9))*$C$9</f>
        <v>2.36561263728046E-012</v>
      </c>
      <c r="Q497" s="65" t="n">
        <f aca="false">$D$8*(1-EXP(-K497/$D$8))*$C$8</f>
        <v>3.86870347649026E-011</v>
      </c>
      <c r="R497" s="66" t="n">
        <f aca="false">$B$13-K497</f>
        <v>9</v>
      </c>
      <c r="S497" s="67" t="n">
        <f aca="false">VLOOKUP($R497,$K$6:$Q$506,5)/$C$26</f>
        <v>0.039446859079906</v>
      </c>
      <c r="T497" s="68" t="n">
        <f aca="false">VLOOKUP($R497,$K$6:$Q$506,6)/$C$26</f>
        <v>4.03187183091484</v>
      </c>
      <c r="U497" s="69" t="n">
        <f aca="false">VLOOKUP($R497,$K$6:$Q$506,7)/$C$26</f>
        <v>9.90265516813598</v>
      </c>
      <c r="V497" s="28" t="s">
        <v>615</v>
      </c>
      <c r="W497" s="78" t="n">
        <f aca="false">G497*S497+H497*T497+I497*U497</f>
        <v>0</v>
      </c>
      <c r="X497" s="25"/>
      <c r="Y497" s="25"/>
      <c r="Z497" s="25"/>
    </row>
    <row r="498" customFormat="false" ht="15.75" hidden="false" customHeight="false" outlineLevel="0" collapsed="false">
      <c r="A498" s="25"/>
      <c r="B498" s="25"/>
      <c r="C498" s="25"/>
      <c r="D498" s="25"/>
      <c r="E498" s="25"/>
      <c r="F498" s="28" t="s">
        <v>616</v>
      </c>
      <c r="G498" s="103" t="n">
        <v>0</v>
      </c>
      <c r="H498" s="76" t="n">
        <v>0</v>
      </c>
      <c r="I498" s="77" t="n">
        <v>0</v>
      </c>
      <c r="J498" s="25"/>
      <c r="K498" s="61" t="n">
        <v>492</v>
      </c>
      <c r="L498" s="62" t="n">
        <f aca="false">$B$17+$B$18*EXP(-K498/$B$21)+$B$19*EXP(-K498/$B$22)+$B$20*EXP(-K498/$B$23)</f>
        <v>0.28164040280843</v>
      </c>
      <c r="M498" s="63" t="n">
        <f aca="false">EXP(-K498/$D$9)</f>
        <v>7.80060669943539E-019</v>
      </c>
      <c r="N498" s="63" t="n">
        <f aca="false">EXP(-K498/$D$8)</f>
        <v>0.0109571675301837</v>
      </c>
      <c r="O498" s="64" t="n">
        <f aca="false">(K498*$B$17+$B$18*$B$21*(1-EXP(-K498/$B$21))+$B$19*$B$22*(1-EXP(-K498/$B$22))+$B$20*$B$23*(1-EXP(-K498/$B$23)))*$C$7</f>
        <v>3.09245750018404E-013</v>
      </c>
      <c r="P498" s="64" t="n">
        <f aca="false">$D$9*(1-EXP(-K498/$D$9))*$C$9</f>
        <v>2.36561263728046E-012</v>
      </c>
      <c r="Q498" s="65" t="n">
        <f aca="false">$D$8*(1-EXP(-K498/$D$8))*$C$8</f>
        <v>3.8690985338833E-011</v>
      </c>
      <c r="R498" s="66" t="n">
        <f aca="false">$B$13-K498</f>
        <v>8</v>
      </c>
      <c r="S498" s="67" t="n">
        <f aca="false">VLOOKUP($R498,$K$6:$Q$506,5)/$C$26</f>
        <v>0.0356418113646038</v>
      </c>
      <c r="T498" s="68" t="n">
        <f aca="false">VLOOKUP($R498,$K$6:$Q$506,6)/$C$26</f>
        <v>3.72019859317826</v>
      </c>
      <c r="U498" s="69" t="n">
        <f aca="false">VLOOKUP($R498,$K$6:$Q$506,7)/$C$26</f>
        <v>8.84230356830568</v>
      </c>
      <c r="V498" s="28" t="s">
        <v>616</v>
      </c>
      <c r="W498" s="78" t="n">
        <f aca="false">G498*S498+H498*T498+I498*U498</f>
        <v>0</v>
      </c>
      <c r="X498" s="25"/>
      <c r="Y498" s="25"/>
      <c r="Z498" s="25"/>
    </row>
    <row r="499" customFormat="false" ht="15.75" hidden="false" customHeight="false" outlineLevel="0" collapsed="false">
      <c r="A499" s="25"/>
      <c r="B499" s="25"/>
      <c r="C499" s="25"/>
      <c r="D499" s="25"/>
      <c r="E499" s="25"/>
      <c r="F499" s="28" t="s">
        <v>617</v>
      </c>
      <c r="G499" s="103" t="n">
        <v>0</v>
      </c>
      <c r="H499" s="76" t="n">
        <v>0</v>
      </c>
      <c r="I499" s="77" t="n">
        <v>0</v>
      </c>
      <c r="J499" s="25"/>
      <c r="K499" s="61" t="n">
        <v>493</v>
      </c>
      <c r="L499" s="62" t="n">
        <f aca="false">$B$17+$B$18*EXP(-K499/$B$21)+$B$19*EXP(-K499/$B$22)+$B$20*EXP(-K499/$B$23)</f>
        <v>0.281477464740443</v>
      </c>
      <c r="M499" s="63" t="n">
        <f aca="false">EXP(-K499/$D$9)</f>
        <v>7.16677490903493E-019</v>
      </c>
      <c r="N499" s="63" t="n">
        <f aca="false">EXP(-K499/$D$8)</f>
        <v>0.0108571027719354</v>
      </c>
      <c r="O499" s="64" t="n">
        <f aca="false">(K499*$B$17+$B$18*$B$21*(1-EXP(-K499/$B$21))+$B$19*$B$22*(1-EXP(-K499/$B$22))+$B$20*$B$23*(1-EXP(-K499/$B$23)))*$C$7</f>
        <v>3.09725771489667E-013</v>
      </c>
      <c r="P499" s="64" t="n">
        <f aca="false">$D$9*(1-EXP(-K499/$D$9))*$C$9</f>
        <v>2.36561263728046E-012</v>
      </c>
      <c r="Q499" s="65" t="n">
        <f aca="false">$D$8*(1-EXP(-K499/$D$8))*$C$8</f>
        <v>3.86948998347145E-011</v>
      </c>
      <c r="R499" s="66" t="n">
        <f aca="false">$B$13-K499</f>
        <v>7</v>
      </c>
      <c r="S499" s="67" t="n">
        <f aca="false">VLOOKUP($R499,$K$6:$Q$506,5)/$C$26</f>
        <v>0.0317451858844275</v>
      </c>
      <c r="T499" s="68" t="n">
        <f aca="false">VLOOKUP($R499,$K$6:$Q$506,6)/$C$26</f>
        <v>3.3809608778626</v>
      </c>
      <c r="U499" s="69" t="n">
        <f aca="false">VLOOKUP($R499,$K$6:$Q$506,7)/$C$26</f>
        <v>7.77217921153237</v>
      </c>
      <c r="V499" s="28" t="s">
        <v>617</v>
      </c>
      <c r="W499" s="78" t="n">
        <f aca="false">G499*S499+H499*T499+I499*U499</f>
        <v>0</v>
      </c>
      <c r="X499" s="25"/>
      <c r="Y499" s="25"/>
      <c r="Z499" s="25"/>
    </row>
    <row r="500" customFormat="false" ht="15.75" hidden="false" customHeight="false" outlineLevel="0" collapsed="false">
      <c r="A500" s="25"/>
      <c r="B500" s="25"/>
      <c r="C500" s="25"/>
      <c r="D500" s="25"/>
      <c r="E500" s="25"/>
      <c r="F500" s="28" t="s">
        <v>618</v>
      </c>
      <c r="G500" s="103" t="n">
        <v>0</v>
      </c>
      <c r="H500" s="76" t="n">
        <v>0</v>
      </c>
      <c r="I500" s="77" t="n">
        <v>0</v>
      </c>
      <c r="J500" s="25"/>
      <c r="K500" s="61" t="n">
        <v>494</v>
      </c>
      <c r="L500" s="62" t="n">
        <f aca="false">$B$17+$B$18*EXP(-K500/$B$21)+$B$19*EXP(-K500/$B$22)+$B$20*EXP(-K500/$B$23)</f>
        <v>0.281314939543012</v>
      </c>
      <c r="M500" s="63" t="n">
        <f aca="false">EXP(-K500/$D$9)</f>
        <v>6.58444459204564E-019</v>
      </c>
      <c r="N500" s="63" t="n">
        <f aca="false">EXP(-K500/$D$8)</f>
        <v>0.0107579518407155</v>
      </c>
      <c r="O500" s="64" t="n">
        <f aca="false">(K500*$B$17+$B$18*$B$21*(1-EXP(-K500/$B$21))+$B$19*$B$22*(1-EXP(-K500/$B$22))+$B$20*$B$23*(1-EXP(-K500/$B$23)))*$C$7</f>
        <v>3.10205515524714E-013</v>
      </c>
      <c r="P500" s="64" t="n">
        <f aca="false">$D$9*(1-EXP(-K500/$D$9))*$C$9</f>
        <v>2.36561263728046E-012</v>
      </c>
      <c r="Q500" s="65" t="n">
        <f aca="false">$D$8*(1-EXP(-K500/$D$8))*$C$8</f>
        <v>3.86987785820247E-011</v>
      </c>
      <c r="R500" s="66" t="n">
        <f aca="false">$B$13-K500</f>
        <v>6</v>
      </c>
      <c r="S500" s="67" t="n">
        <f aca="false">VLOOKUP($R500,$K$6:$Q$506,5)/$C$26</f>
        <v>0.0277417209373888</v>
      </c>
      <c r="T500" s="68" t="n">
        <f aca="false">VLOOKUP($R500,$K$6:$Q$506,6)/$C$26</f>
        <v>3.01172087404213</v>
      </c>
      <c r="U500" s="69" t="n">
        <f aca="false">VLOOKUP($R500,$K$6:$Q$506,7)/$C$26</f>
        <v>6.69219202695818</v>
      </c>
      <c r="V500" s="28" t="s">
        <v>618</v>
      </c>
      <c r="W500" s="78" t="n">
        <f aca="false">G500*S500+H500*T500+I500*U500</f>
        <v>0</v>
      </c>
      <c r="X500" s="25"/>
      <c r="Y500" s="25"/>
      <c r="Z500" s="25"/>
    </row>
    <row r="501" customFormat="false" ht="15.75" hidden="false" customHeight="false" outlineLevel="0" collapsed="false">
      <c r="A501" s="25"/>
      <c r="B501" s="25"/>
      <c r="C501" s="25"/>
      <c r="D501" s="25"/>
      <c r="E501" s="25"/>
      <c r="F501" s="28" t="s">
        <v>619</v>
      </c>
      <c r="G501" s="103" t="n">
        <v>0</v>
      </c>
      <c r="H501" s="76" t="n">
        <v>0</v>
      </c>
      <c r="I501" s="77" t="n">
        <v>0</v>
      </c>
      <c r="J501" s="25"/>
      <c r="K501" s="61" t="n">
        <v>495</v>
      </c>
      <c r="L501" s="62" t="n">
        <f aca="false">$B$17+$B$18*EXP(-K501/$B$21)+$B$19*EXP(-K501/$B$22)+$B$20*EXP(-K501/$B$23)</f>
        <v>0.281152826163478</v>
      </c>
      <c r="M501" s="63" t="n">
        <f aca="false">EXP(-K501/$D$9)</f>
        <v>6.04943103920609E-019</v>
      </c>
      <c r="N501" s="63" t="n">
        <f aca="false">EXP(-K501/$D$8)</f>
        <v>0.01065970639113</v>
      </c>
      <c r="O501" s="64" t="n">
        <f aca="false">(K501*$B$17+$B$18*$B$21*(1-EXP(-K501/$B$21))+$B$19*$B$22*(1-EXP(-K501/$B$22))+$B$20*$B$23*(1-EXP(-K501/$B$23)))*$C$7</f>
        <v>3.10684982826538E-013</v>
      </c>
      <c r="P501" s="64" t="n">
        <f aca="false">$D$9*(1-EXP(-K501/$D$9))*$C$9</f>
        <v>2.36561263728046E-012</v>
      </c>
      <c r="Q501" s="65" t="n">
        <f aca="false">$D$8*(1-EXP(-K501/$D$8))*$C$8</f>
        <v>3.87026219072324E-011</v>
      </c>
      <c r="R501" s="66" t="n">
        <f aca="false">$B$13-K501</f>
        <v>5</v>
      </c>
      <c r="S501" s="67" t="n">
        <f aca="false">VLOOKUP($R501,$K$6:$Q$506,5)/$C$26</f>
        <v>0.0236123844410082</v>
      </c>
      <c r="T501" s="68" t="n">
        <f aca="false">VLOOKUP($R501,$K$6:$Q$506,6)/$C$26</f>
        <v>2.60982517003858</v>
      </c>
      <c r="U501" s="69" t="n">
        <f aca="false">VLOOKUP($R501,$K$6:$Q$506,7)/$C$26</f>
        <v>5.60225111358492</v>
      </c>
      <c r="V501" s="28" t="s">
        <v>619</v>
      </c>
      <c r="W501" s="78" t="n">
        <f aca="false">G501*S501+H501*T501+I501*U501</f>
        <v>0</v>
      </c>
      <c r="X501" s="25"/>
      <c r="Y501" s="25"/>
      <c r="Z501" s="25"/>
    </row>
    <row r="502" customFormat="false" ht="15.75" hidden="false" customHeight="false" outlineLevel="0" collapsed="false">
      <c r="A502" s="25"/>
      <c r="B502" s="25"/>
      <c r="C502" s="25"/>
      <c r="D502" s="25"/>
      <c r="E502" s="25"/>
      <c r="F502" s="28" t="s">
        <v>620</v>
      </c>
      <c r="G502" s="103" t="n">
        <v>0</v>
      </c>
      <c r="H502" s="76" t="n">
        <v>0</v>
      </c>
      <c r="I502" s="77" t="n">
        <v>0</v>
      </c>
      <c r="J502" s="25"/>
      <c r="K502" s="61" t="n">
        <v>496</v>
      </c>
      <c r="L502" s="62" t="n">
        <f aca="false">$B$17+$B$18*EXP(-K502/$B$21)+$B$19*EXP(-K502/$B$22)+$B$20*EXP(-K502/$B$23)</f>
        <v>0.280991123552043</v>
      </c>
      <c r="M502" s="63" t="n">
        <f aca="false">EXP(-K502/$D$9)</f>
        <v>5.55788956631507E-019</v>
      </c>
      <c r="N502" s="63" t="n">
        <f aca="false">EXP(-K502/$D$8)</f>
        <v>0.0105623581539978</v>
      </c>
      <c r="O502" s="64" t="n">
        <f aca="false">(K502*$B$17+$B$18*$B$21*(1-EXP(-K502/$B$21))+$B$19*$B$22*(1-EXP(-K502/$B$22))+$B$20*$B$23*(1-EXP(-K502/$B$23)))*$C$7</f>
        <v>3.1116417409634E-013</v>
      </c>
      <c r="P502" s="64" t="n">
        <f aca="false">$D$9*(1-EXP(-K502/$D$9))*$C$9</f>
        <v>2.36561263728046E-012</v>
      </c>
      <c r="Q502" s="65" t="n">
        <f aca="false">$D$8*(1-EXP(-K502/$D$8))*$C$8</f>
        <v>3.87064301338248E-011</v>
      </c>
      <c r="R502" s="66" t="n">
        <f aca="false">$B$13-K502</f>
        <v>4</v>
      </c>
      <c r="S502" s="67" t="n">
        <f aca="false">VLOOKUP($R502,$K$6:$Q$506,5)/$C$26</f>
        <v>0.0193333938758338</v>
      </c>
      <c r="T502" s="68" t="n">
        <f aca="false">VLOOKUP($R502,$K$6:$Q$506,6)/$C$26</f>
        <v>2.17238568562389</v>
      </c>
      <c r="U502" s="69" t="n">
        <f aca="false">VLOOKUP($R502,$K$6:$Q$506,7)/$C$26</f>
        <v>4.50226473262306</v>
      </c>
      <c r="V502" s="28" t="s">
        <v>620</v>
      </c>
      <c r="W502" s="78" t="n">
        <f aca="false">G502*S502+H502*T502+I502*U502</f>
        <v>0</v>
      </c>
      <c r="X502" s="25"/>
      <c r="Y502" s="25"/>
      <c r="Z502" s="25"/>
    </row>
    <row r="503" customFormat="false" ht="15.75" hidden="false" customHeight="false" outlineLevel="0" collapsed="false">
      <c r="A503" s="25"/>
      <c r="B503" s="25"/>
      <c r="C503" s="25"/>
      <c r="D503" s="25"/>
      <c r="E503" s="25"/>
      <c r="F503" s="28" t="s">
        <v>621</v>
      </c>
      <c r="G503" s="103" t="n">
        <v>0</v>
      </c>
      <c r="H503" s="76" t="n">
        <v>0</v>
      </c>
      <c r="I503" s="77" t="n">
        <v>0</v>
      </c>
      <c r="J503" s="25"/>
      <c r="K503" s="61" t="n">
        <v>497</v>
      </c>
      <c r="L503" s="62" t="n">
        <f aca="false">$B$17+$B$18*EXP(-K503/$B$21)+$B$19*EXP(-K503/$B$22)+$B$20*EXP(-K503/$B$23)</f>
        <v>0.280829830661756</v>
      </c>
      <c r="M503" s="63" t="n">
        <f aca="false">EXP(-K503/$D$9)</f>
        <v>5.10628788577902E-019</v>
      </c>
      <c r="N503" s="63" t="n">
        <f aca="false">EXP(-K503/$D$8)</f>
        <v>0.0104658989356551</v>
      </c>
      <c r="O503" s="64" t="n">
        <f aca="false">(K503*$B$17+$B$18*$B$21*(1-EXP(-K503/$B$21))+$B$19*$B$22*(1-EXP(-K503/$B$22))+$B$20*$B$23*(1-EXP(-K503/$B$23)))*$C$7</f>
        <v>3.11643090033534E-013</v>
      </c>
      <c r="P503" s="64" t="n">
        <f aca="false">$D$9*(1-EXP(-K503/$D$9))*$C$9</f>
        <v>2.36561263728046E-012</v>
      </c>
      <c r="Q503" s="65" t="n">
        <f aca="false">$D$8*(1-EXP(-K503/$D$8))*$C$8</f>
        <v>3.8710203582335E-011</v>
      </c>
      <c r="R503" s="66" t="n">
        <f aca="false">$B$13-K503</f>
        <v>3</v>
      </c>
      <c r="S503" s="67" t="n">
        <f aca="false">VLOOKUP($R503,$K$6:$Q$506,5)/$C$26</f>
        <v>0.0148749800629569</v>
      </c>
      <c r="T503" s="68" t="n">
        <f aca="false">VLOOKUP($R503,$K$6:$Q$506,6)/$C$26</f>
        <v>1.69625891786103</v>
      </c>
      <c r="U503" s="69" t="n">
        <f aca="false">VLOOKUP($R503,$K$6:$Q$506,7)/$C$26</f>
        <v>3.39214029977024</v>
      </c>
      <c r="V503" s="28" t="s">
        <v>621</v>
      </c>
      <c r="W503" s="78" t="n">
        <f aca="false">G503*S503+H503*T503+I503*U503</f>
        <v>0</v>
      </c>
      <c r="X503" s="25"/>
      <c r="Y503" s="25"/>
      <c r="Z503" s="25"/>
    </row>
    <row r="504" customFormat="false" ht="15.75" hidden="false" customHeight="false" outlineLevel="0" collapsed="false">
      <c r="A504" s="25"/>
      <c r="B504" s="25"/>
      <c r="C504" s="25"/>
      <c r="D504" s="25"/>
      <c r="E504" s="25"/>
      <c r="F504" s="28" t="s">
        <v>622</v>
      </c>
      <c r="G504" s="103" t="n">
        <v>0</v>
      </c>
      <c r="H504" s="76" t="n">
        <v>0</v>
      </c>
      <c r="I504" s="77" t="n">
        <v>0</v>
      </c>
      <c r="J504" s="25"/>
      <c r="K504" s="61" t="n">
        <v>498</v>
      </c>
      <c r="L504" s="62" t="n">
        <f aca="false">$B$17+$B$18*EXP(-K504/$B$21)+$B$19*EXP(-K504/$B$22)+$B$20*EXP(-K504/$B$23)</f>
        <v>0.280668946448499</v>
      </c>
      <c r="M504" s="63" t="n">
        <f aca="false">EXP(-K504/$D$9)</f>
        <v>4.69138072308644E-019</v>
      </c>
      <c r="N504" s="63" t="n">
        <f aca="false">EXP(-K504/$D$8)</f>
        <v>0.0103703206172656</v>
      </c>
      <c r="O504" s="64" t="n">
        <f aca="false">(K504*$B$17+$B$18*$B$21*(1-EXP(-K504/$B$21))+$B$19*$B$22*(1-EXP(-K504/$B$22))+$B$20*$B$23*(1-EXP(-K504/$B$23)))*$C$7</f>
        <v>3.12121731335751E-013</v>
      </c>
      <c r="P504" s="64" t="n">
        <f aca="false">$D$9*(1-EXP(-K504/$D$9))*$C$9</f>
        <v>2.36561263728046E-012</v>
      </c>
      <c r="Q504" s="65" t="n">
        <f aca="false">$D$8*(1-EXP(-K504/$D$8))*$C$8</f>
        <v>3.87139425703688E-011</v>
      </c>
      <c r="R504" s="66" t="n">
        <f aca="false">$B$13-K504</f>
        <v>2</v>
      </c>
      <c r="S504" s="67" t="n">
        <f aca="false">VLOOKUP($R504,$K$6:$Q$506,5)/$C$26</f>
        <v>0.0101998277797042</v>
      </c>
      <c r="T504" s="68" t="n">
        <f aca="false">VLOOKUP($R504,$K$6:$Q$506,6)/$C$26</f>
        <v>1.17802335144059</v>
      </c>
      <c r="U504" s="69" t="n">
        <f aca="false">VLOOKUP($R504,$K$6:$Q$506,7)/$C$26</f>
        <v>2.27178437741858</v>
      </c>
      <c r="V504" s="28" t="s">
        <v>622</v>
      </c>
      <c r="W504" s="78" t="n">
        <f aca="false">G504*S504+H504*T504+I504*U504</f>
        <v>0</v>
      </c>
      <c r="X504" s="25"/>
      <c r="Y504" s="25"/>
      <c r="Z504" s="25"/>
    </row>
    <row r="505" customFormat="false" ht="15.75" hidden="false" customHeight="false" outlineLevel="0" collapsed="false">
      <c r="A505" s="25"/>
      <c r="B505" s="25"/>
      <c r="C505" s="25"/>
      <c r="D505" s="25"/>
      <c r="E505" s="25"/>
      <c r="F505" s="28" t="s">
        <v>623</v>
      </c>
      <c r="G505" s="103" t="n">
        <v>0</v>
      </c>
      <c r="H505" s="76" t="n">
        <v>0</v>
      </c>
      <c r="I505" s="77" t="n">
        <v>0</v>
      </c>
      <c r="J505" s="25"/>
      <c r="K505" s="61" t="n">
        <v>499</v>
      </c>
      <c r="L505" s="62" t="n">
        <f aca="false">$B$17+$B$18*EXP(-K505/$B$21)+$B$19*EXP(-K505/$B$22)+$B$20*EXP(-K505/$B$23)</f>
        <v>0.280508469870975</v>
      </c>
      <c r="M505" s="63" t="n">
        <f aca="false">EXP(-K505/$D$9)</f>
        <v>4.31018649579903E-019</v>
      </c>
      <c r="N505" s="63" t="n">
        <f aca="false">EXP(-K505/$D$8)</f>
        <v>0.010275615154137</v>
      </c>
      <c r="O505" s="64" t="n">
        <f aca="false">(K505*$B$17+$B$18*$B$21*(1-EXP(-K505/$B$21))+$B$19*$B$22*(1-EXP(-K505/$B$22))+$B$20*$B$23*(1-EXP(-K505/$B$23)))*$C$7</f>
        <v>3.12600098698844E-013</v>
      </c>
      <c r="P505" s="64" t="n">
        <f aca="false">$D$9*(1-EXP(-K505/$D$9))*$C$9</f>
        <v>2.36561263728046E-012</v>
      </c>
      <c r="Q505" s="65" t="n">
        <f aca="false">$D$8*(1-EXP(-K505/$D$8))*$C$8</f>
        <v>3.87176474126315E-011</v>
      </c>
      <c r="R505" s="66" t="n">
        <f aca="false">$B$13-K505</f>
        <v>1</v>
      </c>
      <c r="S505" s="67" t="n">
        <f aca="false">VLOOKUP($R505,$K$6:$Q$506,5)/$C$26</f>
        <v>0.00526110869498567</v>
      </c>
      <c r="T505" s="68" t="n">
        <f aca="false">VLOOKUP($R505,$K$6:$Q$506,6)/$C$26</f>
        <v>0.613954871180569</v>
      </c>
      <c r="U505" s="69" t="n">
        <f aca="false">VLOOKUP($R505,$K$6:$Q$506,7)/$C$26</f>
        <v>1.14110266679015</v>
      </c>
      <c r="V505" s="28" t="s">
        <v>623</v>
      </c>
      <c r="W505" s="78" t="n">
        <f aca="false">G505*S505+H505*T505+I505*U505</f>
        <v>0</v>
      </c>
      <c r="X505" s="25"/>
      <c r="Y505" s="25"/>
      <c r="Z505" s="25"/>
    </row>
    <row r="506" customFormat="false" ht="15.75" hidden="false" customHeight="false" outlineLevel="0" collapsed="false">
      <c r="A506" s="25"/>
      <c r="B506" s="25"/>
      <c r="C506" s="25"/>
      <c r="D506" s="25"/>
      <c r="E506" s="25"/>
      <c r="F506" s="28" t="s">
        <v>624</v>
      </c>
      <c r="G506" s="116" t="n">
        <v>0</v>
      </c>
      <c r="H506" s="117" t="n">
        <v>0</v>
      </c>
      <c r="I506" s="118" t="n">
        <v>0</v>
      </c>
      <c r="J506" s="25"/>
      <c r="K506" s="119" t="n">
        <v>500</v>
      </c>
      <c r="L506" s="120" t="n">
        <f aca="false">$B$17+$B$18*EXP(-K506/$B$21)+$B$19*EXP(-K506/$B$22)+$B$20*EXP(-K506/$B$23)</f>
        <v>0.280348399890699</v>
      </c>
      <c r="M506" s="121" t="n">
        <f aca="false">EXP(-K506/$D$9)</f>
        <v>3.95996588747251E-019</v>
      </c>
      <c r="N506" s="121" t="n">
        <f aca="false">EXP(-K506/$D$8)</f>
        <v>0.0101817745750441</v>
      </c>
      <c r="O506" s="62" t="n">
        <f aca="false">(K506*$B$17+$B$18*$B$21*(1-EXP(-K506/$B$21))+$B$19*$B$22*(1-EXP(-K506/$B$22))+$B$20*$B$23*(1-EXP(-K506/$B$23)))*$C$7</f>
        <v>3.13078192816893E-013</v>
      </c>
      <c r="P506" s="122" t="n">
        <f aca="false">$D$9*(1-EXP(-K506/$D$9))*$C$9</f>
        <v>2.36561263728046E-012</v>
      </c>
      <c r="Q506" s="122" t="n">
        <f aca="false">$D$8*(1-EXP(-K506/$D$8))*$C$8</f>
        <v>3.87213184209546E-011</v>
      </c>
      <c r="R506" s="123" t="n">
        <f aca="false">$B$13-K506</f>
        <v>0</v>
      </c>
      <c r="S506" s="124" t="n">
        <f aca="false">VLOOKUP($R506,$K$6:$Q$506,5)/$C$26</f>
        <v>0</v>
      </c>
      <c r="T506" s="125" t="n">
        <f aca="false">VLOOKUP($R506,$K$6:$Q$506,6)/$C$26</f>
        <v>0</v>
      </c>
      <c r="U506" s="126" t="n">
        <f aca="false">VLOOKUP($R506,$K$6:$Q$506,7)/$C$26</f>
        <v>0</v>
      </c>
      <c r="V506" s="28" t="s">
        <v>624</v>
      </c>
      <c r="W506" s="127" t="n">
        <f aca="false">G506*S506+H506*T506+I506*U506</f>
        <v>0</v>
      </c>
      <c r="X506" s="25"/>
      <c r="Y506" s="25"/>
      <c r="Z506" s="25"/>
    </row>
    <row r="507" customFormat="false" ht="15.7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.7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.7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.7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.7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.7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.7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.7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.7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.7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.7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.7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.7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.7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.7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.7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.7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.7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.7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.7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.7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.7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.7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.7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.7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.7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.7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.7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.7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.7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.7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.7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.7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.7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.7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.7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.7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.7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.7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.7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.7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.7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.7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.7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.7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.7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.7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.7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.7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.7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.7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.7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.7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.7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.7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.7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.7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.7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.7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.7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.7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.7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.7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.7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.7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.7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.7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.7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.7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.7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.7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.7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.7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.7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.7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.7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.7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.7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.7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.7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.7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.7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.7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.7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.7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.7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.7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.7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.7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.7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.7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.7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.7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.7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.7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.7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.7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.7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.7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.7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.7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.7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.7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.7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.7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.7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.7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.7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.7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.7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.7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.7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.7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.7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.7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.7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.7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.7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.7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.7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.7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.7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.7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.7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.7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.7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.7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.7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.7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.7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.7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.7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.7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.7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.7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.7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.7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.7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.7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.7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.7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.7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.7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.7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.7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.7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.7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.7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.7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.7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.7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.7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.7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.7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.7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.7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.7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.7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.7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.7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.7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.7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.7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.7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.7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.7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.7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.7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.7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.7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.7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.7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.7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.7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.7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.7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.7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.7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.7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.7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.7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.7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.7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.7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.7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.7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.7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.7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.7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.7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.7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.7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.7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.7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.7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.7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.7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.7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.7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.7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.7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.7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.7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.7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.7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.7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.7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.7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.7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.7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.7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.7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.7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.7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.7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.7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.7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.7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.7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.7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.7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.7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.7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.7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.7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.7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.7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.7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.7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.7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.7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.7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.7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.7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.7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.7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.7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.7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.7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.7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.7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.7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.7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.7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.7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.7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.7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.7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.7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.7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.7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.7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.7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.7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.7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.7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.7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.7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.7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.7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.7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.7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.7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.7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.7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.7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.7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.7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.7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.7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.7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.7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.7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.7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.7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.7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.7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.7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.7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.7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.7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.7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.7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.7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.7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.7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.7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.7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.7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.7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.7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.7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.7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.7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.7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.7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.7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.7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.7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.7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.7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.7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.7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.7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.7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.7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.7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.7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.7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.7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.7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.7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.7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.7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.7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.7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.7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.7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.7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.7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.7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.7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.7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.7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.7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.7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.7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.7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.7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.7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.7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.7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.7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.7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.7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.7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.7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.7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.7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.7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.7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.7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.7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.7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.7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.7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.7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.7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.7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.7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.7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.7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.7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.7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.7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.7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.7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.7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.7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.7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.7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.7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.7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.7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.7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.7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.7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.7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.7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.7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.7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.7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.7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.7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.7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.7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.7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.7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.7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.7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.7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.7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.7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.7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.7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.7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.7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.7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.7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.7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.7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.7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.7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.7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.7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.7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.7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.7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.7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.7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.7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.7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.7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.7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.7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.7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.7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.7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.7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.7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.7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.7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.7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.7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.7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.7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.7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.7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.7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.7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.7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.7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.7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.7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.7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.7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.7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.7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.7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.7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.7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.7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.7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.7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.7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.7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.7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.7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.7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.7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.7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.7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.7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.7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.7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.7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.7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.7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.7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.7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.7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.7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.7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.7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.7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.7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.7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.7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.7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.7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.7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.7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.7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.7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.7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.7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.7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.7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.7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.7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.7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.7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.7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.7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.7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.7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.7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.7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.7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.7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.7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.7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.7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.7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.7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.7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.7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.7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.7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.7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.7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.7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.7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.7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5">
    <mergeCell ref="B4:C4"/>
    <mergeCell ref="G5:I5"/>
    <mergeCell ref="L5:N5"/>
    <mergeCell ref="O5:Q5"/>
    <mergeCell ref="S5:U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3" style="0" width="17.63"/>
    <col collapsed="false" customWidth="true" hidden="false" outlineLevel="0" max="4" min="4" style="0" width="22.38"/>
    <col collapsed="false" customWidth="true" hidden="false" outlineLevel="0" max="5" min="5" style="0" width="83"/>
  </cols>
  <sheetData>
    <row r="1" customFormat="false" ht="15.75" hidden="false" customHeight="false" outlineLevel="0" collapsed="false">
      <c r="A1" s="3" t="s">
        <v>38</v>
      </c>
      <c r="B1" s="3" t="s">
        <v>39</v>
      </c>
      <c r="C1" s="3" t="s">
        <v>40</v>
      </c>
      <c r="D1" s="3" t="s">
        <v>41</v>
      </c>
      <c r="E1" s="15" t="s">
        <v>42</v>
      </c>
    </row>
    <row r="2" customFormat="false" ht="15.75" hidden="false" customHeight="false" outlineLevel="0" collapsed="false">
      <c r="A2" s="3" t="s">
        <v>43</v>
      </c>
      <c r="B2" s="3" t="s">
        <v>44</v>
      </c>
      <c r="C2" s="16" t="n">
        <f aca="false">-1*carbon_balance!E10</f>
        <v>-498.945578338279</v>
      </c>
      <c r="D2" s="16" t="n">
        <f aca="false">C2/1000*3.67</f>
        <v>-1.83113027250148</v>
      </c>
    </row>
    <row r="3" customFormat="false" ht="15.75" hidden="false" customHeight="false" outlineLevel="0" collapsed="false">
      <c r="A3" s="4"/>
      <c r="B3" s="3" t="s">
        <v>45</v>
      </c>
      <c r="C3" s="7" t="n">
        <v>0</v>
      </c>
      <c r="D3" s="17" t="n">
        <f aca="false">C3/1000*3.67</f>
        <v>0</v>
      </c>
    </row>
    <row r="4" customFormat="false" ht="15.75" hidden="false" customHeight="false" outlineLevel="0" collapsed="false">
      <c r="A4" s="4"/>
      <c r="B4" s="3" t="s">
        <v>46</v>
      </c>
      <c r="C4" s="7" t="n">
        <v>0</v>
      </c>
      <c r="D4" s="17" t="n">
        <f aca="false">C4/1000*3.67</f>
        <v>0</v>
      </c>
    </row>
    <row r="5" customFormat="false" ht="15.75" hidden="false" customHeight="false" outlineLevel="0" collapsed="false">
      <c r="A5" s="4"/>
      <c r="B5" s="3" t="s">
        <v>47</v>
      </c>
      <c r="C5" s="7" t="n">
        <v>0</v>
      </c>
      <c r="D5" s="17" t="n">
        <f aca="false">C5/1000*3.67</f>
        <v>0</v>
      </c>
    </row>
    <row r="6" customFormat="false" ht="15.75" hidden="false" customHeight="false" outlineLevel="0" collapsed="false">
      <c r="A6" s="4"/>
      <c r="B6" s="3" t="s">
        <v>48</v>
      </c>
      <c r="C6" s="7" t="n">
        <v>0</v>
      </c>
      <c r="D6" s="17" t="n">
        <f aca="false">C6/1000*3.67</f>
        <v>0</v>
      </c>
    </row>
    <row r="7" customFormat="false" ht="15.75" hidden="false" customHeight="false" outlineLevel="0" collapsed="false">
      <c r="A7" s="4"/>
      <c r="B7" s="3" t="s">
        <v>49</v>
      </c>
      <c r="C7" s="7" t="n">
        <v>0</v>
      </c>
      <c r="D7" s="17" t="n">
        <f aca="false">C7/1000*3.67</f>
        <v>0</v>
      </c>
    </row>
    <row r="8" customFormat="false" ht="15.75" hidden="false" customHeight="false" outlineLevel="0" collapsed="false">
      <c r="A8" s="4"/>
      <c r="B8" s="3" t="s">
        <v>50</v>
      </c>
      <c r="C8" s="7" t="n">
        <v>0</v>
      </c>
      <c r="D8" s="17" t="n">
        <f aca="false">C8/1000*3.67</f>
        <v>0</v>
      </c>
    </row>
    <row r="9" customFormat="false" ht="15.75" hidden="false" customHeight="false" outlineLevel="0" collapsed="false">
      <c r="A9" s="4"/>
      <c r="B9" s="3" t="s">
        <v>51</v>
      </c>
      <c r="C9" s="7" t="n">
        <v>0</v>
      </c>
      <c r="D9" s="17" t="n">
        <f aca="false">C9/1000*3.67</f>
        <v>0</v>
      </c>
    </row>
    <row r="10" customFormat="false" ht="15.75" hidden="false" customHeight="false" outlineLevel="0" collapsed="false">
      <c r="A10" s="4"/>
      <c r="B10" s="3" t="s">
        <v>52</v>
      </c>
      <c r="C10" s="7" t="n">
        <v>0</v>
      </c>
      <c r="D10" s="17" t="n">
        <f aca="false">C10/1000*3.67</f>
        <v>0</v>
      </c>
    </row>
    <row r="11" customFormat="false" ht="15.75" hidden="false" customHeight="false" outlineLevel="0" collapsed="false">
      <c r="A11" s="4"/>
      <c r="B11" s="3" t="s">
        <v>53</v>
      </c>
      <c r="C11" s="7" t="n">
        <v>0</v>
      </c>
      <c r="D11" s="17" t="n">
        <f aca="false">C11/1000*3.67</f>
        <v>0</v>
      </c>
    </row>
    <row r="12" customFormat="false" ht="15.75" hidden="false" customHeight="false" outlineLevel="0" collapsed="false">
      <c r="A12" s="4"/>
      <c r="B12" s="3" t="s">
        <v>54</v>
      </c>
      <c r="C12" s="7" t="n">
        <v>0</v>
      </c>
      <c r="D12" s="17" t="n">
        <f aca="false">C12/1000*3.67</f>
        <v>0</v>
      </c>
    </row>
    <row r="13" customFormat="false" ht="15.75" hidden="false" customHeight="false" outlineLevel="0" collapsed="false">
      <c r="A13" s="4"/>
      <c r="B13" s="3" t="s">
        <v>55</v>
      </c>
      <c r="C13" s="7" t="n">
        <v>0</v>
      </c>
      <c r="D13" s="17" t="n">
        <f aca="false">C13/1000*3.67</f>
        <v>0</v>
      </c>
    </row>
    <row r="14" customFormat="false" ht="15.75" hidden="false" customHeight="false" outlineLevel="0" collapsed="false">
      <c r="A14" s="4"/>
      <c r="B14" s="3" t="s">
        <v>56</v>
      </c>
      <c r="C14" s="7" t="n">
        <v>0</v>
      </c>
      <c r="D14" s="17" t="n">
        <f aca="false">C14/1000*3.67</f>
        <v>0</v>
      </c>
    </row>
    <row r="15" customFormat="false" ht="15.75" hidden="false" customHeight="false" outlineLevel="0" collapsed="false">
      <c r="A15" s="4"/>
      <c r="B15" s="3" t="s">
        <v>57</v>
      </c>
      <c r="C15" s="7" t="n">
        <v>0</v>
      </c>
      <c r="D15" s="17" t="n">
        <f aca="false">C15/1000*3.67</f>
        <v>0</v>
      </c>
    </row>
    <row r="16" customFormat="false" ht="15.75" hidden="false" customHeight="false" outlineLevel="0" collapsed="false">
      <c r="A16" s="4"/>
      <c r="B16" s="3" t="s">
        <v>58</v>
      </c>
      <c r="C16" s="7" t="n">
        <v>0</v>
      </c>
      <c r="D16" s="17" t="n">
        <f aca="false">C16/1000*3.67</f>
        <v>0</v>
      </c>
    </row>
    <row r="17" customFormat="false" ht="15.75" hidden="false" customHeight="false" outlineLevel="0" collapsed="false">
      <c r="A17" s="4"/>
      <c r="B17" s="3" t="s">
        <v>59</v>
      </c>
      <c r="C17" s="7" t="n">
        <v>0</v>
      </c>
      <c r="D17" s="17" t="n">
        <f aca="false">C17/1000*3.67</f>
        <v>0</v>
      </c>
    </row>
    <row r="18" customFormat="false" ht="15.75" hidden="false" customHeight="false" outlineLevel="0" collapsed="false">
      <c r="A18" s="4"/>
      <c r="B18" s="3" t="s">
        <v>60</v>
      </c>
      <c r="C18" s="7" t="n">
        <v>0</v>
      </c>
      <c r="D18" s="17" t="n">
        <f aca="false">C18/1000*3.67</f>
        <v>0</v>
      </c>
    </row>
    <row r="19" customFormat="false" ht="15.75" hidden="false" customHeight="false" outlineLevel="0" collapsed="false">
      <c r="A19" s="4"/>
      <c r="B19" s="3" t="s">
        <v>61</v>
      </c>
      <c r="C19" s="7" t="n">
        <v>0</v>
      </c>
      <c r="D19" s="17" t="n">
        <f aca="false">C19/1000*3.67</f>
        <v>0</v>
      </c>
    </row>
    <row r="20" customFormat="false" ht="15.75" hidden="false" customHeight="false" outlineLevel="0" collapsed="false">
      <c r="A20" s="4"/>
      <c r="B20" s="3" t="s">
        <v>62</v>
      </c>
      <c r="C20" s="7" t="n">
        <v>0</v>
      </c>
      <c r="D20" s="17" t="n">
        <f aca="false">C20/1000*3.67</f>
        <v>0</v>
      </c>
    </row>
    <row r="21" customFormat="false" ht="15.75" hidden="false" customHeight="false" outlineLevel="0" collapsed="false">
      <c r="A21" s="4"/>
      <c r="B21" s="3" t="s">
        <v>63</v>
      </c>
      <c r="C21" s="7" t="n">
        <v>0</v>
      </c>
      <c r="D21" s="17" t="n">
        <f aca="false">C21/1000*3.67</f>
        <v>0</v>
      </c>
    </row>
    <row r="22" customFormat="false" ht="15.75" hidden="false" customHeight="false" outlineLevel="0" collapsed="false">
      <c r="A22" s="4"/>
      <c r="B22" s="3" t="s">
        <v>64</v>
      </c>
      <c r="C22" s="7" t="n">
        <v>0</v>
      </c>
      <c r="D22" s="17" t="n">
        <f aca="false">C22/1000*3.67</f>
        <v>0</v>
      </c>
    </row>
    <row r="23" customFormat="false" ht="15.75" hidden="false" customHeight="false" outlineLevel="0" collapsed="false">
      <c r="A23" s="4"/>
      <c r="B23" s="3" t="s">
        <v>65</v>
      </c>
      <c r="C23" s="7" t="n">
        <v>0</v>
      </c>
      <c r="D23" s="17" t="n">
        <f aca="false">C23/1000*3.67</f>
        <v>0</v>
      </c>
    </row>
    <row r="24" customFormat="false" ht="15.75" hidden="false" customHeight="false" outlineLevel="0" collapsed="false">
      <c r="A24" s="4"/>
      <c r="B24" s="3" t="s">
        <v>66</v>
      </c>
      <c r="C24" s="7" t="n">
        <v>0</v>
      </c>
      <c r="D24" s="17" t="n">
        <f aca="false">C24/1000*3.67</f>
        <v>0</v>
      </c>
    </row>
    <row r="25" customFormat="false" ht="15.75" hidden="false" customHeight="false" outlineLevel="0" collapsed="false">
      <c r="A25" s="4"/>
      <c r="B25" s="3" t="s">
        <v>67</v>
      </c>
      <c r="C25" s="7" t="n">
        <v>0</v>
      </c>
      <c r="D25" s="17" t="n">
        <f aca="false">C25/1000*3.67</f>
        <v>0</v>
      </c>
    </row>
    <row r="26" customFormat="false" ht="15.75" hidden="false" customHeight="false" outlineLevel="0" collapsed="false">
      <c r="A26" s="4"/>
      <c r="B26" s="3" t="s">
        <v>68</v>
      </c>
      <c r="C26" s="7" t="n">
        <v>0</v>
      </c>
      <c r="D26" s="17" t="n">
        <f aca="false">C26/1000*3.67</f>
        <v>0</v>
      </c>
    </row>
    <row r="27" customFormat="false" ht="15.75" hidden="false" customHeight="false" outlineLevel="0" collapsed="false">
      <c r="A27" s="4"/>
      <c r="B27" s="3" t="s">
        <v>69</v>
      </c>
      <c r="C27" s="7" t="n">
        <v>0</v>
      </c>
      <c r="D27" s="17" t="n">
        <f aca="false">C27/1000*3.67</f>
        <v>0</v>
      </c>
    </row>
    <row r="28" customFormat="false" ht="15.75" hidden="false" customHeight="false" outlineLevel="0" collapsed="false">
      <c r="A28" s="4"/>
      <c r="B28" s="3" t="s">
        <v>70</v>
      </c>
      <c r="C28" s="7" t="n">
        <v>0</v>
      </c>
      <c r="D28" s="17" t="n">
        <f aca="false">C28/1000*3.67</f>
        <v>0</v>
      </c>
    </row>
    <row r="29" customFormat="false" ht="15.75" hidden="false" customHeight="false" outlineLevel="0" collapsed="false">
      <c r="A29" s="4"/>
      <c r="B29" s="3" t="s">
        <v>71</v>
      </c>
      <c r="C29" s="7" t="n">
        <v>0</v>
      </c>
      <c r="D29" s="17" t="n">
        <f aca="false">C29/1000*3.67</f>
        <v>0</v>
      </c>
    </row>
    <row r="30" customFormat="false" ht="15.75" hidden="false" customHeight="false" outlineLevel="0" collapsed="false">
      <c r="A30" s="4"/>
      <c r="B30" s="3" t="s">
        <v>72</v>
      </c>
      <c r="C30" s="7" t="n">
        <v>0</v>
      </c>
      <c r="D30" s="17" t="n">
        <f aca="false">C30/1000*3.67</f>
        <v>0</v>
      </c>
    </row>
    <row r="31" customFormat="false" ht="15.75" hidden="false" customHeight="false" outlineLevel="0" collapsed="false">
      <c r="A31" s="4"/>
      <c r="B31" s="3" t="s">
        <v>73</v>
      </c>
      <c r="C31" s="7" t="n">
        <v>0</v>
      </c>
      <c r="D31" s="17" t="n">
        <f aca="false">C31/1000*3.67</f>
        <v>0</v>
      </c>
    </row>
    <row r="32" customFormat="false" ht="15.75" hidden="false" customHeight="false" outlineLevel="0" collapsed="false">
      <c r="A32" s="4"/>
      <c r="B32" s="3" t="s">
        <v>74</v>
      </c>
      <c r="C32" s="7" t="n">
        <v>0</v>
      </c>
      <c r="D32" s="17" t="n">
        <f aca="false">C32/1000*3.67</f>
        <v>0</v>
      </c>
    </row>
    <row r="33" customFormat="false" ht="15.75" hidden="false" customHeight="false" outlineLevel="0" collapsed="false">
      <c r="A33" s="4"/>
      <c r="B33" s="3" t="s">
        <v>75</v>
      </c>
      <c r="C33" s="7" t="n">
        <v>0</v>
      </c>
      <c r="D33" s="17" t="n">
        <f aca="false">C33/1000*3.67</f>
        <v>0</v>
      </c>
    </row>
    <row r="34" customFormat="false" ht="15.75" hidden="false" customHeight="false" outlineLevel="0" collapsed="false">
      <c r="A34" s="4"/>
      <c r="B34" s="3" t="s">
        <v>76</v>
      </c>
      <c r="C34" s="7" t="n">
        <v>0</v>
      </c>
      <c r="D34" s="17" t="n">
        <f aca="false">C34/1000*3.67</f>
        <v>0</v>
      </c>
    </row>
    <row r="35" customFormat="false" ht="15.75" hidden="false" customHeight="false" outlineLevel="0" collapsed="false">
      <c r="A35" s="4"/>
      <c r="B35" s="3" t="s">
        <v>77</v>
      </c>
      <c r="C35" s="7" t="n">
        <v>0</v>
      </c>
      <c r="D35" s="17" t="n">
        <f aca="false">C35/1000*3.67</f>
        <v>0</v>
      </c>
    </row>
    <row r="36" customFormat="false" ht="15.75" hidden="false" customHeight="false" outlineLevel="0" collapsed="false">
      <c r="A36" s="4"/>
      <c r="B36" s="3" t="s">
        <v>78</v>
      </c>
      <c r="C36" s="7" t="n">
        <v>0</v>
      </c>
      <c r="D36" s="17" t="n">
        <f aca="false">C36/1000*3.67</f>
        <v>0</v>
      </c>
    </row>
    <row r="37" customFormat="false" ht="15.75" hidden="false" customHeight="false" outlineLevel="0" collapsed="false">
      <c r="A37" s="3" t="s">
        <v>79</v>
      </c>
      <c r="B37" s="3" t="s">
        <v>80</v>
      </c>
      <c r="C37" s="18" t="n">
        <f aca="false">carbon_balance!D21+carbon_balance!D32+carbon_balance!D43</f>
        <v>62.183140346832</v>
      </c>
      <c r="D37" s="16" t="n">
        <f aca="false">C37/1000*3.67</f>
        <v>0.228212125072873</v>
      </c>
      <c r="E37" s="15" t="s">
        <v>81</v>
      </c>
    </row>
    <row r="38" customFormat="false" ht="15.75" hidden="false" customHeight="false" outlineLevel="0" collapsed="false">
      <c r="A38" s="3" t="s">
        <v>82</v>
      </c>
      <c r="B38" s="3" t="s">
        <v>83</v>
      </c>
      <c r="C38" s="19" t="n">
        <f aca="false">carbon_balance!B21+carbon_balance!B32+0.3333*carbon_balance!B43</f>
        <v>169.613627874423</v>
      </c>
      <c r="D38" s="16" t="n">
        <f aca="false">C38/1000*3.67</f>
        <v>0.622482014299131</v>
      </c>
      <c r="E38" s="15" t="s">
        <v>84</v>
      </c>
    </row>
    <row r="39" customFormat="false" ht="15.75" hidden="false" customHeight="false" outlineLevel="0" collapsed="false">
      <c r="A39" s="4"/>
      <c r="B39" s="3" t="s">
        <v>85</v>
      </c>
      <c r="C39" s="7" t="n">
        <v>0</v>
      </c>
      <c r="D39" s="17" t="n">
        <f aca="false">C39/1000*3.67</f>
        <v>0</v>
      </c>
    </row>
    <row r="40" customFormat="false" ht="15.75" hidden="false" customHeight="false" outlineLevel="0" collapsed="false">
      <c r="A40" s="4"/>
      <c r="B40" s="3" t="s">
        <v>86</v>
      </c>
      <c r="C40" s="7" t="n">
        <v>0</v>
      </c>
      <c r="D40" s="17" t="n">
        <f aca="false">C40/1000*3.67</f>
        <v>0</v>
      </c>
    </row>
    <row r="41" customFormat="false" ht="15.75" hidden="false" customHeight="false" outlineLevel="0" collapsed="false">
      <c r="A41" s="4"/>
      <c r="B41" s="3" t="s">
        <v>87</v>
      </c>
      <c r="C41" s="7" t="n">
        <v>0</v>
      </c>
      <c r="D41" s="17" t="n">
        <f aca="false">C41/1000*3.67</f>
        <v>0</v>
      </c>
    </row>
    <row r="42" customFormat="false" ht="15.75" hidden="false" customHeight="false" outlineLevel="0" collapsed="false">
      <c r="A42" s="3" t="s">
        <v>82</v>
      </c>
      <c r="B42" s="3" t="s">
        <v>88</v>
      </c>
      <c r="C42" s="9" t="n">
        <f aca="false">0.3333*carbon_balance!B43</f>
        <v>58.4430990520451</v>
      </c>
      <c r="D42" s="16" t="n">
        <f aca="false">C42/1000*3.67</f>
        <v>0.214486173521005</v>
      </c>
      <c r="E42" s="15" t="s">
        <v>89</v>
      </c>
    </row>
    <row r="43" customFormat="false" ht="15.75" hidden="false" customHeight="false" outlineLevel="0" collapsed="false">
      <c r="A43" s="4"/>
      <c r="B43" s="3" t="s">
        <v>90</v>
      </c>
      <c r="C43" s="7" t="n">
        <v>0</v>
      </c>
      <c r="D43" s="17" t="n">
        <f aca="false">C43/1000*3.67</f>
        <v>0</v>
      </c>
    </row>
    <row r="44" customFormat="false" ht="15.75" hidden="false" customHeight="false" outlineLevel="0" collapsed="false">
      <c r="A44" s="3" t="s">
        <v>82</v>
      </c>
      <c r="B44" s="3" t="s">
        <v>91</v>
      </c>
      <c r="C44" s="18" t="n">
        <f aca="false">0.14*carbon_balance!C43</f>
        <v>21.034310826165</v>
      </c>
      <c r="D44" s="16" t="n">
        <f aca="false">C44/1000*3.67</f>
        <v>0.0771959207320257</v>
      </c>
      <c r="E44" s="15" t="s">
        <v>92</v>
      </c>
    </row>
    <row r="45" customFormat="false" ht="15.75" hidden="false" customHeight="false" outlineLevel="0" collapsed="false">
      <c r="A45" s="4"/>
      <c r="B45" s="3" t="s">
        <v>93</v>
      </c>
      <c r="C45" s="7" t="n">
        <v>0</v>
      </c>
      <c r="D45" s="17" t="n">
        <f aca="false">C45/1000*3.67</f>
        <v>0</v>
      </c>
    </row>
    <row r="46" customFormat="false" ht="15.75" hidden="false" customHeight="false" outlineLevel="0" collapsed="false">
      <c r="A46" s="4"/>
      <c r="B46" s="3" t="s">
        <v>94</v>
      </c>
      <c r="C46" s="7" t="n">
        <v>0</v>
      </c>
      <c r="D46" s="17" t="n">
        <f aca="false">C46/1000*3.67</f>
        <v>0</v>
      </c>
    </row>
    <row r="47" customFormat="false" ht="15.75" hidden="false" customHeight="false" outlineLevel="0" collapsed="false">
      <c r="A47" s="4"/>
      <c r="B47" s="3" t="s">
        <v>95</v>
      </c>
      <c r="C47" s="7" t="n">
        <v>0</v>
      </c>
      <c r="D47" s="17" t="n">
        <f aca="false">C47/1000*3.67</f>
        <v>0</v>
      </c>
    </row>
    <row r="48" customFormat="false" ht="15.75" hidden="false" customHeight="false" outlineLevel="0" collapsed="false">
      <c r="A48" s="4"/>
      <c r="B48" s="3" t="s">
        <v>96</v>
      </c>
      <c r="C48" s="7" t="n">
        <v>0</v>
      </c>
      <c r="D48" s="17" t="n">
        <f aca="false">C48/1000*3.67</f>
        <v>0</v>
      </c>
    </row>
    <row r="49" customFormat="false" ht="15.75" hidden="false" customHeight="false" outlineLevel="0" collapsed="false">
      <c r="A49" s="4"/>
      <c r="B49" s="3" t="s">
        <v>97</v>
      </c>
      <c r="C49" s="7" t="n">
        <v>0</v>
      </c>
      <c r="D49" s="17" t="n">
        <f aca="false">C49/1000*3.67</f>
        <v>0</v>
      </c>
    </row>
    <row r="50" customFormat="false" ht="15.75" hidden="false" customHeight="false" outlineLevel="0" collapsed="false">
      <c r="A50" s="3" t="s">
        <v>82</v>
      </c>
      <c r="B50" s="3" t="s">
        <v>98</v>
      </c>
      <c r="C50" s="18" t="n">
        <f aca="false">0.4*carbon_balance!C43</f>
        <v>60.0980309319001</v>
      </c>
      <c r="D50" s="16" t="n">
        <f aca="false">C50/1000*3.67</f>
        <v>0.220559773520073</v>
      </c>
      <c r="E50" s="15" t="s">
        <v>99</v>
      </c>
    </row>
    <row r="51" customFormat="false" ht="15.75" hidden="false" customHeight="false" outlineLevel="0" collapsed="false">
      <c r="A51" s="4"/>
      <c r="B51" s="3" t="s">
        <v>100</v>
      </c>
      <c r="C51" s="7" t="n">
        <v>0</v>
      </c>
      <c r="D51" s="17" t="n">
        <f aca="false">C51/1000*3.67</f>
        <v>0</v>
      </c>
    </row>
    <row r="52" customFormat="false" ht="15.75" hidden="false" customHeight="false" outlineLevel="0" collapsed="false">
      <c r="A52" s="3" t="s">
        <v>82</v>
      </c>
      <c r="B52" s="3" t="s">
        <v>101</v>
      </c>
      <c r="C52" s="18" t="n">
        <f aca="false">0.18*carbon_balance!C43</f>
        <v>27.0441139193551</v>
      </c>
      <c r="D52" s="16" t="n">
        <f aca="false">C52/1000*3.67</f>
        <v>0.099251898084033</v>
      </c>
      <c r="E52" s="15" t="s">
        <v>102</v>
      </c>
    </row>
    <row r="53" customFormat="false" ht="15.75" hidden="false" customHeight="false" outlineLevel="0" collapsed="false">
      <c r="A53" s="4"/>
      <c r="B53" s="3" t="s">
        <v>103</v>
      </c>
      <c r="C53" s="7" t="n">
        <v>0</v>
      </c>
      <c r="D53" s="17" t="n">
        <f aca="false">C53/1000*3.67</f>
        <v>0</v>
      </c>
    </row>
    <row r="54" customFormat="false" ht="15.75" hidden="false" customHeight="false" outlineLevel="0" collapsed="false">
      <c r="A54" s="4"/>
      <c r="B54" s="3" t="s">
        <v>104</v>
      </c>
      <c r="C54" s="7" t="n">
        <v>0</v>
      </c>
      <c r="D54" s="17" t="n">
        <f aca="false">C54/1000*3.67</f>
        <v>0</v>
      </c>
    </row>
    <row r="55" customFormat="false" ht="15.75" hidden="false" customHeight="false" outlineLevel="0" collapsed="false">
      <c r="A55" s="4"/>
      <c r="B55" s="3" t="s">
        <v>105</v>
      </c>
      <c r="C55" s="7" t="n">
        <v>0</v>
      </c>
      <c r="D55" s="17" t="n">
        <f aca="false">C55/1000*3.67</f>
        <v>0</v>
      </c>
    </row>
    <row r="56" customFormat="false" ht="15.75" hidden="false" customHeight="false" outlineLevel="0" collapsed="false">
      <c r="A56" s="4"/>
      <c r="B56" s="3" t="s">
        <v>106</v>
      </c>
      <c r="C56" s="7" t="n">
        <v>0</v>
      </c>
      <c r="D56" s="17" t="n">
        <f aca="false">C56/1000*3.67</f>
        <v>0</v>
      </c>
    </row>
    <row r="57" customFormat="false" ht="15.75" hidden="false" customHeight="false" outlineLevel="0" collapsed="false">
      <c r="A57" s="3" t="s">
        <v>82</v>
      </c>
      <c r="B57" s="3" t="s">
        <v>107</v>
      </c>
      <c r="C57" s="18" t="n">
        <f aca="false">0.3333*carbon_balance!B43</f>
        <v>58.4430990520451</v>
      </c>
      <c r="D57" s="16" t="n">
        <f aca="false">C57/1000*3.67</f>
        <v>0.214486173521005</v>
      </c>
      <c r="E57" s="15" t="s">
        <v>108</v>
      </c>
    </row>
    <row r="58" customFormat="false" ht="15.75" hidden="false" customHeight="false" outlineLevel="0" collapsed="false">
      <c r="A58" s="3" t="s">
        <v>82</v>
      </c>
      <c r="B58" s="3" t="s">
        <v>109</v>
      </c>
      <c r="C58" s="20" t="n">
        <f aca="false">0.05*carbon_balance!C43</f>
        <v>7.51225386648751</v>
      </c>
      <c r="D58" s="16" t="n">
        <f aca="false">C58/1000*3.67</f>
        <v>0.0275699716900092</v>
      </c>
      <c r="E58" s="15" t="s">
        <v>110</v>
      </c>
    </row>
    <row r="59" customFormat="false" ht="15.75" hidden="false" customHeight="false" outlineLevel="0" collapsed="false">
      <c r="A59" s="4"/>
      <c r="B59" s="3" t="s">
        <v>111</v>
      </c>
      <c r="C59" s="7" t="n">
        <v>0</v>
      </c>
      <c r="D59" s="17" t="n">
        <f aca="false">C59/1000*3.67</f>
        <v>0</v>
      </c>
    </row>
    <row r="60" customFormat="false" ht="15.75" hidden="false" customHeight="false" outlineLevel="0" collapsed="false">
      <c r="A60" s="4"/>
      <c r="B60" s="3" t="s">
        <v>112</v>
      </c>
      <c r="C60" s="7" t="n">
        <v>0</v>
      </c>
      <c r="D60" s="17" t="n">
        <f aca="false">C60/1000*3.67</f>
        <v>0</v>
      </c>
    </row>
    <row r="61" customFormat="false" ht="15.75" hidden="false" customHeight="false" outlineLevel="0" collapsed="false">
      <c r="A61" s="4"/>
      <c r="B61" s="3" t="s">
        <v>113</v>
      </c>
      <c r="C61" s="7" t="n">
        <v>0</v>
      </c>
      <c r="D61" s="17" t="n">
        <f aca="false">C61/1000*3.67</f>
        <v>0</v>
      </c>
    </row>
    <row r="62" customFormat="false" ht="15.75" hidden="false" customHeight="false" outlineLevel="0" collapsed="false">
      <c r="A62" s="4"/>
      <c r="B62" s="3" t="s">
        <v>114</v>
      </c>
      <c r="C62" s="7" t="n">
        <v>0</v>
      </c>
      <c r="D62" s="17" t="n">
        <f aca="false">C62/1000*3.67</f>
        <v>0</v>
      </c>
    </row>
    <row r="63" customFormat="false" ht="15.75" hidden="false" customHeight="false" outlineLevel="0" collapsed="false">
      <c r="A63" s="4"/>
      <c r="B63" s="3" t="s">
        <v>115</v>
      </c>
      <c r="C63" s="7" t="n">
        <v>0</v>
      </c>
      <c r="D63" s="17" t="n">
        <f aca="false">C63/1000*3.67</f>
        <v>0</v>
      </c>
    </row>
    <row r="64" customFormat="false" ht="15.75" hidden="false" customHeight="false" outlineLevel="0" collapsed="false">
      <c r="A64" s="4"/>
      <c r="B64" s="3" t="s">
        <v>116</v>
      </c>
      <c r="C64" s="7" t="n">
        <v>0</v>
      </c>
      <c r="D64" s="17" t="n">
        <f aca="false">C64/1000*3.67</f>
        <v>0</v>
      </c>
    </row>
    <row r="65" customFormat="false" ht="15.75" hidden="false" customHeight="false" outlineLevel="0" collapsed="false">
      <c r="A65" s="4"/>
      <c r="B65" s="3" t="s">
        <v>117</v>
      </c>
      <c r="C65" s="7" t="n">
        <v>0</v>
      </c>
      <c r="D65" s="17" t="n">
        <f aca="false">C65/1000*3.67</f>
        <v>0</v>
      </c>
    </row>
    <row r="66" customFormat="false" ht="15.75" hidden="false" customHeight="false" outlineLevel="0" collapsed="false">
      <c r="A66" s="4"/>
      <c r="B66" s="3" t="s">
        <v>118</v>
      </c>
      <c r="C66" s="7" t="n">
        <v>0</v>
      </c>
      <c r="D66" s="17" t="n">
        <f aca="false">C66/1000*3.67</f>
        <v>0</v>
      </c>
    </row>
    <row r="67" customFormat="false" ht="15.75" hidden="false" customHeight="false" outlineLevel="0" collapsed="false">
      <c r="A67" s="4"/>
      <c r="B67" s="3" t="s">
        <v>119</v>
      </c>
      <c r="C67" s="7" t="n">
        <v>0</v>
      </c>
      <c r="D67" s="17" t="n">
        <f aca="false">C67/1000*3.67</f>
        <v>0</v>
      </c>
    </row>
    <row r="68" customFormat="false" ht="15.75" hidden="false" customHeight="false" outlineLevel="0" collapsed="false">
      <c r="A68" s="4"/>
      <c r="B68" s="3" t="s">
        <v>120</v>
      </c>
      <c r="C68" s="7" t="n">
        <v>0</v>
      </c>
      <c r="D68" s="17" t="n">
        <f aca="false">C68/1000*3.67</f>
        <v>0</v>
      </c>
    </row>
    <row r="69" customFormat="false" ht="15.75" hidden="false" customHeight="false" outlineLevel="0" collapsed="false">
      <c r="A69" s="4"/>
      <c r="B69" s="3" t="s">
        <v>121</v>
      </c>
      <c r="C69" s="7" t="n">
        <v>0</v>
      </c>
      <c r="D69" s="17" t="n">
        <f aca="false">C69/1000*3.67</f>
        <v>0</v>
      </c>
    </row>
    <row r="70" customFormat="false" ht="15.75" hidden="false" customHeight="false" outlineLevel="0" collapsed="false">
      <c r="A70" s="4"/>
      <c r="B70" s="3" t="s">
        <v>122</v>
      </c>
      <c r="C70" s="7" t="n">
        <v>0</v>
      </c>
      <c r="D70" s="17" t="n">
        <f aca="false">C70/1000*3.67</f>
        <v>0</v>
      </c>
    </row>
    <row r="71" customFormat="false" ht="15.75" hidden="false" customHeight="false" outlineLevel="0" collapsed="false">
      <c r="A71" s="4"/>
      <c r="B71" s="3" t="s">
        <v>123</v>
      </c>
      <c r="C71" s="7" t="n">
        <v>0</v>
      </c>
      <c r="D71" s="17" t="n">
        <f aca="false">C71/1000*3.67</f>
        <v>0</v>
      </c>
    </row>
    <row r="72" customFormat="false" ht="15.75" hidden="false" customHeight="false" outlineLevel="0" collapsed="false">
      <c r="A72" s="4"/>
      <c r="B72" s="3" t="s">
        <v>124</v>
      </c>
      <c r="C72" s="7" t="n">
        <v>0</v>
      </c>
      <c r="D72" s="17" t="n">
        <f aca="false">C72/1000*3.67</f>
        <v>0</v>
      </c>
    </row>
    <row r="73" customFormat="false" ht="15.75" hidden="false" customHeight="false" outlineLevel="0" collapsed="false">
      <c r="A73" s="4"/>
      <c r="B73" s="3" t="s">
        <v>125</v>
      </c>
      <c r="C73" s="7" t="n">
        <v>0</v>
      </c>
      <c r="D73" s="17" t="n">
        <f aca="false">C73/1000*3.67</f>
        <v>0</v>
      </c>
    </row>
    <row r="74" customFormat="false" ht="15.75" hidden="false" customHeight="false" outlineLevel="0" collapsed="false">
      <c r="A74" s="4"/>
      <c r="B74" s="3" t="s">
        <v>126</v>
      </c>
      <c r="C74" s="7" t="n">
        <v>0</v>
      </c>
      <c r="D74" s="17" t="n">
        <f aca="false">C74/1000*3.67</f>
        <v>0</v>
      </c>
    </row>
    <row r="75" customFormat="false" ht="15.75" hidden="false" customHeight="false" outlineLevel="0" collapsed="false">
      <c r="A75" s="4"/>
      <c r="B75" s="3" t="s">
        <v>127</v>
      </c>
      <c r="C75" s="7" t="n">
        <v>0</v>
      </c>
      <c r="D75" s="17" t="n">
        <f aca="false">C75/1000*3.67</f>
        <v>0</v>
      </c>
    </row>
    <row r="76" customFormat="false" ht="15.75" hidden="false" customHeight="false" outlineLevel="0" collapsed="false">
      <c r="A76" s="4"/>
      <c r="B76" s="3" t="s">
        <v>128</v>
      </c>
      <c r="C76" s="7" t="n">
        <v>0</v>
      </c>
      <c r="D76" s="17" t="n">
        <f aca="false">C76/1000*3.67</f>
        <v>0</v>
      </c>
    </row>
    <row r="77" customFormat="false" ht="15.75" hidden="false" customHeight="false" outlineLevel="0" collapsed="false">
      <c r="A77" s="4"/>
      <c r="B77" s="3" t="s">
        <v>129</v>
      </c>
      <c r="C77" s="7" t="n">
        <v>0</v>
      </c>
      <c r="D77" s="17" t="n">
        <f aca="false">C77/1000*3.67</f>
        <v>0</v>
      </c>
    </row>
    <row r="78" customFormat="false" ht="15.75" hidden="false" customHeight="false" outlineLevel="0" collapsed="false">
      <c r="A78" s="4"/>
      <c r="B78" s="3" t="s">
        <v>130</v>
      </c>
      <c r="C78" s="7" t="n">
        <v>0</v>
      </c>
      <c r="D78" s="17" t="n">
        <f aca="false">C78/1000*3.67</f>
        <v>0</v>
      </c>
    </row>
    <row r="79" customFormat="false" ht="15.75" hidden="false" customHeight="false" outlineLevel="0" collapsed="false">
      <c r="A79" s="4"/>
      <c r="B79" s="3" t="s">
        <v>131</v>
      </c>
      <c r="C79" s="7" t="n">
        <v>0</v>
      </c>
      <c r="D79" s="17" t="n">
        <f aca="false">C79/1000*3.67</f>
        <v>0</v>
      </c>
    </row>
    <row r="80" customFormat="false" ht="15.75" hidden="false" customHeight="false" outlineLevel="0" collapsed="false">
      <c r="A80" s="4"/>
      <c r="B80" s="3" t="s">
        <v>132</v>
      </c>
      <c r="C80" s="7" t="n">
        <v>0</v>
      </c>
      <c r="D80" s="17" t="n">
        <f aca="false">C80/1000*3.67</f>
        <v>0</v>
      </c>
    </row>
    <row r="81" customFormat="false" ht="15.75" hidden="false" customHeight="false" outlineLevel="0" collapsed="false">
      <c r="A81" s="4"/>
      <c r="B81" s="3" t="s">
        <v>133</v>
      </c>
      <c r="C81" s="7" t="n">
        <v>0</v>
      </c>
      <c r="D81" s="17" t="n">
        <f aca="false">C81/1000*3.67</f>
        <v>0</v>
      </c>
    </row>
    <row r="82" customFormat="false" ht="15.75" hidden="false" customHeight="false" outlineLevel="0" collapsed="false">
      <c r="A82" s="4"/>
      <c r="B82" s="3" t="s">
        <v>134</v>
      </c>
      <c r="C82" s="7" t="n">
        <v>0</v>
      </c>
      <c r="D82" s="17" t="n">
        <f aca="false">C82/1000*3.67</f>
        <v>0</v>
      </c>
    </row>
    <row r="83" customFormat="false" ht="15.75" hidden="false" customHeight="false" outlineLevel="0" collapsed="false">
      <c r="A83" s="4"/>
      <c r="B83" s="3" t="s">
        <v>135</v>
      </c>
      <c r="C83" s="7" t="n">
        <v>0</v>
      </c>
      <c r="D83" s="17" t="n">
        <f aca="false">C83/1000*3.67</f>
        <v>0</v>
      </c>
    </row>
    <row r="84" customFormat="false" ht="15.75" hidden="false" customHeight="false" outlineLevel="0" collapsed="false">
      <c r="A84" s="4"/>
      <c r="B84" s="3" t="s">
        <v>136</v>
      </c>
      <c r="C84" s="7" t="n">
        <v>0</v>
      </c>
      <c r="D84" s="17" t="n">
        <f aca="false">C84/1000*3.67</f>
        <v>0</v>
      </c>
    </row>
    <row r="85" customFormat="false" ht="15.75" hidden="false" customHeight="false" outlineLevel="0" collapsed="false">
      <c r="A85" s="4"/>
      <c r="B85" s="3" t="s">
        <v>137</v>
      </c>
      <c r="C85" s="7" t="n">
        <v>0</v>
      </c>
      <c r="D85" s="17" t="n">
        <f aca="false">C85/1000*3.67</f>
        <v>0</v>
      </c>
    </row>
    <row r="86" customFormat="false" ht="15.75" hidden="false" customHeight="false" outlineLevel="0" collapsed="false">
      <c r="A86" s="4"/>
      <c r="B86" s="3" t="s">
        <v>138</v>
      </c>
      <c r="C86" s="7" t="n">
        <v>0</v>
      </c>
      <c r="D86" s="17" t="n">
        <f aca="false">C86/1000*3.67</f>
        <v>0</v>
      </c>
    </row>
    <row r="87" customFormat="false" ht="15.75" hidden="false" customHeight="false" outlineLevel="0" collapsed="false">
      <c r="A87" s="3" t="s">
        <v>82</v>
      </c>
      <c r="B87" s="3" t="s">
        <v>139</v>
      </c>
      <c r="C87" s="18" t="n">
        <f aca="false">0.23*carbon_balance!C43</f>
        <v>34.5563677858426</v>
      </c>
      <c r="D87" s="16" t="n">
        <f aca="false">C87/1000*3.67</f>
        <v>0.126821869774042</v>
      </c>
      <c r="E87" s="15" t="s">
        <v>140</v>
      </c>
    </row>
    <row r="88" customFormat="false" ht="15.75" hidden="false" customHeight="false" outlineLevel="0" collapsed="false">
      <c r="A88" s="3" t="s">
        <v>26</v>
      </c>
      <c r="B88" s="4"/>
      <c r="C88" s="21" t="n">
        <f aca="false">SUM(C2:C87)</f>
        <v>-0.0175346831839605</v>
      </c>
    </row>
    <row r="89" customFormat="false" ht="15.75" hidden="false" customHeight="false" outlineLevel="0" collapsed="false">
      <c r="A89" s="4"/>
      <c r="B89" s="4"/>
      <c r="C89" s="4"/>
    </row>
    <row r="90" customFormat="false" ht="15.75" hidden="false" customHeight="false" outlineLevel="0" collapsed="false">
      <c r="A90" s="4"/>
      <c r="B90" s="4"/>
      <c r="C90" s="4"/>
    </row>
    <row r="91" customFormat="false" ht="15.75" hidden="false" customHeight="false" outlineLevel="0" collapsed="false">
      <c r="A91" s="4"/>
      <c r="B91" s="4"/>
      <c r="C91" s="4"/>
    </row>
    <row r="92" customFormat="false" ht="15.75" hidden="false" customHeight="false" outlineLevel="0" collapsed="false">
      <c r="A92" s="4"/>
      <c r="B92" s="4"/>
      <c r="C92" s="4"/>
    </row>
    <row r="93" customFormat="false" ht="15.75" hidden="false" customHeight="false" outlineLevel="0" collapsed="false">
      <c r="A93" s="4"/>
      <c r="B93" s="4"/>
      <c r="C93" s="4"/>
    </row>
    <row r="94" customFormat="false" ht="15.75" hidden="false" customHeight="false" outlineLevel="0" collapsed="false">
      <c r="A94" s="4"/>
      <c r="B94" s="4"/>
      <c r="C94" s="4"/>
    </row>
    <row r="95" customFormat="false" ht="15.75" hidden="false" customHeight="false" outlineLevel="0" collapsed="false">
      <c r="A95" s="4"/>
      <c r="B95" s="4"/>
      <c r="C95" s="4"/>
    </row>
    <row r="96" customFormat="false" ht="15.75" hidden="false" customHeight="false" outlineLevel="0" collapsed="false">
      <c r="A96" s="4"/>
      <c r="B96" s="4"/>
      <c r="C96" s="4"/>
    </row>
    <row r="97" customFormat="false" ht="15.75" hidden="false" customHeight="false" outlineLevel="0" collapsed="false">
      <c r="A97" s="4"/>
      <c r="B97" s="4"/>
      <c r="C97" s="4"/>
    </row>
    <row r="98" customFormat="false" ht="15.75" hidden="false" customHeight="false" outlineLevel="0" collapsed="false">
      <c r="A98" s="4"/>
      <c r="B98" s="4"/>
      <c r="C98" s="4"/>
    </row>
    <row r="99" customFormat="false" ht="15.75" hidden="false" customHeight="false" outlineLevel="0" collapsed="false">
      <c r="A99" s="4"/>
      <c r="B99" s="4"/>
      <c r="C99" s="4"/>
    </row>
    <row r="100" customFormat="false" ht="15.75" hidden="false" customHeight="false" outlineLevel="0" collapsed="false">
      <c r="A100" s="4"/>
      <c r="B100" s="4"/>
      <c r="C100" s="4"/>
    </row>
    <row r="101" customFormat="false" ht="15.75" hidden="false" customHeight="false" outlineLevel="0" collapsed="false">
      <c r="A101" s="4"/>
      <c r="B101" s="4"/>
      <c r="C101" s="4"/>
    </row>
    <row r="102" customFormat="false" ht="15.75" hidden="false" customHeight="false" outlineLevel="0" collapsed="false">
      <c r="A102" s="4"/>
      <c r="B102" s="4"/>
      <c r="C102" s="4"/>
    </row>
    <row r="103" customFormat="false" ht="15.75" hidden="false" customHeight="false" outlineLevel="0" collapsed="false">
      <c r="A103" s="4"/>
      <c r="B103" s="4"/>
      <c r="C103" s="4"/>
    </row>
    <row r="104" customFormat="false" ht="15.75" hidden="false" customHeight="false" outlineLevel="0" collapsed="false">
      <c r="A104" s="4"/>
      <c r="B104" s="4"/>
      <c r="C104" s="4"/>
    </row>
    <row r="105" customFormat="false" ht="15.75" hidden="false" customHeight="false" outlineLevel="0" collapsed="false">
      <c r="A105" s="4"/>
      <c r="B105" s="4"/>
      <c r="C105" s="4"/>
    </row>
    <row r="106" customFormat="false" ht="15.75" hidden="false" customHeight="false" outlineLevel="0" collapsed="false">
      <c r="A106" s="4"/>
      <c r="B106" s="4"/>
      <c r="C106" s="4"/>
    </row>
    <row r="107" customFormat="false" ht="15.75" hidden="false" customHeight="false" outlineLevel="0" collapsed="false">
      <c r="A107" s="4"/>
      <c r="B107" s="4"/>
      <c r="C107" s="4"/>
    </row>
    <row r="108" customFormat="false" ht="15.75" hidden="false" customHeight="false" outlineLevel="0" collapsed="false">
      <c r="A108" s="4"/>
      <c r="B108" s="4"/>
      <c r="C108" s="4"/>
    </row>
    <row r="109" customFormat="false" ht="15.75" hidden="false" customHeight="false" outlineLevel="0" collapsed="false">
      <c r="A109" s="4"/>
      <c r="B109" s="4"/>
      <c r="C109" s="4"/>
    </row>
    <row r="110" customFormat="false" ht="15.75" hidden="false" customHeight="false" outlineLevel="0" collapsed="false">
      <c r="A110" s="4"/>
      <c r="B110" s="4"/>
      <c r="C110" s="4"/>
    </row>
    <row r="111" customFormat="false" ht="15.75" hidden="false" customHeight="false" outlineLevel="0" collapsed="false">
      <c r="A111" s="4"/>
      <c r="B111" s="4"/>
      <c r="C111" s="4"/>
    </row>
    <row r="112" customFormat="false" ht="15.75" hidden="false" customHeight="false" outlineLevel="0" collapsed="false">
      <c r="A112" s="4"/>
      <c r="B112" s="4"/>
      <c r="C112" s="4"/>
    </row>
    <row r="113" customFormat="false" ht="15.75" hidden="false" customHeight="false" outlineLevel="0" collapsed="false">
      <c r="A113" s="4"/>
      <c r="B113" s="4"/>
      <c r="C113" s="4"/>
    </row>
    <row r="114" customFormat="false" ht="15.75" hidden="false" customHeight="false" outlineLevel="0" collapsed="false">
      <c r="A114" s="4"/>
      <c r="B114" s="4"/>
      <c r="C114" s="4"/>
    </row>
    <row r="115" customFormat="false" ht="15.75" hidden="false" customHeight="false" outlineLevel="0" collapsed="false">
      <c r="A115" s="4"/>
      <c r="B115" s="4"/>
      <c r="C115" s="4"/>
    </row>
    <row r="116" customFormat="false" ht="15.75" hidden="false" customHeight="false" outlineLevel="0" collapsed="false">
      <c r="A116" s="4"/>
      <c r="B116" s="4"/>
      <c r="C116" s="4"/>
    </row>
    <row r="117" customFormat="false" ht="15.75" hidden="false" customHeight="false" outlineLevel="0" collapsed="false">
      <c r="A117" s="4"/>
      <c r="B117" s="4"/>
      <c r="C117" s="4"/>
    </row>
    <row r="118" customFormat="false" ht="15.75" hidden="false" customHeight="false" outlineLevel="0" collapsed="false">
      <c r="A118" s="4"/>
      <c r="B118" s="4"/>
      <c r="C118" s="4"/>
    </row>
    <row r="119" customFormat="false" ht="15.75" hidden="false" customHeight="false" outlineLevel="0" collapsed="false">
      <c r="A119" s="4"/>
      <c r="B119" s="4"/>
      <c r="C119" s="4"/>
    </row>
    <row r="120" customFormat="false" ht="15.75" hidden="false" customHeight="false" outlineLevel="0" collapsed="false">
      <c r="A120" s="4"/>
      <c r="B120" s="4"/>
      <c r="C120" s="4"/>
    </row>
    <row r="121" customFormat="false" ht="15.75" hidden="false" customHeight="false" outlineLevel="0" collapsed="false">
      <c r="A121" s="4"/>
      <c r="B121" s="4"/>
      <c r="C121" s="4"/>
    </row>
    <row r="122" customFormat="false" ht="15.75" hidden="false" customHeight="false" outlineLevel="0" collapsed="false">
      <c r="A122" s="4"/>
      <c r="B122" s="4"/>
      <c r="C122" s="4"/>
    </row>
    <row r="123" customFormat="false" ht="15.75" hidden="false" customHeight="false" outlineLevel="0" collapsed="false">
      <c r="A123" s="4"/>
      <c r="B123" s="4"/>
      <c r="C123" s="4"/>
    </row>
    <row r="124" customFormat="false" ht="15.75" hidden="false" customHeight="false" outlineLevel="0" collapsed="false">
      <c r="A124" s="4"/>
      <c r="B124" s="4"/>
      <c r="C124" s="4"/>
    </row>
    <row r="125" customFormat="false" ht="15.75" hidden="false" customHeight="false" outlineLevel="0" collapsed="false">
      <c r="A125" s="4"/>
      <c r="B125" s="4"/>
      <c r="C125" s="4"/>
    </row>
    <row r="126" customFormat="false" ht="15.75" hidden="false" customHeight="false" outlineLevel="0" collapsed="false">
      <c r="A126" s="4"/>
      <c r="B126" s="4"/>
      <c r="C126" s="4"/>
    </row>
    <row r="127" customFormat="false" ht="15.75" hidden="false" customHeight="false" outlineLevel="0" collapsed="false">
      <c r="A127" s="4"/>
      <c r="B127" s="4"/>
      <c r="C127" s="4"/>
    </row>
    <row r="128" customFormat="false" ht="15.75" hidden="false" customHeight="false" outlineLevel="0" collapsed="false">
      <c r="A128" s="4"/>
      <c r="B128" s="4"/>
      <c r="C128" s="4"/>
    </row>
    <row r="129" customFormat="false" ht="15.75" hidden="false" customHeight="false" outlineLevel="0" collapsed="false">
      <c r="A129" s="4"/>
      <c r="B129" s="4"/>
      <c r="C129" s="4"/>
    </row>
    <row r="130" customFormat="false" ht="15.75" hidden="false" customHeight="false" outlineLevel="0" collapsed="false">
      <c r="A130" s="4"/>
      <c r="B130" s="4"/>
      <c r="C130" s="4"/>
    </row>
    <row r="131" customFormat="false" ht="15.75" hidden="false" customHeight="false" outlineLevel="0" collapsed="false">
      <c r="A131" s="4"/>
      <c r="B131" s="4"/>
      <c r="C131" s="4"/>
    </row>
    <row r="132" customFormat="false" ht="15.75" hidden="false" customHeight="false" outlineLevel="0" collapsed="false">
      <c r="A132" s="4"/>
      <c r="B132" s="4"/>
      <c r="C132" s="4"/>
    </row>
    <row r="133" customFormat="false" ht="15.75" hidden="false" customHeight="false" outlineLevel="0" collapsed="false">
      <c r="A133" s="4"/>
      <c r="B133" s="4"/>
      <c r="C133" s="4"/>
    </row>
    <row r="134" customFormat="false" ht="15.75" hidden="false" customHeight="false" outlineLevel="0" collapsed="false">
      <c r="A134" s="4"/>
      <c r="B134" s="4"/>
      <c r="C134" s="4"/>
    </row>
    <row r="135" customFormat="false" ht="15.75" hidden="false" customHeight="false" outlineLevel="0" collapsed="false">
      <c r="A135" s="4"/>
      <c r="B135" s="4"/>
      <c r="C135" s="4"/>
    </row>
    <row r="136" customFormat="false" ht="15.75" hidden="false" customHeight="false" outlineLevel="0" collapsed="false">
      <c r="A136" s="4"/>
      <c r="B136" s="4"/>
      <c r="C136" s="4"/>
    </row>
    <row r="137" customFormat="false" ht="15.75" hidden="false" customHeight="false" outlineLevel="0" collapsed="false">
      <c r="A137" s="4"/>
      <c r="B137" s="4"/>
      <c r="C137" s="4"/>
    </row>
    <row r="138" customFormat="false" ht="15.75" hidden="false" customHeight="false" outlineLevel="0" collapsed="false">
      <c r="A138" s="4"/>
      <c r="B138" s="4"/>
      <c r="C138" s="4"/>
    </row>
    <row r="139" customFormat="false" ht="15.75" hidden="false" customHeight="false" outlineLevel="0" collapsed="false">
      <c r="A139" s="4"/>
      <c r="B139" s="4"/>
      <c r="C139" s="4"/>
    </row>
    <row r="140" customFormat="false" ht="15.75" hidden="false" customHeight="false" outlineLevel="0" collapsed="false">
      <c r="A140" s="4"/>
      <c r="B140" s="4"/>
      <c r="C140" s="4"/>
    </row>
    <row r="141" customFormat="false" ht="15.75" hidden="false" customHeight="false" outlineLevel="0" collapsed="false">
      <c r="A141" s="4"/>
      <c r="B141" s="4"/>
      <c r="C141" s="4"/>
    </row>
    <row r="142" customFormat="false" ht="15.75" hidden="false" customHeight="false" outlineLevel="0" collapsed="false">
      <c r="A142" s="4"/>
      <c r="B142" s="4"/>
      <c r="C142" s="4"/>
    </row>
    <row r="143" customFormat="false" ht="15.75" hidden="false" customHeight="false" outlineLevel="0" collapsed="false">
      <c r="A143" s="4"/>
      <c r="B143" s="4"/>
      <c r="C143" s="4"/>
    </row>
    <row r="144" customFormat="false" ht="15.75" hidden="false" customHeight="false" outlineLevel="0" collapsed="false">
      <c r="A144" s="4"/>
      <c r="B144" s="4"/>
      <c r="C144" s="4"/>
    </row>
    <row r="145" customFormat="false" ht="15.75" hidden="false" customHeight="false" outlineLevel="0" collapsed="false">
      <c r="A145" s="4"/>
      <c r="B145" s="4"/>
      <c r="C145" s="4"/>
    </row>
    <row r="146" customFormat="false" ht="15.75" hidden="false" customHeight="false" outlineLevel="0" collapsed="false">
      <c r="A146" s="4"/>
      <c r="B146" s="4"/>
      <c r="C146" s="4"/>
    </row>
    <row r="147" customFormat="false" ht="15.75" hidden="false" customHeight="false" outlineLevel="0" collapsed="false">
      <c r="A147" s="4"/>
      <c r="B147" s="4"/>
      <c r="C147" s="4"/>
    </row>
    <row r="148" customFormat="false" ht="15.75" hidden="false" customHeight="false" outlineLevel="0" collapsed="false">
      <c r="A148" s="4"/>
      <c r="B148" s="4"/>
      <c r="C148" s="4"/>
    </row>
    <row r="149" customFormat="false" ht="15.75" hidden="false" customHeight="false" outlineLevel="0" collapsed="false">
      <c r="A149" s="4"/>
      <c r="B149" s="4"/>
      <c r="C149" s="4"/>
    </row>
    <row r="150" customFormat="false" ht="15.75" hidden="false" customHeight="false" outlineLevel="0" collapsed="false">
      <c r="A150" s="4"/>
      <c r="B150" s="4"/>
      <c r="C150" s="4"/>
    </row>
    <row r="151" customFormat="false" ht="15.75" hidden="false" customHeight="false" outlineLevel="0" collapsed="false">
      <c r="A151" s="4"/>
      <c r="B151" s="4"/>
      <c r="C151" s="4"/>
    </row>
    <row r="152" customFormat="false" ht="15.75" hidden="false" customHeight="false" outlineLevel="0" collapsed="false">
      <c r="A152" s="4"/>
      <c r="B152" s="4"/>
      <c r="C152" s="4"/>
    </row>
    <row r="153" customFormat="false" ht="15.75" hidden="false" customHeight="false" outlineLevel="0" collapsed="false">
      <c r="A153" s="4"/>
      <c r="B153" s="4"/>
      <c r="C153" s="4"/>
    </row>
    <row r="154" customFormat="false" ht="15.75" hidden="false" customHeight="false" outlineLevel="0" collapsed="false">
      <c r="A154" s="4"/>
      <c r="B154" s="4"/>
      <c r="C154" s="4"/>
    </row>
    <row r="155" customFormat="false" ht="15.75" hidden="false" customHeight="false" outlineLevel="0" collapsed="false">
      <c r="A155" s="4"/>
      <c r="B155" s="4"/>
      <c r="C155" s="4"/>
    </row>
    <row r="156" customFormat="false" ht="15.75" hidden="false" customHeight="false" outlineLevel="0" collapsed="false">
      <c r="A156" s="4"/>
      <c r="B156" s="4"/>
      <c r="C156" s="4"/>
    </row>
    <row r="157" customFormat="false" ht="15.75" hidden="false" customHeight="false" outlineLevel="0" collapsed="false">
      <c r="A157" s="4"/>
      <c r="B157" s="4"/>
      <c r="C157" s="4"/>
    </row>
    <row r="158" customFormat="false" ht="15.75" hidden="false" customHeight="false" outlineLevel="0" collapsed="false">
      <c r="A158" s="4"/>
      <c r="B158" s="4"/>
      <c r="C158" s="4"/>
    </row>
    <row r="159" customFormat="false" ht="15.75" hidden="false" customHeight="false" outlineLevel="0" collapsed="false">
      <c r="A159" s="4"/>
      <c r="B159" s="4"/>
      <c r="C159" s="4"/>
    </row>
    <row r="160" customFormat="false" ht="15.75" hidden="false" customHeight="false" outlineLevel="0" collapsed="false">
      <c r="A160" s="4"/>
      <c r="B160" s="4"/>
      <c r="C160" s="4"/>
    </row>
    <row r="161" customFormat="false" ht="15.75" hidden="false" customHeight="false" outlineLevel="0" collapsed="false">
      <c r="A161" s="4"/>
      <c r="B161" s="4"/>
      <c r="C161" s="4"/>
    </row>
    <row r="162" customFormat="false" ht="15.75" hidden="false" customHeight="false" outlineLevel="0" collapsed="false">
      <c r="A162" s="4"/>
      <c r="B162" s="4"/>
      <c r="C162" s="4"/>
    </row>
    <row r="163" customFormat="false" ht="15.75" hidden="false" customHeight="false" outlineLevel="0" collapsed="false">
      <c r="A163" s="4"/>
      <c r="B163" s="4"/>
      <c r="C163" s="4"/>
    </row>
    <row r="164" customFormat="false" ht="15.75" hidden="false" customHeight="false" outlineLevel="0" collapsed="false">
      <c r="A164" s="4"/>
      <c r="B164" s="4"/>
      <c r="C164" s="4"/>
    </row>
    <row r="165" customFormat="false" ht="15.75" hidden="false" customHeight="false" outlineLevel="0" collapsed="false">
      <c r="A165" s="4"/>
      <c r="B165" s="4"/>
      <c r="C165" s="4"/>
    </row>
    <row r="166" customFormat="false" ht="15.75" hidden="false" customHeight="false" outlineLevel="0" collapsed="false">
      <c r="A166" s="4"/>
      <c r="B166" s="4"/>
      <c r="C166" s="4"/>
    </row>
    <row r="167" customFormat="false" ht="15.75" hidden="false" customHeight="false" outlineLevel="0" collapsed="false">
      <c r="A167" s="4"/>
      <c r="B167" s="4"/>
      <c r="C167" s="4"/>
    </row>
    <row r="168" customFormat="false" ht="15.75" hidden="false" customHeight="false" outlineLevel="0" collapsed="false">
      <c r="A168" s="4"/>
      <c r="B168" s="4"/>
      <c r="C168" s="4"/>
    </row>
    <row r="169" customFormat="false" ht="15.75" hidden="false" customHeight="false" outlineLevel="0" collapsed="false">
      <c r="A169" s="4"/>
      <c r="B169" s="4"/>
      <c r="C169" s="4"/>
    </row>
    <row r="170" customFormat="false" ht="15.75" hidden="false" customHeight="false" outlineLevel="0" collapsed="false">
      <c r="A170" s="4"/>
      <c r="B170" s="4"/>
      <c r="C170" s="4"/>
    </row>
    <row r="171" customFormat="false" ht="15.75" hidden="false" customHeight="false" outlineLevel="0" collapsed="false">
      <c r="A171" s="4"/>
      <c r="B171" s="4"/>
      <c r="C171" s="4"/>
    </row>
    <row r="172" customFormat="false" ht="15.75" hidden="false" customHeight="false" outlineLevel="0" collapsed="false">
      <c r="A172" s="4"/>
      <c r="B172" s="4"/>
      <c r="C172" s="4"/>
    </row>
    <row r="173" customFormat="false" ht="15.75" hidden="false" customHeight="false" outlineLevel="0" collapsed="false">
      <c r="A173" s="4"/>
      <c r="B173" s="4"/>
      <c r="C173" s="4"/>
    </row>
    <row r="174" customFormat="false" ht="15.75" hidden="false" customHeight="false" outlineLevel="0" collapsed="false">
      <c r="A174" s="4"/>
      <c r="B174" s="4"/>
      <c r="C174" s="4"/>
    </row>
    <row r="175" customFormat="false" ht="15.75" hidden="false" customHeight="false" outlineLevel="0" collapsed="false">
      <c r="A175" s="4"/>
      <c r="B175" s="4"/>
      <c r="C175" s="4"/>
    </row>
    <row r="176" customFormat="false" ht="15.75" hidden="false" customHeight="false" outlineLevel="0" collapsed="false">
      <c r="A176" s="4"/>
      <c r="B176" s="4"/>
      <c r="C176" s="4"/>
    </row>
    <row r="177" customFormat="false" ht="15.75" hidden="false" customHeight="false" outlineLevel="0" collapsed="false">
      <c r="A177" s="4"/>
      <c r="B177" s="4"/>
      <c r="C177" s="4"/>
    </row>
    <row r="178" customFormat="false" ht="15.75" hidden="false" customHeight="false" outlineLevel="0" collapsed="false">
      <c r="A178" s="4"/>
      <c r="B178" s="4"/>
      <c r="C178" s="4"/>
    </row>
    <row r="179" customFormat="false" ht="15.75" hidden="false" customHeight="false" outlineLevel="0" collapsed="false">
      <c r="A179" s="4"/>
      <c r="B179" s="4"/>
      <c r="C179" s="4"/>
    </row>
    <row r="180" customFormat="false" ht="15.75" hidden="false" customHeight="false" outlineLevel="0" collapsed="false">
      <c r="A180" s="4"/>
      <c r="B180" s="4"/>
      <c r="C180" s="4"/>
    </row>
    <row r="181" customFormat="false" ht="15.75" hidden="false" customHeight="false" outlineLevel="0" collapsed="false">
      <c r="A181" s="4"/>
      <c r="B181" s="4"/>
      <c r="C181" s="4"/>
    </row>
    <row r="182" customFormat="false" ht="15.75" hidden="false" customHeight="false" outlineLevel="0" collapsed="false">
      <c r="A182" s="4"/>
      <c r="B182" s="4"/>
      <c r="C182" s="4"/>
    </row>
    <row r="183" customFormat="false" ht="15.75" hidden="false" customHeight="false" outlineLevel="0" collapsed="false">
      <c r="A183" s="4"/>
      <c r="B183" s="4"/>
      <c r="C183" s="4"/>
    </row>
    <row r="184" customFormat="false" ht="15.75" hidden="false" customHeight="false" outlineLevel="0" collapsed="false">
      <c r="A184" s="4"/>
      <c r="B184" s="4"/>
      <c r="C184" s="4"/>
    </row>
    <row r="185" customFormat="false" ht="15.75" hidden="false" customHeight="false" outlineLevel="0" collapsed="false">
      <c r="A185" s="4"/>
      <c r="B185" s="4"/>
      <c r="C185" s="4"/>
    </row>
    <row r="186" customFormat="false" ht="15.75" hidden="false" customHeight="false" outlineLevel="0" collapsed="false">
      <c r="A186" s="4"/>
      <c r="B186" s="4"/>
      <c r="C186" s="4"/>
    </row>
    <row r="187" customFormat="false" ht="15.75" hidden="false" customHeight="false" outlineLevel="0" collapsed="false">
      <c r="A187" s="4"/>
      <c r="B187" s="4"/>
      <c r="C187" s="4"/>
    </row>
    <row r="188" customFormat="false" ht="15.75" hidden="false" customHeight="false" outlineLevel="0" collapsed="false">
      <c r="A188" s="4"/>
      <c r="B188" s="4"/>
      <c r="C188" s="4"/>
    </row>
    <row r="189" customFormat="false" ht="15.75" hidden="false" customHeight="false" outlineLevel="0" collapsed="false">
      <c r="A189" s="4"/>
      <c r="B189" s="4"/>
      <c r="C189" s="4"/>
    </row>
    <row r="190" customFormat="false" ht="15.75" hidden="false" customHeight="false" outlineLevel="0" collapsed="false">
      <c r="A190" s="4"/>
      <c r="B190" s="4"/>
      <c r="C190" s="4"/>
    </row>
    <row r="191" customFormat="false" ht="15.75" hidden="false" customHeight="false" outlineLevel="0" collapsed="false">
      <c r="A191" s="4"/>
      <c r="B191" s="4"/>
      <c r="C191" s="4"/>
    </row>
    <row r="192" customFormat="false" ht="15.75" hidden="false" customHeight="false" outlineLevel="0" collapsed="false">
      <c r="A192" s="4"/>
      <c r="B192" s="4"/>
      <c r="C192" s="4"/>
    </row>
    <row r="193" customFormat="false" ht="15.75" hidden="false" customHeight="false" outlineLevel="0" collapsed="false">
      <c r="A193" s="4"/>
      <c r="B193" s="4"/>
      <c r="C193" s="4"/>
    </row>
    <row r="194" customFormat="false" ht="15.75" hidden="false" customHeight="false" outlineLevel="0" collapsed="false">
      <c r="A194" s="4"/>
      <c r="B194" s="4"/>
      <c r="C194" s="4"/>
    </row>
    <row r="195" customFormat="false" ht="15.75" hidden="false" customHeight="false" outlineLevel="0" collapsed="false">
      <c r="A195" s="4"/>
      <c r="B195" s="4"/>
      <c r="C195" s="4"/>
    </row>
    <row r="196" customFormat="false" ht="15.75" hidden="false" customHeight="false" outlineLevel="0" collapsed="false">
      <c r="A196" s="4"/>
      <c r="B196" s="4"/>
      <c r="C196" s="4"/>
    </row>
    <row r="197" customFormat="false" ht="15.75" hidden="false" customHeight="false" outlineLevel="0" collapsed="false">
      <c r="A197" s="4"/>
      <c r="B197" s="4"/>
      <c r="C197" s="4"/>
    </row>
    <row r="198" customFormat="false" ht="15.75" hidden="false" customHeight="false" outlineLevel="0" collapsed="false">
      <c r="A198" s="4"/>
      <c r="B198" s="4"/>
      <c r="C198" s="4"/>
    </row>
    <row r="199" customFormat="false" ht="15.75" hidden="false" customHeight="false" outlineLevel="0" collapsed="false">
      <c r="A199" s="4"/>
      <c r="B199" s="4"/>
      <c r="C199" s="4"/>
    </row>
    <row r="200" customFormat="false" ht="15.75" hidden="false" customHeight="false" outlineLevel="0" collapsed="false">
      <c r="A200" s="4"/>
      <c r="B200" s="4"/>
      <c r="C200" s="4"/>
    </row>
    <row r="201" customFormat="false" ht="15.75" hidden="false" customHeight="false" outlineLevel="0" collapsed="false">
      <c r="A201" s="4"/>
      <c r="B201" s="4"/>
      <c r="C201" s="4"/>
    </row>
    <row r="202" customFormat="false" ht="15.75" hidden="false" customHeight="false" outlineLevel="0" collapsed="false">
      <c r="A202" s="4"/>
      <c r="B202" s="4"/>
      <c r="C202" s="4"/>
    </row>
    <row r="203" customFormat="false" ht="15.75" hidden="false" customHeight="false" outlineLevel="0" collapsed="false">
      <c r="A203" s="4"/>
      <c r="B203" s="4"/>
      <c r="C203" s="4"/>
    </row>
    <row r="204" customFormat="false" ht="15.75" hidden="false" customHeight="false" outlineLevel="0" collapsed="false">
      <c r="A204" s="4"/>
      <c r="B204" s="4"/>
      <c r="C204" s="4"/>
    </row>
    <row r="205" customFormat="false" ht="15.75" hidden="false" customHeight="false" outlineLevel="0" collapsed="false">
      <c r="A205" s="4"/>
      <c r="B205" s="4"/>
      <c r="C205" s="4"/>
    </row>
    <row r="206" customFormat="false" ht="15.75" hidden="false" customHeight="false" outlineLevel="0" collapsed="false">
      <c r="A206" s="4"/>
      <c r="B206" s="4"/>
      <c r="C206" s="4"/>
    </row>
    <row r="207" customFormat="false" ht="15.75" hidden="false" customHeight="false" outlineLevel="0" collapsed="false">
      <c r="A207" s="4"/>
      <c r="B207" s="4"/>
      <c r="C207" s="4"/>
    </row>
    <row r="208" customFormat="false" ht="15.75" hidden="false" customHeight="false" outlineLevel="0" collapsed="false">
      <c r="A208" s="4"/>
      <c r="B208" s="4"/>
      <c r="C208" s="4"/>
    </row>
    <row r="209" customFormat="false" ht="15.75" hidden="false" customHeight="false" outlineLevel="0" collapsed="false">
      <c r="A209" s="4"/>
      <c r="B209" s="4"/>
      <c r="C209" s="4"/>
    </row>
    <row r="210" customFormat="false" ht="15.75" hidden="false" customHeight="false" outlineLevel="0" collapsed="false">
      <c r="A210" s="4"/>
      <c r="B210" s="4"/>
      <c r="C210" s="4"/>
    </row>
    <row r="211" customFormat="false" ht="15.75" hidden="false" customHeight="false" outlineLevel="0" collapsed="false">
      <c r="A211" s="4"/>
      <c r="B211" s="4"/>
      <c r="C211" s="4"/>
    </row>
    <row r="212" customFormat="false" ht="15.75" hidden="false" customHeight="false" outlineLevel="0" collapsed="false">
      <c r="A212" s="4"/>
      <c r="B212" s="4"/>
      <c r="C212" s="4"/>
    </row>
    <row r="213" customFormat="false" ht="15.75" hidden="false" customHeight="false" outlineLevel="0" collapsed="false">
      <c r="A213" s="4"/>
      <c r="B213" s="4"/>
      <c r="C213" s="4"/>
    </row>
    <row r="214" customFormat="false" ht="15.75" hidden="false" customHeight="false" outlineLevel="0" collapsed="false">
      <c r="A214" s="4"/>
      <c r="B214" s="4"/>
      <c r="C214" s="4"/>
    </row>
    <row r="215" customFormat="false" ht="15.75" hidden="false" customHeight="false" outlineLevel="0" collapsed="false">
      <c r="A215" s="4"/>
      <c r="B215" s="4"/>
      <c r="C215" s="4"/>
    </row>
    <row r="216" customFormat="false" ht="15.75" hidden="false" customHeight="false" outlineLevel="0" collapsed="false">
      <c r="A216" s="4"/>
      <c r="B216" s="4"/>
      <c r="C216" s="4"/>
    </row>
    <row r="217" customFormat="false" ht="15.75" hidden="false" customHeight="false" outlineLevel="0" collapsed="false">
      <c r="A217" s="4"/>
      <c r="B217" s="4"/>
      <c r="C217" s="4"/>
    </row>
    <row r="218" customFormat="false" ht="15.75" hidden="false" customHeight="false" outlineLevel="0" collapsed="false">
      <c r="A218" s="4"/>
      <c r="B218" s="4"/>
      <c r="C218" s="4"/>
    </row>
    <row r="219" customFormat="false" ht="15.75" hidden="false" customHeight="false" outlineLevel="0" collapsed="false">
      <c r="A219" s="4"/>
      <c r="B219" s="4"/>
      <c r="C219" s="4"/>
    </row>
    <row r="220" customFormat="false" ht="15.75" hidden="false" customHeight="false" outlineLevel="0" collapsed="false">
      <c r="A220" s="4"/>
      <c r="B220" s="4"/>
      <c r="C220" s="4"/>
    </row>
    <row r="221" customFormat="false" ht="15.75" hidden="false" customHeight="false" outlineLevel="0" collapsed="false">
      <c r="A221" s="4"/>
      <c r="B221" s="4"/>
      <c r="C221" s="4"/>
    </row>
    <row r="222" customFormat="false" ht="15.75" hidden="false" customHeight="false" outlineLevel="0" collapsed="false">
      <c r="A222" s="4"/>
      <c r="B222" s="4"/>
      <c r="C222" s="4"/>
    </row>
    <row r="223" customFormat="false" ht="15.75" hidden="false" customHeight="false" outlineLevel="0" collapsed="false">
      <c r="A223" s="4"/>
      <c r="B223" s="4"/>
      <c r="C223" s="4"/>
    </row>
    <row r="224" customFormat="false" ht="15.75" hidden="false" customHeight="false" outlineLevel="0" collapsed="false">
      <c r="A224" s="4"/>
      <c r="B224" s="4"/>
      <c r="C224" s="4"/>
    </row>
    <row r="225" customFormat="false" ht="15.75" hidden="false" customHeight="false" outlineLevel="0" collapsed="false">
      <c r="A225" s="4"/>
      <c r="B225" s="4"/>
      <c r="C225" s="4"/>
    </row>
    <row r="226" customFormat="false" ht="15.75" hidden="false" customHeight="false" outlineLevel="0" collapsed="false">
      <c r="A226" s="4"/>
      <c r="B226" s="4"/>
      <c r="C226" s="4"/>
    </row>
    <row r="227" customFormat="false" ht="15.75" hidden="false" customHeight="false" outlineLevel="0" collapsed="false">
      <c r="A227" s="4"/>
      <c r="B227" s="4"/>
      <c r="C227" s="4"/>
    </row>
    <row r="228" customFormat="false" ht="15.75" hidden="false" customHeight="false" outlineLevel="0" collapsed="false">
      <c r="A228" s="4"/>
      <c r="B228" s="4"/>
      <c r="C228" s="4"/>
    </row>
    <row r="229" customFormat="false" ht="15.75" hidden="false" customHeight="false" outlineLevel="0" collapsed="false">
      <c r="A229" s="4"/>
      <c r="B229" s="4"/>
      <c r="C229" s="4"/>
    </row>
    <row r="230" customFormat="false" ht="15.75" hidden="false" customHeight="false" outlineLevel="0" collapsed="false">
      <c r="A230" s="4"/>
      <c r="B230" s="4"/>
      <c r="C230" s="4"/>
    </row>
    <row r="231" customFormat="false" ht="15.75" hidden="false" customHeight="false" outlineLevel="0" collapsed="false">
      <c r="A231" s="4"/>
      <c r="B231" s="4"/>
      <c r="C231" s="4"/>
    </row>
    <row r="232" customFormat="false" ht="15.75" hidden="false" customHeight="false" outlineLevel="0" collapsed="false">
      <c r="A232" s="4"/>
      <c r="B232" s="4"/>
      <c r="C232" s="4"/>
    </row>
    <row r="233" customFormat="false" ht="15.75" hidden="false" customHeight="false" outlineLevel="0" collapsed="false">
      <c r="A233" s="4"/>
      <c r="B233" s="4"/>
      <c r="C233" s="4"/>
    </row>
    <row r="234" customFormat="false" ht="15.75" hidden="false" customHeight="false" outlineLevel="0" collapsed="false">
      <c r="A234" s="4"/>
      <c r="B234" s="4"/>
      <c r="C234" s="4"/>
    </row>
    <row r="235" customFormat="false" ht="15.75" hidden="false" customHeight="false" outlineLevel="0" collapsed="false">
      <c r="A235" s="4"/>
      <c r="B235" s="4"/>
      <c r="C235" s="4"/>
    </row>
    <row r="236" customFormat="false" ht="15.75" hidden="false" customHeight="false" outlineLevel="0" collapsed="false">
      <c r="A236" s="4"/>
      <c r="B236" s="4"/>
      <c r="C236" s="4"/>
    </row>
    <row r="237" customFormat="false" ht="15.75" hidden="false" customHeight="false" outlineLevel="0" collapsed="false">
      <c r="A237" s="4"/>
      <c r="B237" s="4"/>
      <c r="C237" s="4"/>
    </row>
    <row r="238" customFormat="false" ht="15.75" hidden="false" customHeight="false" outlineLevel="0" collapsed="false">
      <c r="A238" s="4"/>
      <c r="B238" s="4"/>
      <c r="C238" s="4"/>
    </row>
    <row r="239" customFormat="false" ht="15.75" hidden="false" customHeight="false" outlineLevel="0" collapsed="false">
      <c r="A239" s="4"/>
      <c r="B239" s="4"/>
      <c r="C239" s="4"/>
    </row>
    <row r="240" customFormat="false" ht="15.75" hidden="false" customHeight="false" outlineLevel="0" collapsed="false">
      <c r="A240" s="4"/>
      <c r="B240" s="4"/>
      <c r="C240" s="4"/>
    </row>
    <row r="241" customFormat="false" ht="15.75" hidden="false" customHeight="false" outlineLevel="0" collapsed="false">
      <c r="A241" s="4"/>
      <c r="B241" s="4"/>
      <c r="C241" s="4"/>
    </row>
    <row r="242" customFormat="false" ht="15.75" hidden="false" customHeight="false" outlineLevel="0" collapsed="false">
      <c r="A242" s="4"/>
      <c r="B242" s="4"/>
      <c r="C242" s="4"/>
    </row>
    <row r="243" customFormat="false" ht="15.75" hidden="false" customHeight="false" outlineLevel="0" collapsed="false">
      <c r="A243" s="4"/>
      <c r="B243" s="4"/>
      <c r="C243" s="4"/>
    </row>
    <row r="244" customFormat="false" ht="15.75" hidden="false" customHeight="false" outlineLevel="0" collapsed="false">
      <c r="A244" s="4"/>
      <c r="B244" s="4"/>
      <c r="C244" s="4"/>
    </row>
    <row r="245" customFormat="false" ht="15.75" hidden="false" customHeight="false" outlineLevel="0" collapsed="false">
      <c r="A245" s="4"/>
      <c r="B245" s="4"/>
      <c r="C245" s="4"/>
    </row>
    <row r="246" customFormat="false" ht="15.75" hidden="false" customHeight="false" outlineLevel="0" collapsed="false">
      <c r="A246" s="4"/>
      <c r="B246" s="4"/>
      <c r="C246" s="4"/>
    </row>
    <row r="247" customFormat="false" ht="15.75" hidden="false" customHeight="false" outlineLevel="0" collapsed="false">
      <c r="A247" s="4"/>
      <c r="B247" s="4"/>
      <c r="C247" s="4"/>
    </row>
    <row r="248" customFormat="false" ht="15.75" hidden="false" customHeight="false" outlineLevel="0" collapsed="false">
      <c r="A248" s="4"/>
      <c r="B248" s="4"/>
      <c r="C248" s="4"/>
    </row>
    <row r="249" customFormat="false" ht="15.75" hidden="false" customHeight="false" outlineLevel="0" collapsed="false">
      <c r="A249" s="4"/>
      <c r="B249" s="4"/>
      <c r="C249" s="4"/>
    </row>
    <row r="250" customFormat="false" ht="15.75" hidden="false" customHeight="false" outlineLevel="0" collapsed="false">
      <c r="A250" s="4"/>
      <c r="B250" s="4"/>
      <c r="C250" s="4"/>
    </row>
    <row r="251" customFormat="false" ht="15.75" hidden="false" customHeight="false" outlineLevel="0" collapsed="false">
      <c r="A251" s="4"/>
      <c r="B251" s="4"/>
      <c r="C251" s="4"/>
    </row>
    <row r="252" customFormat="false" ht="15.75" hidden="false" customHeight="false" outlineLevel="0" collapsed="false">
      <c r="A252" s="4"/>
      <c r="B252" s="4"/>
      <c r="C252" s="4"/>
    </row>
    <row r="253" customFormat="false" ht="15.75" hidden="false" customHeight="false" outlineLevel="0" collapsed="false">
      <c r="A253" s="4"/>
      <c r="B253" s="4"/>
      <c r="C253" s="4"/>
    </row>
    <row r="254" customFormat="false" ht="15.75" hidden="false" customHeight="false" outlineLevel="0" collapsed="false">
      <c r="A254" s="4"/>
      <c r="B254" s="4"/>
      <c r="C254" s="4"/>
    </row>
    <row r="255" customFormat="false" ht="15.75" hidden="false" customHeight="false" outlineLevel="0" collapsed="false">
      <c r="A255" s="4"/>
      <c r="B255" s="4"/>
      <c r="C255" s="4"/>
    </row>
    <row r="256" customFormat="false" ht="15.75" hidden="false" customHeight="false" outlineLevel="0" collapsed="false">
      <c r="A256" s="4"/>
      <c r="B256" s="4"/>
      <c r="C256" s="4"/>
    </row>
    <row r="257" customFormat="false" ht="15.75" hidden="false" customHeight="false" outlineLevel="0" collapsed="false">
      <c r="A257" s="4"/>
      <c r="B257" s="4"/>
      <c r="C257" s="4"/>
    </row>
    <row r="258" customFormat="false" ht="15.75" hidden="false" customHeight="false" outlineLevel="0" collapsed="false">
      <c r="A258" s="4"/>
      <c r="B258" s="4"/>
      <c r="C258" s="4"/>
    </row>
    <row r="259" customFormat="false" ht="15.75" hidden="false" customHeight="false" outlineLevel="0" collapsed="false">
      <c r="A259" s="4"/>
      <c r="B259" s="4"/>
      <c r="C259" s="4"/>
    </row>
    <row r="260" customFormat="false" ht="15.75" hidden="false" customHeight="false" outlineLevel="0" collapsed="false">
      <c r="A260" s="4"/>
      <c r="B260" s="4"/>
      <c r="C260" s="4"/>
    </row>
    <row r="261" customFormat="false" ht="15.75" hidden="false" customHeight="false" outlineLevel="0" collapsed="false">
      <c r="A261" s="4"/>
      <c r="B261" s="4"/>
      <c r="C261" s="4"/>
    </row>
    <row r="262" customFormat="false" ht="15.75" hidden="false" customHeight="false" outlineLevel="0" collapsed="false">
      <c r="A262" s="4"/>
      <c r="B262" s="4"/>
      <c r="C262" s="4"/>
    </row>
    <row r="263" customFormat="false" ht="15.75" hidden="false" customHeight="false" outlineLevel="0" collapsed="false">
      <c r="A263" s="4"/>
      <c r="B263" s="4"/>
      <c r="C263" s="4"/>
    </row>
    <row r="264" customFormat="false" ht="15.75" hidden="false" customHeight="false" outlineLevel="0" collapsed="false">
      <c r="A264" s="4"/>
      <c r="B264" s="4"/>
      <c r="C264" s="4"/>
    </row>
    <row r="265" customFormat="false" ht="15.75" hidden="false" customHeight="false" outlineLevel="0" collapsed="false">
      <c r="A265" s="4"/>
      <c r="B265" s="4"/>
      <c r="C265" s="4"/>
    </row>
    <row r="266" customFormat="false" ht="15.75" hidden="false" customHeight="false" outlineLevel="0" collapsed="false">
      <c r="A266" s="4"/>
      <c r="B266" s="4"/>
      <c r="C266" s="4"/>
    </row>
    <row r="267" customFormat="false" ht="15.75" hidden="false" customHeight="false" outlineLevel="0" collapsed="false">
      <c r="A267" s="4"/>
      <c r="B267" s="4"/>
      <c r="C267" s="4"/>
    </row>
    <row r="268" customFormat="false" ht="15.75" hidden="false" customHeight="false" outlineLevel="0" collapsed="false">
      <c r="A268" s="4"/>
      <c r="B268" s="4"/>
      <c r="C268" s="4"/>
    </row>
    <row r="269" customFormat="false" ht="15.75" hidden="false" customHeight="false" outlineLevel="0" collapsed="false">
      <c r="A269" s="4"/>
      <c r="B269" s="4"/>
      <c r="C269" s="4"/>
    </row>
    <row r="270" customFormat="false" ht="15.75" hidden="false" customHeight="false" outlineLevel="0" collapsed="false">
      <c r="A270" s="4"/>
      <c r="B270" s="4"/>
      <c r="C270" s="4"/>
    </row>
    <row r="271" customFormat="false" ht="15.75" hidden="false" customHeight="false" outlineLevel="0" collapsed="false">
      <c r="A271" s="4"/>
      <c r="B271" s="4"/>
      <c r="C271" s="4"/>
    </row>
    <row r="272" customFormat="false" ht="15.75" hidden="false" customHeight="false" outlineLevel="0" collapsed="false">
      <c r="A272" s="4"/>
      <c r="B272" s="4"/>
      <c r="C272" s="4"/>
    </row>
    <row r="273" customFormat="false" ht="15.75" hidden="false" customHeight="false" outlineLevel="0" collapsed="false">
      <c r="A273" s="4"/>
      <c r="B273" s="4"/>
      <c r="C273" s="4"/>
    </row>
    <row r="274" customFormat="false" ht="15.75" hidden="false" customHeight="false" outlineLevel="0" collapsed="false">
      <c r="A274" s="4"/>
      <c r="B274" s="4"/>
      <c r="C274" s="4"/>
    </row>
    <row r="275" customFormat="false" ht="15.75" hidden="false" customHeight="false" outlineLevel="0" collapsed="false">
      <c r="A275" s="4"/>
      <c r="B275" s="4"/>
      <c r="C275" s="4"/>
    </row>
    <row r="276" customFormat="false" ht="15.75" hidden="false" customHeight="false" outlineLevel="0" collapsed="false">
      <c r="A276" s="4"/>
      <c r="B276" s="4"/>
      <c r="C276" s="4"/>
    </row>
    <row r="277" customFormat="false" ht="15.75" hidden="false" customHeight="false" outlineLevel="0" collapsed="false">
      <c r="A277" s="4"/>
      <c r="B277" s="4"/>
      <c r="C277" s="4"/>
    </row>
    <row r="278" customFormat="false" ht="15.75" hidden="false" customHeight="false" outlineLevel="0" collapsed="false">
      <c r="A278" s="4"/>
      <c r="B278" s="4"/>
      <c r="C278" s="4"/>
    </row>
    <row r="279" customFormat="false" ht="15.75" hidden="false" customHeight="false" outlineLevel="0" collapsed="false">
      <c r="A279" s="4"/>
      <c r="B279" s="4"/>
      <c r="C279" s="4"/>
    </row>
    <row r="280" customFormat="false" ht="15.75" hidden="false" customHeight="false" outlineLevel="0" collapsed="false">
      <c r="A280" s="4"/>
      <c r="B280" s="4"/>
      <c r="C280" s="4"/>
    </row>
    <row r="281" customFormat="false" ht="15.75" hidden="false" customHeight="false" outlineLevel="0" collapsed="false">
      <c r="A281" s="4"/>
      <c r="B281" s="4"/>
      <c r="C281" s="4"/>
    </row>
    <row r="282" customFormat="false" ht="15.75" hidden="false" customHeight="false" outlineLevel="0" collapsed="false">
      <c r="A282" s="4"/>
      <c r="B282" s="4"/>
      <c r="C282" s="4"/>
    </row>
    <row r="283" customFormat="false" ht="15.75" hidden="false" customHeight="false" outlineLevel="0" collapsed="false">
      <c r="A283" s="4"/>
      <c r="B283" s="4"/>
      <c r="C283" s="4"/>
    </row>
    <row r="284" customFormat="false" ht="15.75" hidden="false" customHeight="false" outlineLevel="0" collapsed="false">
      <c r="A284" s="4"/>
      <c r="B284" s="4"/>
      <c r="C284" s="4"/>
    </row>
    <row r="285" customFormat="false" ht="15.75" hidden="false" customHeight="false" outlineLevel="0" collapsed="false">
      <c r="A285" s="4"/>
      <c r="B285" s="4"/>
      <c r="C285" s="4"/>
    </row>
    <row r="286" customFormat="false" ht="15.75" hidden="false" customHeight="false" outlineLevel="0" collapsed="false">
      <c r="A286" s="4"/>
      <c r="B286" s="4"/>
      <c r="C286" s="4"/>
    </row>
    <row r="287" customFormat="false" ht="15.75" hidden="false" customHeight="false" outlineLevel="0" collapsed="false">
      <c r="A287" s="4"/>
      <c r="B287" s="4"/>
      <c r="C287" s="4"/>
    </row>
    <row r="288" customFormat="false" ht="15.75" hidden="false" customHeight="false" outlineLevel="0" collapsed="false">
      <c r="A288" s="4"/>
      <c r="B288" s="4"/>
      <c r="C288" s="4"/>
    </row>
    <row r="289" customFormat="false" ht="15.75" hidden="false" customHeight="false" outlineLevel="0" collapsed="false">
      <c r="A289" s="4"/>
      <c r="B289" s="4"/>
      <c r="C289" s="4"/>
    </row>
    <row r="290" customFormat="false" ht="15.75" hidden="false" customHeight="false" outlineLevel="0" collapsed="false">
      <c r="A290" s="4"/>
      <c r="B290" s="4"/>
      <c r="C290" s="4"/>
    </row>
    <row r="291" customFormat="false" ht="15.75" hidden="false" customHeight="false" outlineLevel="0" collapsed="false">
      <c r="A291" s="4"/>
      <c r="B291" s="4"/>
      <c r="C291" s="4"/>
    </row>
    <row r="292" customFormat="false" ht="15.75" hidden="false" customHeight="false" outlineLevel="0" collapsed="false">
      <c r="A292" s="4"/>
      <c r="B292" s="4"/>
      <c r="C292" s="4"/>
    </row>
    <row r="293" customFormat="false" ht="15.75" hidden="false" customHeight="false" outlineLevel="0" collapsed="false">
      <c r="A293" s="4"/>
      <c r="B293" s="4"/>
      <c r="C293" s="4"/>
    </row>
    <row r="294" customFormat="false" ht="15.75" hidden="false" customHeight="false" outlineLevel="0" collapsed="false">
      <c r="A294" s="4"/>
      <c r="B294" s="4"/>
      <c r="C294" s="4"/>
    </row>
    <row r="295" customFormat="false" ht="15.75" hidden="false" customHeight="false" outlineLevel="0" collapsed="false">
      <c r="A295" s="4"/>
      <c r="B295" s="4"/>
      <c r="C295" s="4"/>
    </row>
    <row r="296" customFormat="false" ht="15.75" hidden="false" customHeight="false" outlineLevel="0" collapsed="false">
      <c r="A296" s="4"/>
      <c r="B296" s="4"/>
      <c r="C296" s="4"/>
    </row>
    <row r="297" customFormat="false" ht="15.75" hidden="false" customHeight="false" outlineLevel="0" collapsed="false">
      <c r="A297" s="4"/>
      <c r="B297" s="4"/>
      <c r="C297" s="4"/>
    </row>
    <row r="298" customFormat="false" ht="15.75" hidden="false" customHeight="false" outlineLevel="0" collapsed="false">
      <c r="A298" s="4"/>
      <c r="B298" s="4"/>
      <c r="C298" s="4"/>
    </row>
    <row r="299" customFormat="false" ht="15.75" hidden="false" customHeight="false" outlineLevel="0" collapsed="false">
      <c r="A299" s="4"/>
      <c r="B299" s="4"/>
      <c r="C299" s="4"/>
    </row>
    <row r="300" customFormat="false" ht="15.75" hidden="false" customHeight="false" outlineLevel="0" collapsed="false">
      <c r="A300" s="4"/>
      <c r="B300" s="4"/>
      <c r="C300" s="4"/>
    </row>
    <row r="301" customFormat="false" ht="15.75" hidden="false" customHeight="false" outlineLevel="0" collapsed="false">
      <c r="A301" s="4"/>
      <c r="B301" s="4"/>
      <c r="C301" s="4"/>
    </row>
    <row r="302" customFormat="false" ht="15.75" hidden="false" customHeight="false" outlineLevel="0" collapsed="false">
      <c r="A302" s="4"/>
      <c r="B302" s="4"/>
      <c r="C302" s="4"/>
    </row>
    <row r="303" customFormat="false" ht="15.75" hidden="false" customHeight="false" outlineLevel="0" collapsed="false">
      <c r="A303" s="4"/>
      <c r="B303" s="4"/>
      <c r="C303" s="4"/>
    </row>
    <row r="304" customFormat="false" ht="15.75" hidden="false" customHeight="false" outlineLevel="0" collapsed="false">
      <c r="A304" s="4"/>
      <c r="B304" s="4"/>
      <c r="C304" s="4"/>
    </row>
    <row r="305" customFormat="false" ht="15.75" hidden="false" customHeight="false" outlineLevel="0" collapsed="false">
      <c r="A305" s="4"/>
      <c r="B305" s="4"/>
      <c r="C305" s="4"/>
    </row>
    <row r="306" customFormat="false" ht="15.75" hidden="false" customHeight="false" outlineLevel="0" collapsed="false">
      <c r="A306" s="4"/>
      <c r="B306" s="4"/>
      <c r="C306" s="4"/>
    </row>
    <row r="307" customFormat="false" ht="15.75" hidden="false" customHeight="false" outlineLevel="0" collapsed="false">
      <c r="A307" s="4"/>
      <c r="B307" s="4"/>
      <c r="C307" s="4"/>
    </row>
    <row r="308" customFormat="false" ht="15.75" hidden="false" customHeight="false" outlineLevel="0" collapsed="false">
      <c r="A308" s="4"/>
      <c r="B308" s="4"/>
      <c r="C308" s="4"/>
    </row>
    <row r="309" customFormat="false" ht="15.75" hidden="false" customHeight="false" outlineLevel="0" collapsed="false">
      <c r="A309" s="4"/>
      <c r="B309" s="4"/>
      <c r="C309" s="4"/>
    </row>
    <row r="310" customFormat="false" ht="15.75" hidden="false" customHeight="false" outlineLevel="0" collapsed="false">
      <c r="A310" s="4"/>
      <c r="B310" s="4"/>
      <c r="C310" s="4"/>
    </row>
    <row r="311" customFormat="false" ht="15.75" hidden="false" customHeight="false" outlineLevel="0" collapsed="false">
      <c r="A311" s="4"/>
      <c r="B311" s="4"/>
      <c r="C311" s="4"/>
    </row>
    <row r="312" customFormat="false" ht="15.75" hidden="false" customHeight="false" outlineLevel="0" collapsed="false">
      <c r="A312" s="4"/>
      <c r="B312" s="4"/>
      <c r="C312" s="4"/>
    </row>
    <row r="313" customFormat="false" ht="15.75" hidden="false" customHeight="false" outlineLevel="0" collapsed="false">
      <c r="A313" s="4"/>
      <c r="B313" s="4"/>
      <c r="C313" s="4"/>
    </row>
    <row r="314" customFormat="false" ht="15.75" hidden="false" customHeight="false" outlineLevel="0" collapsed="false">
      <c r="A314" s="4"/>
      <c r="B314" s="4"/>
      <c r="C314" s="4"/>
    </row>
    <row r="315" customFormat="false" ht="15.75" hidden="false" customHeight="false" outlineLevel="0" collapsed="false">
      <c r="A315" s="4"/>
      <c r="B315" s="4"/>
      <c r="C315" s="4"/>
    </row>
    <row r="316" customFormat="false" ht="15.75" hidden="false" customHeight="false" outlineLevel="0" collapsed="false">
      <c r="A316" s="4"/>
      <c r="B316" s="4"/>
      <c r="C316" s="4"/>
    </row>
    <row r="317" customFormat="false" ht="15.75" hidden="false" customHeight="false" outlineLevel="0" collapsed="false">
      <c r="A317" s="4"/>
      <c r="B317" s="4"/>
      <c r="C317" s="4"/>
    </row>
    <row r="318" customFormat="false" ht="15.75" hidden="false" customHeight="false" outlineLevel="0" collapsed="false">
      <c r="A318" s="4"/>
      <c r="B318" s="4"/>
      <c r="C318" s="4"/>
    </row>
    <row r="319" customFormat="false" ht="15.75" hidden="false" customHeight="false" outlineLevel="0" collapsed="false">
      <c r="A319" s="4"/>
      <c r="B319" s="4"/>
      <c r="C319" s="4"/>
    </row>
    <row r="320" customFormat="false" ht="15.75" hidden="false" customHeight="false" outlineLevel="0" collapsed="false">
      <c r="A320" s="4"/>
      <c r="B320" s="4"/>
      <c r="C320" s="4"/>
    </row>
    <row r="321" customFormat="false" ht="15.75" hidden="false" customHeight="false" outlineLevel="0" collapsed="false">
      <c r="A321" s="4"/>
      <c r="B321" s="4"/>
      <c r="C321" s="4"/>
    </row>
    <row r="322" customFormat="false" ht="15.75" hidden="false" customHeight="false" outlineLevel="0" collapsed="false">
      <c r="A322" s="4"/>
      <c r="B322" s="4"/>
      <c r="C322" s="4"/>
    </row>
    <row r="323" customFormat="false" ht="15.75" hidden="false" customHeight="false" outlineLevel="0" collapsed="false">
      <c r="A323" s="4"/>
      <c r="B323" s="4"/>
      <c r="C323" s="4"/>
    </row>
    <row r="324" customFormat="false" ht="15.75" hidden="false" customHeight="false" outlineLevel="0" collapsed="false">
      <c r="A324" s="4"/>
      <c r="B324" s="4"/>
      <c r="C324" s="4"/>
    </row>
    <row r="325" customFormat="false" ht="15.75" hidden="false" customHeight="false" outlineLevel="0" collapsed="false">
      <c r="A325" s="4"/>
      <c r="B325" s="4"/>
      <c r="C325" s="4"/>
    </row>
    <row r="326" customFormat="false" ht="15.75" hidden="false" customHeight="false" outlineLevel="0" collapsed="false">
      <c r="A326" s="4"/>
      <c r="B326" s="4"/>
      <c r="C326" s="4"/>
    </row>
    <row r="327" customFormat="false" ht="15.75" hidden="false" customHeight="false" outlineLevel="0" collapsed="false">
      <c r="A327" s="4"/>
      <c r="B327" s="4"/>
      <c r="C327" s="4"/>
    </row>
    <row r="328" customFormat="false" ht="15.75" hidden="false" customHeight="false" outlineLevel="0" collapsed="false">
      <c r="A328" s="4"/>
      <c r="B328" s="4"/>
      <c r="C328" s="4"/>
    </row>
    <row r="329" customFormat="false" ht="15.75" hidden="false" customHeight="false" outlineLevel="0" collapsed="false">
      <c r="A329" s="4"/>
      <c r="B329" s="4"/>
      <c r="C329" s="4"/>
    </row>
    <row r="330" customFormat="false" ht="15.75" hidden="false" customHeight="false" outlineLevel="0" collapsed="false">
      <c r="A330" s="4"/>
      <c r="B330" s="4"/>
      <c r="C330" s="4"/>
    </row>
    <row r="331" customFormat="false" ht="15.75" hidden="false" customHeight="false" outlineLevel="0" collapsed="false">
      <c r="A331" s="4"/>
      <c r="B331" s="4"/>
      <c r="C331" s="4"/>
    </row>
    <row r="332" customFormat="false" ht="15.75" hidden="false" customHeight="false" outlineLevel="0" collapsed="false">
      <c r="A332" s="4"/>
      <c r="B332" s="4"/>
      <c r="C332" s="4"/>
    </row>
    <row r="333" customFormat="false" ht="15.75" hidden="false" customHeight="false" outlineLevel="0" collapsed="false">
      <c r="A333" s="4"/>
      <c r="B333" s="4"/>
      <c r="C333" s="4"/>
    </row>
    <row r="334" customFormat="false" ht="15.75" hidden="false" customHeight="false" outlineLevel="0" collapsed="false">
      <c r="A334" s="4"/>
      <c r="B334" s="4"/>
      <c r="C334" s="4"/>
    </row>
    <row r="335" customFormat="false" ht="15.75" hidden="false" customHeight="false" outlineLevel="0" collapsed="false">
      <c r="A335" s="4"/>
      <c r="B335" s="4"/>
      <c r="C335" s="4"/>
    </row>
    <row r="336" customFormat="false" ht="15.75" hidden="false" customHeight="false" outlineLevel="0" collapsed="false">
      <c r="A336" s="4"/>
      <c r="B336" s="4"/>
      <c r="C336" s="4"/>
    </row>
    <row r="337" customFormat="false" ht="15.75" hidden="false" customHeight="false" outlineLevel="0" collapsed="false">
      <c r="A337" s="4"/>
      <c r="B337" s="4"/>
      <c r="C337" s="4"/>
    </row>
    <row r="338" customFormat="false" ht="15.75" hidden="false" customHeight="false" outlineLevel="0" collapsed="false">
      <c r="A338" s="4"/>
      <c r="B338" s="4"/>
      <c r="C338" s="4"/>
    </row>
    <row r="339" customFormat="false" ht="15.75" hidden="false" customHeight="false" outlineLevel="0" collapsed="false">
      <c r="A339" s="4"/>
      <c r="B339" s="4"/>
      <c r="C339" s="4"/>
    </row>
    <row r="340" customFormat="false" ht="15.75" hidden="false" customHeight="false" outlineLevel="0" collapsed="false">
      <c r="A340" s="4"/>
      <c r="B340" s="4"/>
      <c r="C340" s="4"/>
    </row>
    <row r="341" customFormat="false" ht="15.75" hidden="false" customHeight="false" outlineLevel="0" collapsed="false">
      <c r="A341" s="4"/>
      <c r="B341" s="4"/>
      <c r="C341" s="4"/>
    </row>
    <row r="342" customFormat="false" ht="15.75" hidden="false" customHeight="false" outlineLevel="0" collapsed="false">
      <c r="A342" s="4"/>
      <c r="B342" s="4"/>
      <c r="C342" s="4"/>
    </row>
    <row r="343" customFormat="false" ht="15.75" hidden="false" customHeight="false" outlineLevel="0" collapsed="false">
      <c r="A343" s="4"/>
      <c r="B343" s="4"/>
      <c r="C343" s="4"/>
    </row>
    <row r="344" customFormat="false" ht="15.75" hidden="false" customHeight="false" outlineLevel="0" collapsed="false">
      <c r="A344" s="4"/>
      <c r="B344" s="4"/>
      <c r="C344" s="4"/>
    </row>
    <row r="345" customFormat="false" ht="15.75" hidden="false" customHeight="false" outlineLevel="0" collapsed="false">
      <c r="A345" s="4"/>
      <c r="B345" s="4"/>
      <c r="C345" s="4"/>
    </row>
    <row r="346" customFormat="false" ht="15.75" hidden="false" customHeight="false" outlineLevel="0" collapsed="false">
      <c r="A346" s="4"/>
      <c r="B346" s="4"/>
      <c r="C346" s="4"/>
    </row>
    <row r="347" customFormat="false" ht="15.75" hidden="false" customHeight="false" outlineLevel="0" collapsed="false">
      <c r="A347" s="4"/>
      <c r="B347" s="4"/>
      <c r="C347" s="4"/>
    </row>
    <row r="348" customFormat="false" ht="15.75" hidden="false" customHeight="false" outlineLevel="0" collapsed="false">
      <c r="A348" s="4"/>
      <c r="B348" s="4"/>
      <c r="C348" s="4"/>
    </row>
    <row r="349" customFormat="false" ht="15.75" hidden="false" customHeight="false" outlineLevel="0" collapsed="false">
      <c r="A349" s="4"/>
      <c r="B349" s="4"/>
      <c r="C349" s="4"/>
    </row>
    <row r="350" customFormat="false" ht="15.75" hidden="false" customHeight="false" outlineLevel="0" collapsed="false">
      <c r="A350" s="4"/>
      <c r="B350" s="4"/>
      <c r="C350" s="4"/>
    </row>
    <row r="351" customFormat="false" ht="15.75" hidden="false" customHeight="false" outlineLevel="0" collapsed="false">
      <c r="A351" s="4"/>
      <c r="B351" s="4"/>
      <c r="C351" s="4"/>
    </row>
    <row r="352" customFormat="false" ht="15.75" hidden="false" customHeight="false" outlineLevel="0" collapsed="false">
      <c r="A352" s="4"/>
      <c r="B352" s="4"/>
      <c r="C352" s="4"/>
    </row>
    <row r="353" customFormat="false" ht="15.75" hidden="false" customHeight="false" outlineLevel="0" collapsed="false">
      <c r="A353" s="4"/>
      <c r="B353" s="4"/>
      <c r="C353" s="4"/>
    </row>
    <row r="354" customFormat="false" ht="15.75" hidden="false" customHeight="false" outlineLevel="0" collapsed="false">
      <c r="A354" s="4"/>
      <c r="B354" s="4"/>
      <c r="C354" s="4"/>
    </row>
    <row r="355" customFormat="false" ht="15.75" hidden="false" customHeight="false" outlineLevel="0" collapsed="false">
      <c r="A355" s="4"/>
      <c r="B355" s="4"/>
      <c r="C355" s="4"/>
    </row>
    <row r="356" customFormat="false" ht="15.75" hidden="false" customHeight="false" outlineLevel="0" collapsed="false">
      <c r="A356" s="4"/>
      <c r="B356" s="4"/>
      <c r="C356" s="4"/>
    </row>
    <row r="357" customFormat="false" ht="15.75" hidden="false" customHeight="false" outlineLevel="0" collapsed="false">
      <c r="A357" s="4"/>
      <c r="B357" s="4"/>
      <c r="C357" s="4"/>
    </row>
    <row r="358" customFormat="false" ht="15.75" hidden="false" customHeight="false" outlineLevel="0" collapsed="false">
      <c r="A358" s="4"/>
      <c r="B358" s="4"/>
      <c r="C358" s="4"/>
    </row>
    <row r="359" customFormat="false" ht="15.75" hidden="false" customHeight="false" outlineLevel="0" collapsed="false">
      <c r="A359" s="4"/>
      <c r="B359" s="4"/>
      <c r="C359" s="4"/>
    </row>
    <row r="360" customFormat="false" ht="15.75" hidden="false" customHeight="false" outlineLevel="0" collapsed="false">
      <c r="A360" s="4"/>
      <c r="B360" s="4"/>
      <c r="C360" s="4"/>
    </row>
    <row r="361" customFormat="false" ht="15.75" hidden="false" customHeight="false" outlineLevel="0" collapsed="false">
      <c r="A361" s="4"/>
      <c r="B361" s="4"/>
      <c r="C361" s="4"/>
    </row>
    <row r="362" customFormat="false" ht="15.75" hidden="false" customHeight="false" outlineLevel="0" collapsed="false">
      <c r="A362" s="4"/>
      <c r="B362" s="4"/>
      <c r="C362" s="4"/>
    </row>
    <row r="363" customFormat="false" ht="15.75" hidden="false" customHeight="false" outlineLevel="0" collapsed="false">
      <c r="A363" s="4"/>
      <c r="B363" s="4"/>
      <c r="C363" s="4"/>
    </row>
    <row r="364" customFormat="false" ht="15.75" hidden="false" customHeight="false" outlineLevel="0" collapsed="false">
      <c r="A364" s="4"/>
      <c r="B364" s="4"/>
      <c r="C364" s="4"/>
    </row>
    <row r="365" customFormat="false" ht="15.75" hidden="false" customHeight="false" outlineLevel="0" collapsed="false">
      <c r="A365" s="4"/>
      <c r="B365" s="4"/>
      <c r="C365" s="4"/>
    </row>
    <row r="366" customFormat="false" ht="15.75" hidden="false" customHeight="false" outlineLevel="0" collapsed="false">
      <c r="A366" s="4"/>
      <c r="B366" s="4"/>
      <c r="C366" s="4"/>
    </row>
    <row r="367" customFormat="false" ht="15.75" hidden="false" customHeight="false" outlineLevel="0" collapsed="false">
      <c r="A367" s="4"/>
      <c r="B367" s="4"/>
      <c r="C367" s="4"/>
    </row>
    <row r="368" customFormat="false" ht="15.75" hidden="false" customHeight="false" outlineLevel="0" collapsed="false">
      <c r="A368" s="4"/>
      <c r="B368" s="4"/>
      <c r="C368" s="4"/>
    </row>
    <row r="369" customFormat="false" ht="15.75" hidden="false" customHeight="false" outlineLevel="0" collapsed="false">
      <c r="A369" s="4"/>
      <c r="B369" s="4"/>
      <c r="C369" s="4"/>
    </row>
    <row r="370" customFormat="false" ht="15.75" hidden="false" customHeight="false" outlineLevel="0" collapsed="false">
      <c r="A370" s="4"/>
      <c r="B370" s="4"/>
      <c r="C370" s="4"/>
    </row>
    <row r="371" customFormat="false" ht="15.75" hidden="false" customHeight="false" outlineLevel="0" collapsed="false">
      <c r="A371" s="4"/>
      <c r="B371" s="4"/>
      <c r="C371" s="4"/>
    </row>
    <row r="372" customFormat="false" ht="15.75" hidden="false" customHeight="false" outlineLevel="0" collapsed="false">
      <c r="A372" s="4"/>
      <c r="B372" s="4"/>
      <c r="C372" s="4"/>
    </row>
    <row r="373" customFormat="false" ht="15.75" hidden="false" customHeight="false" outlineLevel="0" collapsed="false">
      <c r="A373" s="4"/>
      <c r="B373" s="4"/>
      <c r="C373" s="4"/>
    </row>
    <row r="374" customFormat="false" ht="15.75" hidden="false" customHeight="false" outlineLevel="0" collapsed="false">
      <c r="A374" s="4"/>
      <c r="B374" s="4"/>
      <c r="C374" s="4"/>
    </row>
    <row r="375" customFormat="false" ht="15.75" hidden="false" customHeight="false" outlineLevel="0" collapsed="false">
      <c r="A375" s="4"/>
      <c r="B375" s="4"/>
      <c r="C375" s="4"/>
    </row>
    <row r="376" customFormat="false" ht="15.75" hidden="false" customHeight="false" outlineLevel="0" collapsed="false">
      <c r="A376" s="4"/>
      <c r="B376" s="4"/>
      <c r="C376" s="4"/>
    </row>
    <row r="377" customFormat="false" ht="15.75" hidden="false" customHeight="false" outlineLevel="0" collapsed="false">
      <c r="A377" s="4"/>
      <c r="B377" s="4"/>
      <c r="C377" s="4"/>
    </row>
    <row r="378" customFormat="false" ht="15.75" hidden="false" customHeight="false" outlineLevel="0" collapsed="false">
      <c r="A378" s="4"/>
      <c r="B378" s="4"/>
      <c r="C378" s="4"/>
    </row>
    <row r="379" customFormat="false" ht="15.75" hidden="false" customHeight="false" outlineLevel="0" collapsed="false">
      <c r="A379" s="4"/>
      <c r="B379" s="4"/>
      <c r="C379" s="4"/>
    </row>
    <row r="380" customFormat="false" ht="15.75" hidden="false" customHeight="false" outlineLevel="0" collapsed="false">
      <c r="A380" s="4"/>
      <c r="B380" s="4"/>
      <c r="C380" s="4"/>
    </row>
    <row r="381" customFormat="false" ht="15.75" hidden="false" customHeight="false" outlineLevel="0" collapsed="false">
      <c r="A381" s="4"/>
      <c r="B381" s="4"/>
      <c r="C381" s="4"/>
    </row>
    <row r="382" customFormat="false" ht="15.75" hidden="false" customHeight="false" outlineLevel="0" collapsed="false">
      <c r="A382" s="4"/>
      <c r="B382" s="4"/>
      <c r="C382" s="4"/>
    </row>
    <row r="383" customFormat="false" ht="15.75" hidden="false" customHeight="false" outlineLevel="0" collapsed="false">
      <c r="A383" s="4"/>
      <c r="B383" s="4"/>
      <c r="C383" s="4"/>
    </row>
    <row r="384" customFormat="false" ht="15.75" hidden="false" customHeight="false" outlineLevel="0" collapsed="false">
      <c r="A384" s="4"/>
      <c r="B384" s="4"/>
      <c r="C384" s="4"/>
    </row>
    <row r="385" customFormat="false" ht="15.75" hidden="false" customHeight="false" outlineLevel="0" collapsed="false">
      <c r="A385" s="4"/>
      <c r="B385" s="4"/>
      <c r="C385" s="4"/>
    </row>
    <row r="386" customFormat="false" ht="15.75" hidden="false" customHeight="false" outlineLevel="0" collapsed="false">
      <c r="A386" s="4"/>
      <c r="B386" s="4"/>
      <c r="C386" s="4"/>
    </row>
    <row r="387" customFormat="false" ht="15.75" hidden="false" customHeight="false" outlineLevel="0" collapsed="false">
      <c r="A387" s="4"/>
      <c r="B387" s="4"/>
      <c r="C387" s="4"/>
    </row>
    <row r="388" customFormat="false" ht="15.75" hidden="false" customHeight="false" outlineLevel="0" collapsed="false">
      <c r="A388" s="4"/>
      <c r="B388" s="4"/>
      <c r="C388" s="4"/>
    </row>
    <row r="389" customFormat="false" ht="15.75" hidden="false" customHeight="false" outlineLevel="0" collapsed="false">
      <c r="A389" s="4"/>
      <c r="B389" s="4"/>
      <c r="C389" s="4"/>
    </row>
    <row r="390" customFormat="false" ht="15.75" hidden="false" customHeight="false" outlineLevel="0" collapsed="false">
      <c r="A390" s="4"/>
      <c r="B390" s="4"/>
      <c r="C390" s="4"/>
    </row>
    <row r="391" customFormat="false" ht="15.75" hidden="false" customHeight="false" outlineLevel="0" collapsed="false">
      <c r="A391" s="4"/>
      <c r="B391" s="4"/>
      <c r="C391" s="4"/>
    </row>
    <row r="392" customFormat="false" ht="15.75" hidden="false" customHeight="false" outlineLevel="0" collapsed="false">
      <c r="A392" s="4"/>
      <c r="B392" s="4"/>
      <c r="C392" s="4"/>
    </row>
    <row r="393" customFormat="false" ht="15.75" hidden="false" customHeight="false" outlineLevel="0" collapsed="false">
      <c r="A393" s="4"/>
      <c r="B393" s="4"/>
      <c r="C393" s="4"/>
    </row>
    <row r="394" customFormat="false" ht="15.75" hidden="false" customHeight="false" outlineLevel="0" collapsed="false">
      <c r="A394" s="4"/>
      <c r="B394" s="4"/>
      <c r="C394" s="4"/>
    </row>
    <row r="395" customFormat="false" ht="15.75" hidden="false" customHeight="false" outlineLevel="0" collapsed="false">
      <c r="A395" s="4"/>
      <c r="B395" s="4"/>
      <c r="C395" s="4"/>
    </row>
    <row r="396" customFormat="false" ht="15.75" hidden="false" customHeight="false" outlineLevel="0" collapsed="false">
      <c r="A396" s="4"/>
      <c r="B396" s="4"/>
      <c r="C396" s="4"/>
    </row>
    <row r="397" customFormat="false" ht="15.75" hidden="false" customHeight="false" outlineLevel="0" collapsed="false">
      <c r="A397" s="4"/>
      <c r="B397" s="4"/>
      <c r="C397" s="4"/>
    </row>
    <row r="398" customFormat="false" ht="15.75" hidden="false" customHeight="false" outlineLevel="0" collapsed="false">
      <c r="A398" s="4"/>
      <c r="B398" s="4"/>
      <c r="C398" s="4"/>
    </row>
    <row r="399" customFormat="false" ht="15.75" hidden="false" customHeight="false" outlineLevel="0" collapsed="false">
      <c r="A399" s="4"/>
      <c r="B399" s="4"/>
      <c r="C399" s="4"/>
    </row>
    <row r="400" customFormat="false" ht="15.75" hidden="false" customHeight="false" outlineLevel="0" collapsed="false">
      <c r="A400" s="4"/>
      <c r="B400" s="4"/>
      <c r="C400" s="4"/>
    </row>
    <row r="401" customFormat="false" ht="15.75" hidden="false" customHeight="false" outlineLevel="0" collapsed="false">
      <c r="A401" s="4"/>
      <c r="B401" s="4"/>
      <c r="C401" s="4"/>
    </row>
    <row r="402" customFormat="false" ht="15.75" hidden="false" customHeight="false" outlineLevel="0" collapsed="false">
      <c r="A402" s="4"/>
      <c r="B402" s="4"/>
      <c r="C402" s="4"/>
    </row>
    <row r="403" customFormat="false" ht="15.75" hidden="false" customHeight="false" outlineLevel="0" collapsed="false">
      <c r="A403" s="4"/>
      <c r="B403" s="4"/>
      <c r="C403" s="4"/>
    </row>
    <row r="404" customFormat="false" ht="15.75" hidden="false" customHeight="false" outlineLevel="0" collapsed="false">
      <c r="A404" s="4"/>
      <c r="B404" s="4"/>
      <c r="C404" s="4"/>
    </row>
    <row r="405" customFormat="false" ht="15.75" hidden="false" customHeight="false" outlineLevel="0" collapsed="false">
      <c r="A405" s="4"/>
      <c r="B405" s="4"/>
      <c r="C405" s="4"/>
    </row>
    <row r="406" customFormat="false" ht="15.75" hidden="false" customHeight="false" outlineLevel="0" collapsed="false">
      <c r="A406" s="4"/>
      <c r="B406" s="4"/>
      <c r="C406" s="4"/>
    </row>
    <row r="407" customFormat="false" ht="15.75" hidden="false" customHeight="false" outlineLevel="0" collapsed="false">
      <c r="A407" s="4"/>
      <c r="B407" s="4"/>
      <c r="C407" s="4"/>
    </row>
    <row r="408" customFormat="false" ht="15.75" hidden="false" customHeight="false" outlineLevel="0" collapsed="false">
      <c r="A408" s="4"/>
      <c r="B408" s="4"/>
      <c r="C408" s="4"/>
    </row>
    <row r="409" customFormat="false" ht="15.75" hidden="false" customHeight="false" outlineLevel="0" collapsed="false">
      <c r="A409" s="4"/>
      <c r="B409" s="4"/>
      <c r="C409" s="4"/>
    </row>
    <row r="410" customFormat="false" ht="15.75" hidden="false" customHeight="false" outlineLevel="0" collapsed="false">
      <c r="A410" s="4"/>
      <c r="B410" s="4"/>
      <c r="C410" s="4"/>
    </row>
    <row r="411" customFormat="false" ht="15.75" hidden="false" customHeight="false" outlineLevel="0" collapsed="false">
      <c r="A411" s="4"/>
      <c r="B411" s="4"/>
      <c r="C411" s="4"/>
    </row>
    <row r="412" customFormat="false" ht="15.75" hidden="false" customHeight="false" outlineLevel="0" collapsed="false">
      <c r="A412" s="4"/>
      <c r="B412" s="4"/>
      <c r="C412" s="4"/>
    </row>
    <row r="413" customFormat="false" ht="15.75" hidden="false" customHeight="false" outlineLevel="0" collapsed="false">
      <c r="A413" s="4"/>
      <c r="B413" s="4"/>
      <c r="C413" s="4"/>
    </row>
    <row r="414" customFormat="false" ht="15.75" hidden="false" customHeight="false" outlineLevel="0" collapsed="false">
      <c r="A414" s="4"/>
      <c r="B414" s="4"/>
      <c r="C414" s="4"/>
    </row>
    <row r="415" customFormat="false" ht="15.75" hidden="false" customHeight="false" outlineLevel="0" collapsed="false">
      <c r="A415" s="4"/>
      <c r="B415" s="4"/>
      <c r="C415" s="4"/>
    </row>
    <row r="416" customFormat="false" ht="15.75" hidden="false" customHeight="false" outlineLevel="0" collapsed="false">
      <c r="A416" s="4"/>
      <c r="B416" s="4"/>
      <c r="C416" s="4"/>
    </row>
    <row r="417" customFormat="false" ht="15.75" hidden="false" customHeight="false" outlineLevel="0" collapsed="false">
      <c r="A417" s="4"/>
      <c r="B417" s="4"/>
      <c r="C417" s="4"/>
    </row>
    <row r="418" customFormat="false" ht="15.75" hidden="false" customHeight="false" outlineLevel="0" collapsed="false">
      <c r="A418" s="4"/>
      <c r="B418" s="4"/>
      <c r="C418" s="4"/>
    </row>
    <row r="419" customFormat="false" ht="15.75" hidden="false" customHeight="false" outlineLevel="0" collapsed="false">
      <c r="A419" s="4"/>
      <c r="B419" s="4"/>
      <c r="C419" s="4"/>
    </row>
    <row r="420" customFormat="false" ht="15.75" hidden="false" customHeight="false" outlineLevel="0" collapsed="false">
      <c r="A420" s="4"/>
      <c r="B420" s="4"/>
      <c r="C420" s="4"/>
    </row>
    <row r="421" customFormat="false" ht="15.75" hidden="false" customHeight="false" outlineLevel="0" collapsed="false">
      <c r="A421" s="4"/>
      <c r="B421" s="4"/>
      <c r="C421" s="4"/>
    </row>
    <row r="422" customFormat="false" ht="15.75" hidden="false" customHeight="false" outlineLevel="0" collapsed="false">
      <c r="A422" s="4"/>
      <c r="B422" s="4"/>
      <c r="C422" s="4"/>
    </row>
    <row r="423" customFormat="false" ht="15.75" hidden="false" customHeight="false" outlineLevel="0" collapsed="false">
      <c r="A423" s="4"/>
      <c r="B423" s="4"/>
      <c r="C423" s="4"/>
    </row>
    <row r="424" customFormat="false" ht="15.75" hidden="false" customHeight="false" outlineLevel="0" collapsed="false">
      <c r="A424" s="4"/>
      <c r="B424" s="4"/>
      <c r="C424" s="4"/>
    </row>
    <row r="425" customFormat="false" ht="15.75" hidden="false" customHeight="false" outlineLevel="0" collapsed="false">
      <c r="A425" s="4"/>
      <c r="B425" s="4"/>
      <c r="C425" s="4"/>
    </row>
    <row r="426" customFormat="false" ht="15.75" hidden="false" customHeight="false" outlineLevel="0" collapsed="false">
      <c r="A426" s="4"/>
      <c r="B426" s="4"/>
      <c r="C426" s="4"/>
    </row>
    <row r="427" customFormat="false" ht="15.75" hidden="false" customHeight="false" outlineLevel="0" collapsed="false">
      <c r="A427" s="4"/>
      <c r="B427" s="4"/>
      <c r="C427" s="4"/>
    </row>
    <row r="428" customFormat="false" ht="15.75" hidden="false" customHeight="false" outlineLevel="0" collapsed="false">
      <c r="A428" s="4"/>
      <c r="B428" s="4"/>
      <c r="C428" s="4"/>
    </row>
    <row r="429" customFormat="false" ht="15.75" hidden="false" customHeight="false" outlineLevel="0" collapsed="false">
      <c r="A429" s="4"/>
      <c r="B429" s="4"/>
      <c r="C429" s="4"/>
    </row>
    <row r="430" customFormat="false" ht="15.75" hidden="false" customHeight="false" outlineLevel="0" collapsed="false">
      <c r="A430" s="4"/>
      <c r="B430" s="4"/>
      <c r="C430" s="4"/>
    </row>
    <row r="431" customFormat="false" ht="15.75" hidden="false" customHeight="false" outlineLevel="0" collapsed="false">
      <c r="A431" s="4"/>
      <c r="B431" s="4"/>
      <c r="C431" s="4"/>
    </row>
    <row r="432" customFormat="false" ht="15.75" hidden="false" customHeight="false" outlineLevel="0" collapsed="false">
      <c r="A432" s="4"/>
      <c r="B432" s="4"/>
      <c r="C432" s="4"/>
    </row>
    <row r="433" customFormat="false" ht="15.75" hidden="false" customHeight="false" outlineLevel="0" collapsed="false">
      <c r="A433" s="4"/>
      <c r="B433" s="4"/>
      <c r="C433" s="4"/>
    </row>
    <row r="434" customFormat="false" ht="15.75" hidden="false" customHeight="false" outlineLevel="0" collapsed="false">
      <c r="A434" s="4"/>
      <c r="B434" s="4"/>
      <c r="C434" s="4"/>
    </row>
    <row r="435" customFormat="false" ht="15.75" hidden="false" customHeight="false" outlineLevel="0" collapsed="false">
      <c r="A435" s="4"/>
      <c r="B435" s="4"/>
      <c r="C435" s="4"/>
    </row>
    <row r="436" customFormat="false" ht="15.75" hidden="false" customHeight="false" outlineLevel="0" collapsed="false">
      <c r="A436" s="4"/>
      <c r="B436" s="4"/>
      <c r="C436" s="4"/>
    </row>
    <row r="437" customFormat="false" ht="15.75" hidden="false" customHeight="false" outlineLevel="0" collapsed="false">
      <c r="A437" s="4"/>
      <c r="B437" s="4"/>
      <c r="C437" s="4"/>
    </row>
    <row r="438" customFormat="false" ht="15.75" hidden="false" customHeight="false" outlineLevel="0" collapsed="false">
      <c r="A438" s="4"/>
      <c r="B438" s="4"/>
      <c r="C438" s="4"/>
    </row>
    <row r="439" customFormat="false" ht="15.75" hidden="false" customHeight="false" outlineLevel="0" collapsed="false">
      <c r="A439" s="4"/>
      <c r="B439" s="4"/>
      <c r="C439" s="4"/>
    </row>
    <row r="440" customFormat="false" ht="15.75" hidden="false" customHeight="false" outlineLevel="0" collapsed="false">
      <c r="A440" s="4"/>
      <c r="B440" s="4"/>
      <c r="C440" s="4"/>
    </row>
    <row r="441" customFormat="false" ht="15.75" hidden="false" customHeight="false" outlineLevel="0" collapsed="false">
      <c r="A441" s="4"/>
      <c r="B441" s="4"/>
      <c r="C441" s="4"/>
    </row>
    <row r="442" customFormat="false" ht="15.75" hidden="false" customHeight="false" outlineLevel="0" collapsed="false">
      <c r="A442" s="4"/>
      <c r="B442" s="4"/>
      <c r="C442" s="4"/>
    </row>
    <row r="443" customFormat="false" ht="15.75" hidden="false" customHeight="false" outlineLevel="0" collapsed="false">
      <c r="A443" s="4"/>
      <c r="B443" s="4"/>
      <c r="C443" s="4"/>
    </row>
    <row r="444" customFormat="false" ht="15.75" hidden="false" customHeight="false" outlineLevel="0" collapsed="false">
      <c r="A444" s="4"/>
      <c r="B444" s="4"/>
      <c r="C444" s="4"/>
    </row>
    <row r="445" customFormat="false" ht="15.75" hidden="false" customHeight="false" outlineLevel="0" collapsed="false">
      <c r="A445" s="4"/>
      <c r="B445" s="4"/>
      <c r="C445" s="4"/>
    </row>
    <row r="446" customFormat="false" ht="15.75" hidden="false" customHeight="false" outlineLevel="0" collapsed="false">
      <c r="A446" s="4"/>
      <c r="B446" s="4"/>
      <c r="C446" s="4"/>
    </row>
    <row r="447" customFormat="false" ht="15.75" hidden="false" customHeight="false" outlineLevel="0" collapsed="false">
      <c r="A447" s="4"/>
      <c r="B447" s="4"/>
      <c r="C447" s="4"/>
    </row>
    <row r="448" customFormat="false" ht="15.75" hidden="false" customHeight="false" outlineLevel="0" collapsed="false">
      <c r="A448" s="4"/>
      <c r="B448" s="4"/>
      <c r="C448" s="4"/>
    </row>
    <row r="449" customFormat="false" ht="15.75" hidden="false" customHeight="false" outlineLevel="0" collapsed="false">
      <c r="A449" s="4"/>
      <c r="B449" s="4"/>
      <c r="C449" s="4"/>
    </row>
    <row r="450" customFormat="false" ht="15.75" hidden="false" customHeight="false" outlineLevel="0" collapsed="false">
      <c r="A450" s="4"/>
      <c r="B450" s="4"/>
      <c r="C450" s="4"/>
    </row>
    <row r="451" customFormat="false" ht="15.75" hidden="false" customHeight="false" outlineLevel="0" collapsed="false">
      <c r="A451" s="4"/>
      <c r="B451" s="4"/>
      <c r="C451" s="4"/>
    </row>
    <row r="452" customFormat="false" ht="15.75" hidden="false" customHeight="false" outlineLevel="0" collapsed="false">
      <c r="A452" s="4"/>
      <c r="B452" s="4"/>
      <c r="C452" s="4"/>
    </row>
    <row r="453" customFormat="false" ht="15.75" hidden="false" customHeight="false" outlineLevel="0" collapsed="false">
      <c r="A453" s="4"/>
      <c r="B453" s="4"/>
      <c r="C453" s="4"/>
    </row>
    <row r="454" customFormat="false" ht="15.75" hidden="false" customHeight="false" outlineLevel="0" collapsed="false">
      <c r="A454" s="4"/>
      <c r="B454" s="4"/>
      <c r="C454" s="4"/>
    </row>
    <row r="455" customFormat="false" ht="15.75" hidden="false" customHeight="false" outlineLevel="0" collapsed="false">
      <c r="A455" s="4"/>
      <c r="B455" s="4"/>
      <c r="C455" s="4"/>
    </row>
    <row r="456" customFormat="false" ht="15.75" hidden="false" customHeight="false" outlineLevel="0" collapsed="false">
      <c r="A456" s="4"/>
      <c r="B456" s="4"/>
      <c r="C456" s="4"/>
    </row>
    <row r="457" customFormat="false" ht="15.75" hidden="false" customHeight="false" outlineLevel="0" collapsed="false">
      <c r="A457" s="4"/>
      <c r="B457" s="4"/>
      <c r="C457" s="4"/>
    </row>
    <row r="458" customFormat="false" ht="15.75" hidden="false" customHeight="false" outlineLevel="0" collapsed="false">
      <c r="A458" s="4"/>
      <c r="B458" s="4"/>
      <c r="C458" s="4"/>
    </row>
    <row r="459" customFormat="false" ht="15.75" hidden="false" customHeight="false" outlineLevel="0" collapsed="false">
      <c r="A459" s="4"/>
      <c r="B459" s="4"/>
      <c r="C459" s="4"/>
    </row>
    <row r="460" customFormat="false" ht="15.75" hidden="false" customHeight="false" outlineLevel="0" collapsed="false">
      <c r="A460" s="4"/>
      <c r="B460" s="4"/>
      <c r="C460" s="4"/>
    </row>
    <row r="461" customFormat="false" ht="15.75" hidden="false" customHeight="false" outlineLevel="0" collapsed="false">
      <c r="A461" s="4"/>
      <c r="B461" s="4"/>
      <c r="C461" s="4"/>
    </row>
    <row r="462" customFormat="false" ht="15.75" hidden="false" customHeight="false" outlineLevel="0" collapsed="false">
      <c r="A462" s="4"/>
      <c r="B462" s="4"/>
      <c r="C462" s="4"/>
    </row>
    <row r="463" customFormat="false" ht="15.75" hidden="false" customHeight="false" outlineLevel="0" collapsed="false">
      <c r="A463" s="4"/>
      <c r="B463" s="4"/>
      <c r="C463" s="4"/>
    </row>
    <row r="464" customFormat="false" ht="15.75" hidden="false" customHeight="false" outlineLevel="0" collapsed="false">
      <c r="A464" s="4"/>
      <c r="B464" s="4"/>
      <c r="C464" s="4"/>
    </row>
    <row r="465" customFormat="false" ht="15.75" hidden="false" customHeight="false" outlineLevel="0" collapsed="false">
      <c r="A465" s="4"/>
      <c r="B465" s="4"/>
      <c r="C465" s="4"/>
    </row>
    <row r="466" customFormat="false" ht="15.75" hidden="false" customHeight="false" outlineLevel="0" collapsed="false">
      <c r="A466" s="4"/>
      <c r="B466" s="4"/>
      <c r="C466" s="4"/>
    </row>
    <row r="467" customFormat="false" ht="15.75" hidden="false" customHeight="false" outlineLevel="0" collapsed="false">
      <c r="A467" s="4"/>
      <c r="B467" s="4"/>
      <c r="C467" s="4"/>
    </row>
    <row r="468" customFormat="false" ht="15.75" hidden="false" customHeight="false" outlineLevel="0" collapsed="false">
      <c r="A468" s="4"/>
      <c r="B468" s="4"/>
      <c r="C468" s="4"/>
    </row>
    <row r="469" customFormat="false" ht="15.75" hidden="false" customHeight="false" outlineLevel="0" collapsed="false">
      <c r="A469" s="4"/>
      <c r="B469" s="4"/>
      <c r="C469" s="4"/>
    </row>
    <row r="470" customFormat="false" ht="15.75" hidden="false" customHeight="false" outlineLevel="0" collapsed="false">
      <c r="A470" s="4"/>
      <c r="B470" s="4"/>
      <c r="C470" s="4"/>
    </row>
    <row r="471" customFormat="false" ht="15.75" hidden="false" customHeight="false" outlineLevel="0" collapsed="false">
      <c r="A471" s="4"/>
      <c r="B471" s="4"/>
      <c r="C471" s="4"/>
    </row>
    <row r="472" customFormat="false" ht="15.75" hidden="false" customHeight="false" outlineLevel="0" collapsed="false">
      <c r="A472" s="4"/>
      <c r="B472" s="4"/>
      <c r="C472" s="4"/>
    </row>
    <row r="473" customFormat="false" ht="15.75" hidden="false" customHeight="false" outlineLevel="0" collapsed="false">
      <c r="A473" s="4"/>
      <c r="B473" s="4"/>
      <c r="C473" s="4"/>
    </row>
    <row r="474" customFormat="false" ht="15.75" hidden="false" customHeight="false" outlineLevel="0" collapsed="false">
      <c r="A474" s="4"/>
      <c r="B474" s="4"/>
      <c r="C474" s="4"/>
    </row>
    <row r="475" customFormat="false" ht="15.75" hidden="false" customHeight="false" outlineLevel="0" collapsed="false">
      <c r="A475" s="4"/>
      <c r="B475" s="4"/>
      <c r="C475" s="4"/>
    </row>
    <row r="476" customFormat="false" ht="15.75" hidden="false" customHeight="false" outlineLevel="0" collapsed="false">
      <c r="A476" s="4"/>
      <c r="B476" s="4"/>
      <c r="C476" s="4"/>
    </row>
    <row r="477" customFormat="false" ht="15.75" hidden="false" customHeight="false" outlineLevel="0" collapsed="false">
      <c r="A477" s="4"/>
      <c r="B477" s="4"/>
      <c r="C477" s="4"/>
    </row>
    <row r="478" customFormat="false" ht="15.75" hidden="false" customHeight="false" outlineLevel="0" collapsed="false">
      <c r="A478" s="4"/>
      <c r="B478" s="4"/>
      <c r="C478" s="4"/>
    </row>
    <row r="479" customFormat="false" ht="15.75" hidden="false" customHeight="false" outlineLevel="0" collapsed="false">
      <c r="A479" s="4"/>
      <c r="B479" s="4"/>
      <c r="C479" s="4"/>
    </row>
    <row r="480" customFormat="false" ht="15.75" hidden="false" customHeight="false" outlineLevel="0" collapsed="false">
      <c r="A480" s="4"/>
      <c r="B480" s="4"/>
      <c r="C480" s="4"/>
    </row>
    <row r="481" customFormat="false" ht="15.75" hidden="false" customHeight="false" outlineLevel="0" collapsed="false">
      <c r="A481" s="4"/>
      <c r="B481" s="4"/>
      <c r="C481" s="4"/>
    </row>
    <row r="482" customFormat="false" ht="15.75" hidden="false" customHeight="false" outlineLevel="0" collapsed="false">
      <c r="A482" s="4"/>
      <c r="B482" s="4"/>
      <c r="C482" s="4"/>
    </row>
    <row r="483" customFormat="false" ht="15.75" hidden="false" customHeight="false" outlineLevel="0" collapsed="false">
      <c r="A483" s="4"/>
      <c r="B483" s="4"/>
      <c r="C483" s="4"/>
    </row>
    <row r="484" customFormat="false" ht="15.75" hidden="false" customHeight="false" outlineLevel="0" collapsed="false">
      <c r="A484" s="4"/>
      <c r="B484" s="4"/>
      <c r="C484" s="4"/>
    </row>
    <row r="485" customFormat="false" ht="15.75" hidden="false" customHeight="false" outlineLevel="0" collapsed="false">
      <c r="A485" s="4"/>
      <c r="B485" s="4"/>
      <c r="C485" s="4"/>
    </row>
    <row r="486" customFormat="false" ht="15.75" hidden="false" customHeight="false" outlineLevel="0" collapsed="false">
      <c r="A486" s="4"/>
      <c r="B486" s="4"/>
      <c r="C486" s="4"/>
    </row>
    <row r="487" customFormat="false" ht="15.75" hidden="false" customHeight="false" outlineLevel="0" collapsed="false">
      <c r="A487" s="4"/>
      <c r="B487" s="4"/>
      <c r="C487" s="4"/>
    </row>
    <row r="488" customFormat="false" ht="15.75" hidden="false" customHeight="false" outlineLevel="0" collapsed="false">
      <c r="A488" s="4"/>
      <c r="B488" s="4"/>
      <c r="C488" s="4"/>
    </row>
    <row r="489" customFormat="false" ht="15.75" hidden="false" customHeight="false" outlineLevel="0" collapsed="false">
      <c r="A489" s="4"/>
      <c r="B489" s="4"/>
      <c r="C489" s="4"/>
    </row>
    <row r="490" customFormat="false" ht="15.75" hidden="false" customHeight="false" outlineLevel="0" collapsed="false">
      <c r="A490" s="4"/>
      <c r="B490" s="4"/>
      <c r="C490" s="4"/>
    </row>
    <row r="491" customFormat="false" ht="15.75" hidden="false" customHeight="false" outlineLevel="0" collapsed="false">
      <c r="A491" s="4"/>
      <c r="B491" s="4"/>
      <c r="C491" s="4"/>
    </row>
    <row r="492" customFormat="false" ht="15.75" hidden="false" customHeight="false" outlineLevel="0" collapsed="false">
      <c r="A492" s="4"/>
      <c r="B492" s="4"/>
      <c r="C492" s="4"/>
    </row>
    <row r="493" customFormat="false" ht="15.75" hidden="false" customHeight="false" outlineLevel="0" collapsed="false">
      <c r="A493" s="4"/>
      <c r="B493" s="4"/>
      <c r="C493" s="4"/>
    </row>
    <row r="494" customFormat="false" ht="15.75" hidden="false" customHeight="false" outlineLevel="0" collapsed="false">
      <c r="A494" s="4"/>
      <c r="B494" s="4"/>
      <c r="C494" s="4"/>
    </row>
    <row r="495" customFormat="false" ht="15.75" hidden="false" customHeight="false" outlineLevel="0" collapsed="false">
      <c r="A495" s="4"/>
      <c r="B495" s="4"/>
      <c r="C495" s="4"/>
    </row>
    <row r="496" customFormat="false" ht="15.75" hidden="false" customHeight="false" outlineLevel="0" collapsed="false">
      <c r="A496" s="4"/>
      <c r="B496" s="4"/>
      <c r="C496" s="4"/>
    </row>
    <row r="497" customFormat="false" ht="15.75" hidden="false" customHeight="false" outlineLevel="0" collapsed="false">
      <c r="A497" s="4"/>
      <c r="B497" s="4"/>
      <c r="C497" s="4"/>
    </row>
    <row r="498" customFormat="false" ht="15.75" hidden="false" customHeight="false" outlineLevel="0" collapsed="false">
      <c r="A498" s="4"/>
      <c r="B498" s="4"/>
      <c r="C498" s="4"/>
    </row>
    <row r="499" customFormat="false" ht="15.75" hidden="false" customHeight="false" outlineLevel="0" collapsed="false">
      <c r="A499" s="4"/>
      <c r="B499" s="4"/>
      <c r="C499" s="4"/>
    </row>
    <row r="500" customFormat="false" ht="15.75" hidden="false" customHeight="false" outlineLevel="0" collapsed="false">
      <c r="A500" s="4"/>
      <c r="B500" s="4"/>
      <c r="C500" s="4"/>
    </row>
    <row r="501" customFormat="false" ht="15.75" hidden="false" customHeight="false" outlineLevel="0" collapsed="false">
      <c r="A501" s="4"/>
      <c r="B501" s="4"/>
      <c r="C501" s="4"/>
    </row>
    <row r="502" customFormat="false" ht="15.75" hidden="false" customHeight="false" outlineLevel="0" collapsed="false">
      <c r="A502" s="4"/>
      <c r="B502" s="4"/>
      <c r="C502" s="4"/>
    </row>
    <row r="503" customFormat="false" ht="15.75" hidden="false" customHeight="false" outlineLevel="0" collapsed="false">
      <c r="A503" s="4"/>
      <c r="B503" s="4"/>
      <c r="C503" s="4"/>
    </row>
    <row r="504" customFormat="false" ht="15.75" hidden="false" customHeight="false" outlineLevel="0" collapsed="false">
      <c r="A504" s="4"/>
      <c r="B504" s="4"/>
      <c r="C504" s="4"/>
    </row>
    <row r="505" customFormat="false" ht="15.75" hidden="false" customHeight="false" outlineLevel="0" collapsed="false">
      <c r="A505" s="4"/>
      <c r="B505" s="4"/>
      <c r="C505" s="4"/>
    </row>
    <row r="506" customFormat="false" ht="15.75" hidden="false" customHeight="false" outlineLevel="0" collapsed="false">
      <c r="A506" s="4"/>
      <c r="B506" s="4"/>
      <c r="C506" s="4"/>
    </row>
    <row r="507" customFormat="false" ht="15.75" hidden="false" customHeight="false" outlineLevel="0" collapsed="false">
      <c r="A507" s="4"/>
      <c r="B507" s="4"/>
      <c r="C507" s="4"/>
    </row>
    <row r="508" customFormat="false" ht="15.75" hidden="false" customHeight="false" outlineLevel="0" collapsed="false">
      <c r="A508" s="4"/>
      <c r="B508" s="4"/>
      <c r="C508" s="4"/>
    </row>
    <row r="509" customFormat="false" ht="15.75" hidden="false" customHeight="false" outlineLevel="0" collapsed="false">
      <c r="A509" s="4"/>
      <c r="B509" s="4"/>
      <c r="C509" s="4"/>
    </row>
    <row r="510" customFormat="false" ht="15.75" hidden="false" customHeight="false" outlineLevel="0" collapsed="false">
      <c r="A510" s="4"/>
      <c r="B510" s="4"/>
      <c r="C510" s="4"/>
    </row>
    <row r="511" customFormat="false" ht="15.75" hidden="false" customHeight="false" outlineLevel="0" collapsed="false">
      <c r="A511" s="4"/>
      <c r="B511" s="4"/>
      <c r="C511" s="4"/>
    </row>
    <row r="512" customFormat="false" ht="15.75" hidden="false" customHeight="false" outlineLevel="0" collapsed="false">
      <c r="A512" s="4"/>
      <c r="B512" s="4"/>
      <c r="C512" s="4"/>
    </row>
    <row r="513" customFormat="false" ht="15.75" hidden="false" customHeight="false" outlineLevel="0" collapsed="false">
      <c r="A513" s="4"/>
      <c r="B513" s="4"/>
      <c r="C513" s="4"/>
    </row>
    <row r="514" customFormat="false" ht="15.75" hidden="false" customHeight="false" outlineLevel="0" collapsed="false">
      <c r="A514" s="4"/>
      <c r="B514" s="4"/>
      <c r="C514" s="4"/>
    </row>
    <row r="515" customFormat="false" ht="15.75" hidden="false" customHeight="false" outlineLevel="0" collapsed="false">
      <c r="A515" s="4"/>
      <c r="B515" s="4"/>
      <c r="C515" s="4"/>
    </row>
    <row r="516" customFormat="false" ht="15.75" hidden="false" customHeight="false" outlineLevel="0" collapsed="false">
      <c r="A516" s="4"/>
      <c r="B516" s="4"/>
      <c r="C516" s="4"/>
    </row>
    <row r="517" customFormat="false" ht="15.75" hidden="false" customHeight="false" outlineLevel="0" collapsed="false">
      <c r="A517" s="4"/>
      <c r="B517" s="4"/>
      <c r="C517" s="4"/>
    </row>
    <row r="518" customFormat="false" ht="15.75" hidden="false" customHeight="false" outlineLevel="0" collapsed="false">
      <c r="A518" s="4"/>
      <c r="B518" s="4"/>
      <c r="C518" s="4"/>
    </row>
    <row r="519" customFormat="false" ht="15.75" hidden="false" customHeight="false" outlineLevel="0" collapsed="false">
      <c r="A519" s="4"/>
      <c r="B519" s="4"/>
      <c r="C519" s="4"/>
    </row>
    <row r="520" customFormat="false" ht="15.75" hidden="false" customHeight="false" outlineLevel="0" collapsed="false">
      <c r="A520" s="4"/>
      <c r="B520" s="4"/>
      <c r="C520" s="4"/>
    </row>
    <row r="521" customFormat="false" ht="15.75" hidden="false" customHeight="false" outlineLevel="0" collapsed="false">
      <c r="A521" s="4"/>
      <c r="B521" s="4"/>
      <c r="C521" s="4"/>
    </row>
    <row r="522" customFormat="false" ht="15.75" hidden="false" customHeight="false" outlineLevel="0" collapsed="false">
      <c r="A522" s="4"/>
      <c r="B522" s="4"/>
      <c r="C522" s="4"/>
    </row>
    <row r="523" customFormat="false" ht="15.75" hidden="false" customHeight="false" outlineLevel="0" collapsed="false">
      <c r="A523" s="4"/>
      <c r="B523" s="4"/>
      <c r="C523" s="4"/>
    </row>
    <row r="524" customFormat="false" ht="15.75" hidden="false" customHeight="false" outlineLevel="0" collapsed="false">
      <c r="A524" s="4"/>
      <c r="B524" s="4"/>
      <c r="C524" s="4"/>
    </row>
    <row r="525" customFormat="false" ht="15.75" hidden="false" customHeight="false" outlineLevel="0" collapsed="false">
      <c r="A525" s="4"/>
      <c r="B525" s="4"/>
      <c r="C525" s="4"/>
    </row>
    <row r="526" customFormat="false" ht="15.75" hidden="false" customHeight="false" outlineLevel="0" collapsed="false">
      <c r="A526" s="4"/>
      <c r="B526" s="4"/>
      <c r="C526" s="4"/>
    </row>
    <row r="527" customFormat="false" ht="15.75" hidden="false" customHeight="false" outlineLevel="0" collapsed="false">
      <c r="A527" s="4"/>
      <c r="B527" s="4"/>
      <c r="C527" s="4"/>
    </row>
    <row r="528" customFormat="false" ht="15.75" hidden="false" customHeight="false" outlineLevel="0" collapsed="false">
      <c r="A528" s="4"/>
      <c r="B528" s="4"/>
      <c r="C528" s="4"/>
    </row>
    <row r="529" customFormat="false" ht="15.75" hidden="false" customHeight="false" outlineLevel="0" collapsed="false">
      <c r="A529" s="4"/>
      <c r="B529" s="4"/>
      <c r="C529" s="4"/>
    </row>
    <row r="530" customFormat="false" ht="15.75" hidden="false" customHeight="false" outlineLevel="0" collapsed="false">
      <c r="A530" s="4"/>
      <c r="B530" s="4"/>
      <c r="C530" s="4"/>
    </row>
    <row r="531" customFormat="false" ht="15.75" hidden="false" customHeight="false" outlineLevel="0" collapsed="false">
      <c r="A531" s="4"/>
      <c r="B531" s="4"/>
      <c r="C531" s="4"/>
    </row>
    <row r="532" customFormat="false" ht="15.75" hidden="false" customHeight="false" outlineLevel="0" collapsed="false">
      <c r="A532" s="4"/>
      <c r="B532" s="4"/>
      <c r="C532" s="4"/>
    </row>
    <row r="533" customFormat="false" ht="15.75" hidden="false" customHeight="false" outlineLevel="0" collapsed="false">
      <c r="A533" s="4"/>
      <c r="B533" s="4"/>
      <c r="C533" s="4"/>
    </row>
    <row r="534" customFormat="false" ht="15.75" hidden="false" customHeight="false" outlineLevel="0" collapsed="false">
      <c r="A534" s="4"/>
      <c r="B534" s="4"/>
      <c r="C534" s="4"/>
    </row>
    <row r="535" customFormat="false" ht="15.75" hidden="false" customHeight="false" outlineLevel="0" collapsed="false">
      <c r="A535" s="4"/>
      <c r="B535" s="4"/>
      <c r="C535" s="4"/>
    </row>
    <row r="536" customFormat="false" ht="15.75" hidden="false" customHeight="false" outlineLevel="0" collapsed="false">
      <c r="A536" s="4"/>
      <c r="B536" s="4"/>
      <c r="C536" s="4"/>
    </row>
    <row r="537" customFormat="false" ht="15.75" hidden="false" customHeight="false" outlineLevel="0" collapsed="false">
      <c r="A537" s="4"/>
      <c r="B537" s="4"/>
      <c r="C537" s="4"/>
    </row>
    <row r="538" customFormat="false" ht="15.75" hidden="false" customHeight="false" outlineLevel="0" collapsed="false">
      <c r="A538" s="4"/>
      <c r="B538" s="4"/>
      <c r="C538" s="4"/>
    </row>
    <row r="539" customFormat="false" ht="15.75" hidden="false" customHeight="false" outlineLevel="0" collapsed="false">
      <c r="A539" s="4"/>
      <c r="B539" s="4"/>
      <c r="C539" s="4"/>
    </row>
    <row r="540" customFormat="false" ht="15.75" hidden="false" customHeight="false" outlineLevel="0" collapsed="false">
      <c r="A540" s="4"/>
      <c r="B540" s="4"/>
      <c r="C540" s="4"/>
    </row>
    <row r="541" customFormat="false" ht="15.75" hidden="false" customHeight="false" outlineLevel="0" collapsed="false">
      <c r="A541" s="4"/>
      <c r="B541" s="4"/>
      <c r="C541" s="4"/>
    </row>
    <row r="542" customFormat="false" ht="15.75" hidden="false" customHeight="false" outlineLevel="0" collapsed="false">
      <c r="A542" s="4"/>
      <c r="B542" s="4"/>
      <c r="C542" s="4"/>
    </row>
    <row r="543" customFormat="false" ht="15.75" hidden="false" customHeight="false" outlineLevel="0" collapsed="false">
      <c r="A543" s="4"/>
      <c r="B543" s="4"/>
      <c r="C543" s="4"/>
    </row>
    <row r="544" customFormat="false" ht="15.75" hidden="false" customHeight="false" outlineLevel="0" collapsed="false">
      <c r="A544" s="4"/>
      <c r="B544" s="4"/>
      <c r="C544" s="4"/>
    </row>
    <row r="545" customFormat="false" ht="15.75" hidden="false" customHeight="false" outlineLevel="0" collapsed="false">
      <c r="A545" s="4"/>
      <c r="B545" s="4"/>
      <c r="C545" s="4"/>
    </row>
    <row r="546" customFormat="false" ht="15.75" hidden="false" customHeight="false" outlineLevel="0" collapsed="false">
      <c r="A546" s="4"/>
      <c r="B546" s="4"/>
      <c r="C546" s="4"/>
    </row>
    <row r="547" customFormat="false" ht="15.75" hidden="false" customHeight="false" outlineLevel="0" collapsed="false">
      <c r="A547" s="4"/>
      <c r="B547" s="4"/>
      <c r="C547" s="4"/>
    </row>
    <row r="548" customFormat="false" ht="15.75" hidden="false" customHeight="false" outlineLevel="0" collapsed="false">
      <c r="A548" s="4"/>
      <c r="B548" s="4"/>
      <c r="C548" s="4"/>
    </row>
    <row r="549" customFormat="false" ht="15.75" hidden="false" customHeight="false" outlineLevel="0" collapsed="false">
      <c r="A549" s="4"/>
      <c r="B549" s="4"/>
      <c r="C549" s="4"/>
    </row>
    <row r="550" customFormat="false" ht="15.75" hidden="false" customHeight="false" outlineLevel="0" collapsed="false">
      <c r="A550" s="4"/>
      <c r="B550" s="4"/>
      <c r="C550" s="4"/>
    </row>
    <row r="551" customFormat="false" ht="15.75" hidden="false" customHeight="false" outlineLevel="0" collapsed="false">
      <c r="A551" s="4"/>
      <c r="B551" s="4"/>
      <c r="C551" s="4"/>
    </row>
    <row r="552" customFormat="false" ht="15.75" hidden="false" customHeight="false" outlineLevel="0" collapsed="false">
      <c r="A552" s="4"/>
      <c r="B552" s="4"/>
      <c r="C552" s="4"/>
    </row>
    <row r="553" customFormat="false" ht="15.75" hidden="false" customHeight="false" outlineLevel="0" collapsed="false">
      <c r="A553" s="4"/>
      <c r="B553" s="4"/>
      <c r="C553" s="4"/>
    </row>
    <row r="554" customFormat="false" ht="15.75" hidden="false" customHeight="false" outlineLevel="0" collapsed="false">
      <c r="A554" s="4"/>
      <c r="B554" s="4"/>
      <c r="C554" s="4"/>
    </row>
    <row r="555" customFormat="false" ht="15.75" hidden="false" customHeight="false" outlineLevel="0" collapsed="false">
      <c r="A555" s="4"/>
      <c r="B555" s="4"/>
      <c r="C555" s="4"/>
    </row>
    <row r="556" customFormat="false" ht="15.75" hidden="false" customHeight="false" outlineLevel="0" collapsed="false">
      <c r="A556" s="4"/>
      <c r="B556" s="4"/>
      <c r="C556" s="4"/>
    </row>
    <row r="557" customFormat="false" ht="15.75" hidden="false" customHeight="false" outlineLevel="0" collapsed="false">
      <c r="A557" s="4"/>
      <c r="B557" s="4"/>
      <c r="C557" s="4"/>
    </row>
    <row r="558" customFormat="false" ht="15.75" hidden="false" customHeight="false" outlineLevel="0" collapsed="false">
      <c r="A558" s="4"/>
      <c r="B558" s="4"/>
      <c r="C558" s="4"/>
    </row>
    <row r="559" customFormat="false" ht="15.75" hidden="false" customHeight="false" outlineLevel="0" collapsed="false">
      <c r="A559" s="4"/>
      <c r="B559" s="4"/>
      <c r="C559" s="4"/>
    </row>
    <row r="560" customFormat="false" ht="15.75" hidden="false" customHeight="false" outlineLevel="0" collapsed="false">
      <c r="A560" s="4"/>
      <c r="B560" s="4"/>
      <c r="C560" s="4"/>
    </row>
    <row r="561" customFormat="false" ht="15.75" hidden="false" customHeight="false" outlineLevel="0" collapsed="false">
      <c r="A561" s="4"/>
      <c r="B561" s="4"/>
      <c r="C561" s="4"/>
    </row>
    <row r="562" customFormat="false" ht="15.75" hidden="false" customHeight="false" outlineLevel="0" collapsed="false">
      <c r="A562" s="4"/>
      <c r="B562" s="4"/>
      <c r="C562" s="4"/>
    </row>
    <row r="563" customFormat="false" ht="15.75" hidden="false" customHeight="false" outlineLevel="0" collapsed="false">
      <c r="A563" s="4"/>
      <c r="B563" s="4"/>
      <c r="C563" s="4"/>
    </row>
    <row r="564" customFormat="false" ht="15.75" hidden="false" customHeight="false" outlineLevel="0" collapsed="false">
      <c r="A564" s="4"/>
      <c r="B564" s="4"/>
      <c r="C564" s="4"/>
    </row>
    <row r="565" customFormat="false" ht="15.75" hidden="false" customHeight="false" outlineLevel="0" collapsed="false">
      <c r="A565" s="4"/>
      <c r="B565" s="4"/>
      <c r="C565" s="4"/>
    </row>
    <row r="566" customFormat="false" ht="15.75" hidden="false" customHeight="false" outlineLevel="0" collapsed="false">
      <c r="A566" s="4"/>
      <c r="B566" s="4"/>
      <c r="C566" s="4"/>
    </row>
    <row r="567" customFormat="false" ht="15.75" hidden="false" customHeight="false" outlineLevel="0" collapsed="false">
      <c r="A567" s="4"/>
      <c r="B567" s="4"/>
      <c r="C567" s="4"/>
    </row>
    <row r="568" customFormat="false" ht="15.75" hidden="false" customHeight="false" outlineLevel="0" collapsed="false">
      <c r="A568" s="4"/>
      <c r="B568" s="4"/>
      <c r="C568" s="4"/>
    </row>
    <row r="569" customFormat="false" ht="15.75" hidden="false" customHeight="false" outlineLevel="0" collapsed="false">
      <c r="A569" s="4"/>
      <c r="B569" s="4"/>
      <c r="C569" s="4"/>
    </row>
    <row r="570" customFormat="false" ht="15.75" hidden="false" customHeight="false" outlineLevel="0" collapsed="false">
      <c r="A570" s="4"/>
      <c r="B570" s="4"/>
      <c r="C570" s="4"/>
    </row>
    <row r="571" customFormat="false" ht="15.75" hidden="false" customHeight="false" outlineLevel="0" collapsed="false">
      <c r="A571" s="4"/>
      <c r="B571" s="4"/>
      <c r="C571" s="4"/>
    </row>
    <row r="572" customFormat="false" ht="15.75" hidden="false" customHeight="false" outlineLevel="0" collapsed="false">
      <c r="A572" s="4"/>
      <c r="B572" s="4"/>
      <c r="C572" s="4"/>
    </row>
    <row r="573" customFormat="false" ht="15.75" hidden="false" customHeight="false" outlineLevel="0" collapsed="false">
      <c r="A573" s="4"/>
      <c r="B573" s="4"/>
      <c r="C573" s="4"/>
    </row>
    <row r="574" customFormat="false" ht="15.75" hidden="false" customHeight="false" outlineLevel="0" collapsed="false">
      <c r="A574" s="4"/>
      <c r="B574" s="4"/>
      <c r="C574" s="4"/>
    </row>
    <row r="575" customFormat="false" ht="15.75" hidden="false" customHeight="false" outlineLevel="0" collapsed="false">
      <c r="A575" s="4"/>
      <c r="B575" s="4"/>
      <c r="C575" s="4"/>
    </row>
    <row r="576" customFormat="false" ht="15.75" hidden="false" customHeight="false" outlineLevel="0" collapsed="false">
      <c r="A576" s="4"/>
      <c r="B576" s="4"/>
      <c r="C576" s="4"/>
    </row>
    <row r="577" customFormat="false" ht="15.75" hidden="false" customHeight="false" outlineLevel="0" collapsed="false">
      <c r="A577" s="4"/>
      <c r="B577" s="4"/>
      <c r="C577" s="4"/>
    </row>
    <row r="578" customFormat="false" ht="15.75" hidden="false" customHeight="false" outlineLevel="0" collapsed="false">
      <c r="A578" s="4"/>
      <c r="B578" s="4"/>
      <c r="C578" s="4"/>
    </row>
    <row r="579" customFormat="false" ht="15.75" hidden="false" customHeight="false" outlineLevel="0" collapsed="false">
      <c r="A579" s="4"/>
      <c r="B579" s="4"/>
      <c r="C579" s="4"/>
    </row>
    <row r="580" customFormat="false" ht="15.75" hidden="false" customHeight="false" outlineLevel="0" collapsed="false">
      <c r="A580" s="4"/>
      <c r="B580" s="4"/>
      <c r="C580" s="4"/>
    </row>
    <row r="581" customFormat="false" ht="15.75" hidden="false" customHeight="false" outlineLevel="0" collapsed="false">
      <c r="A581" s="4"/>
      <c r="B581" s="4"/>
      <c r="C581" s="4"/>
    </row>
    <row r="582" customFormat="false" ht="15.75" hidden="false" customHeight="false" outlineLevel="0" collapsed="false">
      <c r="A582" s="4"/>
      <c r="B582" s="4"/>
      <c r="C582" s="4"/>
    </row>
    <row r="583" customFormat="false" ht="15.75" hidden="false" customHeight="false" outlineLevel="0" collapsed="false">
      <c r="A583" s="4"/>
      <c r="B583" s="4"/>
      <c r="C583" s="4"/>
    </row>
    <row r="584" customFormat="false" ht="15.75" hidden="false" customHeight="false" outlineLevel="0" collapsed="false">
      <c r="A584" s="4"/>
      <c r="B584" s="4"/>
      <c r="C584" s="4"/>
    </row>
    <row r="585" customFormat="false" ht="15.75" hidden="false" customHeight="false" outlineLevel="0" collapsed="false">
      <c r="A585" s="4"/>
      <c r="B585" s="4"/>
      <c r="C585" s="4"/>
    </row>
    <row r="586" customFormat="false" ht="15.75" hidden="false" customHeight="false" outlineLevel="0" collapsed="false">
      <c r="A586" s="4"/>
      <c r="B586" s="4"/>
      <c r="C586" s="4"/>
    </row>
    <row r="587" customFormat="false" ht="15.75" hidden="false" customHeight="false" outlineLevel="0" collapsed="false">
      <c r="A587" s="4"/>
      <c r="B587" s="4"/>
      <c r="C587" s="4"/>
    </row>
    <row r="588" customFormat="false" ht="15.75" hidden="false" customHeight="false" outlineLevel="0" collapsed="false">
      <c r="A588" s="4"/>
      <c r="B588" s="4"/>
      <c r="C588" s="4"/>
    </row>
    <row r="589" customFormat="false" ht="15.75" hidden="false" customHeight="false" outlineLevel="0" collapsed="false">
      <c r="A589" s="4"/>
      <c r="B589" s="4"/>
      <c r="C589" s="4"/>
    </row>
    <row r="590" customFormat="false" ht="15.75" hidden="false" customHeight="false" outlineLevel="0" collapsed="false">
      <c r="A590" s="4"/>
      <c r="B590" s="4"/>
      <c r="C590" s="4"/>
    </row>
    <row r="591" customFormat="false" ht="15.75" hidden="false" customHeight="false" outlineLevel="0" collapsed="false">
      <c r="A591" s="4"/>
      <c r="B591" s="4"/>
      <c r="C591" s="4"/>
    </row>
    <row r="592" customFormat="false" ht="15.75" hidden="false" customHeight="false" outlineLevel="0" collapsed="false">
      <c r="A592" s="4"/>
      <c r="B592" s="4"/>
      <c r="C592" s="4"/>
    </row>
    <row r="593" customFormat="false" ht="15.75" hidden="false" customHeight="false" outlineLevel="0" collapsed="false">
      <c r="A593" s="4"/>
      <c r="B593" s="4"/>
      <c r="C593" s="4"/>
    </row>
    <row r="594" customFormat="false" ht="15.75" hidden="false" customHeight="false" outlineLevel="0" collapsed="false">
      <c r="A594" s="4"/>
      <c r="B594" s="4"/>
      <c r="C594" s="4"/>
    </row>
    <row r="595" customFormat="false" ht="15.75" hidden="false" customHeight="false" outlineLevel="0" collapsed="false">
      <c r="A595" s="4"/>
      <c r="B595" s="4"/>
      <c r="C595" s="4"/>
    </row>
    <row r="596" customFormat="false" ht="15.75" hidden="false" customHeight="false" outlineLevel="0" collapsed="false">
      <c r="A596" s="4"/>
      <c r="B596" s="4"/>
      <c r="C596" s="4"/>
    </row>
    <row r="597" customFormat="false" ht="15.75" hidden="false" customHeight="false" outlineLevel="0" collapsed="false">
      <c r="A597" s="4"/>
      <c r="B597" s="4"/>
      <c r="C597" s="4"/>
    </row>
    <row r="598" customFormat="false" ht="15.75" hidden="false" customHeight="false" outlineLevel="0" collapsed="false">
      <c r="A598" s="4"/>
      <c r="B598" s="4"/>
      <c r="C598" s="4"/>
    </row>
    <row r="599" customFormat="false" ht="15.75" hidden="false" customHeight="false" outlineLevel="0" collapsed="false">
      <c r="A599" s="4"/>
      <c r="B599" s="4"/>
      <c r="C599" s="4"/>
    </row>
    <row r="600" customFormat="false" ht="15.75" hidden="false" customHeight="false" outlineLevel="0" collapsed="false">
      <c r="A600" s="4"/>
      <c r="B600" s="4"/>
      <c r="C600" s="4"/>
    </row>
    <row r="601" customFormat="false" ht="15.75" hidden="false" customHeight="false" outlineLevel="0" collapsed="false">
      <c r="A601" s="4"/>
      <c r="B601" s="4"/>
      <c r="C601" s="4"/>
    </row>
    <row r="602" customFormat="false" ht="15.75" hidden="false" customHeight="false" outlineLevel="0" collapsed="false">
      <c r="A602" s="4"/>
      <c r="B602" s="4"/>
      <c r="C602" s="4"/>
    </row>
    <row r="603" customFormat="false" ht="15.75" hidden="false" customHeight="false" outlineLevel="0" collapsed="false">
      <c r="A603" s="4"/>
      <c r="B603" s="4"/>
      <c r="C603" s="4"/>
    </row>
    <row r="604" customFormat="false" ht="15.75" hidden="false" customHeight="false" outlineLevel="0" collapsed="false">
      <c r="A604" s="4"/>
      <c r="B604" s="4"/>
      <c r="C604" s="4"/>
    </row>
    <row r="605" customFormat="false" ht="15.75" hidden="false" customHeight="false" outlineLevel="0" collapsed="false">
      <c r="A605" s="4"/>
      <c r="B605" s="4"/>
      <c r="C605" s="4"/>
    </row>
    <row r="606" customFormat="false" ht="15.75" hidden="false" customHeight="false" outlineLevel="0" collapsed="false">
      <c r="A606" s="4"/>
      <c r="B606" s="4"/>
      <c r="C606" s="4"/>
    </row>
    <row r="607" customFormat="false" ht="15.75" hidden="false" customHeight="false" outlineLevel="0" collapsed="false">
      <c r="A607" s="4"/>
      <c r="B607" s="4"/>
      <c r="C607" s="4"/>
    </row>
    <row r="608" customFormat="false" ht="15.75" hidden="false" customHeight="false" outlineLevel="0" collapsed="false">
      <c r="A608" s="4"/>
      <c r="B608" s="4"/>
      <c r="C608" s="4"/>
    </row>
    <row r="609" customFormat="false" ht="15.75" hidden="false" customHeight="false" outlineLevel="0" collapsed="false">
      <c r="A609" s="4"/>
      <c r="B609" s="4"/>
      <c r="C609" s="4"/>
    </row>
    <row r="610" customFormat="false" ht="15.75" hidden="false" customHeight="false" outlineLevel="0" collapsed="false">
      <c r="A610" s="4"/>
      <c r="B610" s="4"/>
      <c r="C610" s="4"/>
    </row>
    <row r="611" customFormat="false" ht="15.75" hidden="false" customHeight="false" outlineLevel="0" collapsed="false">
      <c r="A611" s="4"/>
      <c r="B611" s="4"/>
      <c r="C611" s="4"/>
    </row>
    <row r="612" customFormat="false" ht="15.75" hidden="false" customHeight="false" outlineLevel="0" collapsed="false">
      <c r="A612" s="4"/>
      <c r="B612" s="4"/>
      <c r="C612" s="4"/>
    </row>
    <row r="613" customFormat="false" ht="15.75" hidden="false" customHeight="false" outlineLevel="0" collapsed="false">
      <c r="A613" s="4"/>
      <c r="B613" s="4"/>
      <c r="C613" s="4"/>
    </row>
    <row r="614" customFormat="false" ht="15.75" hidden="false" customHeight="false" outlineLevel="0" collapsed="false">
      <c r="A614" s="4"/>
      <c r="B614" s="4"/>
      <c r="C614" s="4"/>
    </row>
    <row r="615" customFormat="false" ht="15.75" hidden="false" customHeight="false" outlineLevel="0" collapsed="false">
      <c r="A615" s="4"/>
      <c r="B615" s="4"/>
      <c r="C615" s="4"/>
    </row>
    <row r="616" customFormat="false" ht="15.75" hidden="false" customHeight="false" outlineLevel="0" collapsed="false">
      <c r="A616" s="4"/>
      <c r="B616" s="4"/>
      <c r="C616" s="4"/>
    </row>
    <row r="617" customFormat="false" ht="15.75" hidden="false" customHeight="false" outlineLevel="0" collapsed="false">
      <c r="A617" s="4"/>
      <c r="B617" s="4"/>
      <c r="C617" s="4"/>
    </row>
    <row r="618" customFormat="false" ht="15.75" hidden="false" customHeight="false" outlineLevel="0" collapsed="false">
      <c r="A618" s="4"/>
      <c r="B618" s="4"/>
      <c r="C618" s="4"/>
    </row>
    <row r="619" customFormat="false" ht="15.75" hidden="false" customHeight="false" outlineLevel="0" collapsed="false">
      <c r="A619" s="4"/>
      <c r="B619" s="4"/>
      <c r="C619" s="4"/>
    </row>
    <row r="620" customFormat="false" ht="15.75" hidden="false" customHeight="false" outlineLevel="0" collapsed="false">
      <c r="A620" s="4"/>
      <c r="B620" s="4"/>
      <c r="C620" s="4"/>
    </row>
    <row r="621" customFormat="false" ht="15.75" hidden="false" customHeight="false" outlineLevel="0" collapsed="false">
      <c r="A621" s="4"/>
      <c r="B621" s="4"/>
      <c r="C621" s="4"/>
    </row>
    <row r="622" customFormat="false" ht="15.75" hidden="false" customHeight="false" outlineLevel="0" collapsed="false">
      <c r="A622" s="4"/>
      <c r="B622" s="4"/>
      <c r="C622" s="4"/>
    </row>
    <row r="623" customFormat="false" ht="15.75" hidden="false" customHeight="false" outlineLevel="0" collapsed="false">
      <c r="A623" s="4"/>
      <c r="B623" s="4"/>
      <c r="C623" s="4"/>
    </row>
    <row r="624" customFormat="false" ht="15.75" hidden="false" customHeight="false" outlineLevel="0" collapsed="false">
      <c r="A624" s="4"/>
      <c r="B624" s="4"/>
      <c r="C624" s="4"/>
    </row>
    <row r="625" customFormat="false" ht="15.75" hidden="false" customHeight="false" outlineLevel="0" collapsed="false">
      <c r="A625" s="4"/>
      <c r="B625" s="4"/>
      <c r="C625" s="4"/>
    </row>
    <row r="626" customFormat="false" ht="15.75" hidden="false" customHeight="false" outlineLevel="0" collapsed="false">
      <c r="A626" s="4"/>
      <c r="B626" s="4"/>
      <c r="C626" s="4"/>
    </row>
    <row r="627" customFormat="false" ht="15.75" hidden="false" customHeight="false" outlineLevel="0" collapsed="false">
      <c r="A627" s="4"/>
      <c r="B627" s="4"/>
      <c r="C627" s="4"/>
    </row>
    <row r="628" customFormat="false" ht="15.75" hidden="false" customHeight="false" outlineLevel="0" collapsed="false">
      <c r="A628" s="4"/>
      <c r="B628" s="4"/>
      <c r="C628" s="4"/>
    </row>
    <row r="629" customFormat="false" ht="15.75" hidden="false" customHeight="false" outlineLevel="0" collapsed="false">
      <c r="A629" s="4"/>
      <c r="B629" s="4"/>
      <c r="C629" s="4"/>
    </row>
    <row r="630" customFormat="false" ht="15.75" hidden="false" customHeight="false" outlineLevel="0" collapsed="false">
      <c r="A630" s="4"/>
      <c r="B630" s="4"/>
      <c r="C630" s="4"/>
    </row>
    <row r="631" customFormat="false" ht="15.75" hidden="false" customHeight="false" outlineLevel="0" collapsed="false">
      <c r="A631" s="4"/>
      <c r="B631" s="4"/>
      <c r="C631" s="4"/>
    </row>
    <row r="632" customFormat="false" ht="15.75" hidden="false" customHeight="false" outlineLevel="0" collapsed="false">
      <c r="A632" s="4"/>
      <c r="B632" s="4"/>
      <c r="C632" s="4"/>
    </row>
    <row r="633" customFormat="false" ht="15.75" hidden="false" customHeight="false" outlineLevel="0" collapsed="false">
      <c r="A633" s="4"/>
      <c r="B633" s="4"/>
      <c r="C633" s="4"/>
    </row>
    <row r="634" customFormat="false" ht="15.75" hidden="false" customHeight="false" outlineLevel="0" collapsed="false">
      <c r="A634" s="4"/>
      <c r="B634" s="4"/>
      <c r="C634" s="4"/>
    </row>
    <row r="635" customFormat="false" ht="15.75" hidden="false" customHeight="false" outlineLevel="0" collapsed="false">
      <c r="A635" s="4"/>
      <c r="B635" s="4"/>
      <c r="C635" s="4"/>
    </row>
    <row r="636" customFormat="false" ht="15.75" hidden="false" customHeight="false" outlineLevel="0" collapsed="false">
      <c r="A636" s="4"/>
      <c r="B636" s="4"/>
      <c r="C636" s="4"/>
    </row>
    <row r="637" customFormat="false" ht="15.75" hidden="false" customHeight="false" outlineLevel="0" collapsed="false">
      <c r="A637" s="4"/>
      <c r="B637" s="4"/>
      <c r="C637" s="4"/>
    </row>
    <row r="638" customFormat="false" ht="15.75" hidden="false" customHeight="false" outlineLevel="0" collapsed="false">
      <c r="A638" s="4"/>
      <c r="B638" s="4"/>
      <c r="C638" s="4"/>
    </row>
    <row r="639" customFormat="false" ht="15.75" hidden="false" customHeight="false" outlineLevel="0" collapsed="false">
      <c r="A639" s="4"/>
      <c r="B639" s="4"/>
      <c r="C639" s="4"/>
    </row>
    <row r="640" customFormat="false" ht="15.75" hidden="false" customHeight="false" outlineLevel="0" collapsed="false">
      <c r="A640" s="4"/>
      <c r="B640" s="4"/>
      <c r="C640" s="4"/>
    </row>
    <row r="641" customFormat="false" ht="15.75" hidden="false" customHeight="false" outlineLevel="0" collapsed="false">
      <c r="A641" s="4"/>
      <c r="B641" s="4"/>
      <c r="C641" s="4"/>
    </row>
    <row r="642" customFormat="false" ht="15.75" hidden="false" customHeight="false" outlineLevel="0" collapsed="false">
      <c r="A642" s="4"/>
      <c r="B642" s="4"/>
      <c r="C642" s="4"/>
    </row>
    <row r="643" customFormat="false" ht="15.75" hidden="false" customHeight="false" outlineLevel="0" collapsed="false">
      <c r="A643" s="4"/>
      <c r="B643" s="4"/>
      <c r="C643" s="4"/>
    </row>
    <row r="644" customFormat="false" ht="15.75" hidden="false" customHeight="false" outlineLevel="0" collapsed="false">
      <c r="A644" s="4"/>
      <c r="B644" s="4"/>
      <c r="C644" s="4"/>
    </row>
    <row r="645" customFormat="false" ht="15.75" hidden="false" customHeight="false" outlineLevel="0" collapsed="false">
      <c r="A645" s="4"/>
      <c r="B645" s="4"/>
      <c r="C645" s="4"/>
    </row>
    <row r="646" customFormat="false" ht="15.75" hidden="false" customHeight="false" outlineLevel="0" collapsed="false">
      <c r="A646" s="4"/>
      <c r="B646" s="4"/>
      <c r="C646" s="4"/>
    </row>
    <row r="647" customFormat="false" ht="15.75" hidden="false" customHeight="false" outlineLevel="0" collapsed="false">
      <c r="A647" s="4"/>
      <c r="B647" s="4"/>
      <c r="C647" s="4"/>
    </row>
    <row r="648" customFormat="false" ht="15.75" hidden="false" customHeight="false" outlineLevel="0" collapsed="false">
      <c r="A648" s="4"/>
      <c r="B648" s="4"/>
      <c r="C648" s="4"/>
    </row>
    <row r="649" customFormat="false" ht="15.75" hidden="false" customHeight="false" outlineLevel="0" collapsed="false">
      <c r="A649" s="4"/>
      <c r="B649" s="4"/>
      <c r="C649" s="4"/>
    </row>
    <row r="650" customFormat="false" ht="15.75" hidden="false" customHeight="false" outlineLevel="0" collapsed="false">
      <c r="A650" s="4"/>
      <c r="B650" s="4"/>
      <c r="C650" s="4"/>
    </row>
    <row r="651" customFormat="false" ht="15.75" hidden="false" customHeight="false" outlineLevel="0" collapsed="false">
      <c r="A651" s="4"/>
      <c r="B651" s="4"/>
      <c r="C651" s="4"/>
    </row>
    <row r="652" customFormat="false" ht="15.75" hidden="false" customHeight="false" outlineLevel="0" collapsed="false">
      <c r="A652" s="4"/>
      <c r="B652" s="4"/>
      <c r="C652" s="4"/>
    </row>
    <row r="653" customFormat="false" ht="15.75" hidden="false" customHeight="false" outlineLevel="0" collapsed="false">
      <c r="A653" s="4"/>
      <c r="B653" s="4"/>
      <c r="C653" s="4"/>
    </row>
    <row r="654" customFormat="false" ht="15.75" hidden="false" customHeight="false" outlineLevel="0" collapsed="false">
      <c r="A654" s="4"/>
      <c r="B654" s="4"/>
      <c r="C654" s="4"/>
    </row>
    <row r="655" customFormat="false" ht="15.75" hidden="false" customHeight="false" outlineLevel="0" collapsed="false">
      <c r="A655" s="4"/>
      <c r="B655" s="4"/>
      <c r="C655" s="4"/>
    </row>
    <row r="656" customFormat="false" ht="15.75" hidden="false" customHeight="false" outlineLevel="0" collapsed="false">
      <c r="A656" s="4"/>
      <c r="B656" s="4"/>
      <c r="C656" s="4"/>
    </row>
    <row r="657" customFormat="false" ht="15.75" hidden="false" customHeight="false" outlineLevel="0" collapsed="false">
      <c r="A657" s="4"/>
      <c r="B657" s="4"/>
      <c r="C657" s="4"/>
    </row>
    <row r="658" customFormat="false" ht="15.75" hidden="false" customHeight="false" outlineLevel="0" collapsed="false">
      <c r="A658" s="4"/>
      <c r="B658" s="4"/>
      <c r="C658" s="4"/>
    </row>
    <row r="659" customFormat="false" ht="15.75" hidden="false" customHeight="false" outlineLevel="0" collapsed="false">
      <c r="A659" s="4"/>
      <c r="B659" s="4"/>
      <c r="C659" s="4"/>
    </row>
    <row r="660" customFormat="false" ht="15.75" hidden="false" customHeight="false" outlineLevel="0" collapsed="false">
      <c r="A660" s="4"/>
      <c r="B660" s="4"/>
      <c r="C660" s="4"/>
    </row>
    <row r="661" customFormat="false" ht="15.75" hidden="false" customHeight="false" outlineLevel="0" collapsed="false">
      <c r="A661" s="4"/>
      <c r="B661" s="4"/>
      <c r="C661" s="4"/>
    </row>
    <row r="662" customFormat="false" ht="15.75" hidden="false" customHeight="false" outlineLevel="0" collapsed="false">
      <c r="A662" s="4"/>
      <c r="B662" s="4"/>
      <c r="C662" s="4"/>
    </row>
    <row r="663" customFormat="false" ht="15.75" hidden="false" customHeight="false" outlineLevel="0" collapsed="false">
      <c r="A663" s="4"/>
      <c r="B663" s="4"/>
      <c r="C663" s="4"/>
    </row>
    <row r="664" customFormat="false" ht="15.75" hidden="false" customHeight="false" outlineLevel="0" collapsed="false">
      <c r="A664" s="4"/>
      <c r="B664" s="4"/>
      <c r="C664" s="4"/>
    </row>
    <row r="665" customFormat="false" ht="15.75" hidden="false" customHeight="false" outlineLevel="0" collapsed="false">
      <c r="A665" s="4"/>
      <c r="B665" s="4"/>
      <c r="C665" s="4"/>
    </row>
    <row r="666" customFormat="false" ht="15.75" hidden="false" customHeight="false" outlineLevel="0" collapsed="false">
      <c r="A666" s="4"/>
      <c r="B666" s="4"/>
      <c r="C666" s="4"/>
    </row>
    <row r="667" customFormat="false" ht="15.75" hidden="false" customHeight="false" outlineLevel="0" collapsed="false">
      <c r="A667" s="4"/>
      <c r="B667" s="4"/>
      <c r="C667" s="4"/>
    </row>
    <row r="668" customFormat="false" ht="15.75" hidden="false" customHeight="false" outlineLevel="0" collapsed="false">
      <c r="A668" s="4"/>
      <c r="B668" s="4"/>
      <c r="C668" s="4"/>
    </row>
    <row r="669" customFormat="false" ht="15.75" hidden="false" customHeight="false" outlineLevel="0" collapsed="false">
      <c r="A669" s="4"/>
      <c r="B669" s="4"/>
      <c r="C669" s="4"/>
    </row>
    <row r="670" customFormat="false" ht="15.75" hidden="false" customHeight="false" outlineLevel="0" collapsed="false">
      <c r="A670" s="4"/>
      <c r="B670" s="4"/>
      <c r="C670" s="4"/>
    </row>
    <row r="671" customFormat="false" ht="15.75" hidden="false" customHeight="false" outlineLevel="0" collapsed="false">
      <c r="A671" s="4"/>
      <c r="B671" s="4"/>
      <c r="C671" s="4"/>
    </row>
    <row r="672" customFormat="false" ht="15.75" hidden="false" customHeight="false" outlineLevel="0" collapsed="false">
      <c r="A672" s="4"/>
      <c r="B672" s="4"/>
      <c r="C672" s="4"/>
    </row>
    <row r="673" customFormat="false" ht="15.75" hidden="false" customHeight="false" outlineLevel="0" collapsed="false">
      <c r="A673" s="4"/>
      <c r="B673" s="4"/>
      <c r="C673" s="4"/>
    </row>
    <row r="674" customFormat="false" ht="15.75" hidden="false" customHeight="false" outlineLevel="0" collapsed="false">
      <c r="A674" s="4"/>
      <c r="B674" s="4"/>
      <c r="C674" s="4"/>
    </row>
    <row r="675" customFormat="false" ht="15.75" hidden="false" customHeight="false" outlineLevel="0" collapsed="false">
      <c r="A675" s="4"/>
      <c r="B675" s="4"/>
      <c r="C675" s="4"/>
    </row>
    <row r="676" customFormat="false" ht="15.75" hidden="false" customHeight="false" outlineLevel="0" collapsed="false">
      <c r="A676" s="4"/>
      <c r="B676" s="4"/>
      <c r="C676" s="4"/>
    </row>
    <row r="677" customFormat="false" ht="15.75" hidden="false" customHeight="false" outlineLevel="0" collapsed="false">
      <c r="A677" s="4"/>
      <c r="B677" s="4"/>
      <c r="C677" s="4"/>
    </row>
    <row r="678" customFormat="false" ht="15.75" hidden="false" customHeight="false" outlineLevel="0" collapsed="false">
      <c r="A678" s="4"/>
      <c r="B678" s="4"/>
      <c r="C678" s="4"/>
    </row>
    <row r="679" customFormat="false" ht="15.75" hidden="false" customHeight="false" outlineLevel="0" collapsed="false">
      <c r="A679" s="4"/>
      <c r="B679" s="4"/>
      <c r="C679" s="4"/>
    </row>
    <row r="680" customFormat="false" ht="15.75" hidden="false" customHeight="false" outlineLevel="0" collapsed="false">
      <c r="A680" s="4"/>
      <c r="B680" s="4"/>
      <c r="C680" s="4"/>
    </row>
    <row r="681" customFormat="false" ht="15.75" hidden="false" customHeight="false" outlineLevel="0" collapsed="false">
      <c r="A681" s="4"/>
      <c r="B681" s="4"/>
      <c r="C681" s="4"/>
    </row>
    <row r="682" customFormat="false" ht="15.75" hidden="false" customHeight="false" outlineLevel="0" collapsed="false">
      <c r="A682" s="4"/>
      <c r="B682" s="4"/>
      <c r="C682" s="4"/>
    </row>
    <row r="683" customFormat="false" ht="15.75" hidden="false" customHeight="false" outlineLevel="0" collapsed="false">
      <c r="A683" s="4"/>
      <c r="B683" s="4"/>
      <c r="C683" s="4"/>
    </row>
    <row r="684" customFormat="false" ht="15.75" hidden="false" customHeight="false" outlineLevel="0" collapsed="false">
      <c r="A684" s="4"/>
      <c r="B684" s="4"/>
      <c r="C684" s="4"/>
    </row>
    <row r="685" customFormat="false" ht="15.75" hidden="false" customHeight="false" outlineLevel="0" collapsed="false">
      <c r="A685" s="4"/>
      <c r="B685" s="4"/>
      <c r="C685" s="4"/>
    </row>
    <row r="686" customFormat="false" ht="15.75" hidden="false" customHeight="false" outlineLevel="0" collapsed="false">
      <c r="A686" s="4"/>
      <c r="B686" s="4"/>
      <c r="C686" s="4"/>
    </row>
    <row r="687" customFormat="false" ht="15.75" hidden="false" customHeight="false" outlineLevel="0" collapsed="false">
      <c r="A687" s="4"/>
      <c r="B687" s="4"/>
      <c r="C687" s="4"/>
    </row>
    <row r="688" customFormat="false" ht="15.75" hidden="false" customHeight="false" outlineLevel="0" collapsed="false">
      <c r="A688" s="4"/>
      <c r="B688" s="4"/>
      <c r="C688" s="4"/>
    </row>
    <row r="689" customFormat="false" ht="15.75" hidden="false" customHeight="false" outlineLevel="0" collapsed="false">
      <c r="A689" s="4"/>
      <c r="B689" s="4"/>
      <c r="C689" s="4"/>
    </row>
    <row r="690" customFormat="false" ht="15.75" hidden="false" customHeight="false" outlineLevel="0" collapsed="false">
      <c r="A690" s="4"/>
      <c r="B690" s="4"/>
      <c r="C690" s="4"/>
    </row>
    <row r="691" customFormat="false" ht="15.75" hidden="false" customHeight="false" outlineLevel="0" collapsed="false">
      <c r="A691" s="4"/>
      <c r="B691" s="4"/>
      <c r="C691" s="4"/>
    </row>
    <row r="692" customFormat="false" ht="15.75" hidden="false" customHeight="false" outlineLevel="0" collapsed="false">
      <c r="A692" s="4"/>
      <c r="B692" s="4"/>
      <c r="C692" s="4"/>
    </row>
    <row r="693" customFormat="false" ht="15.75" hidden="false" customHeight="false" outlineLevel="0" collapsed="false">
      <c r="A693" s="4"/>
      <c r="B693" s="4"/>
      <c r="C693" s="4"/>
    </row>
    <row r="694" customFormat="false" ht="15.75" hidden="false" customHeight="false" outlineLevel="0" collapsed="false">
      <c r="A694" s="4"/>
      <c r="B694" s="4"/>
      <c r="C694" s="4"/>
    </row>
    <row r="695" customFormat="false" ht="15.75" hidden="false" customHeight="false" outlineLevel="0" collapsed="false">
      <c r="A695" s="4"/>
      <c r="B695" s="4"/>
      <c r="C695" s="4"/>
    </row>
    <row r="696" customFormat="false" ht="15.75" hidden="false" customHeight="false" outlineLevel="0" collapsed="false">
      <c r="A696" s="4"/>
      <c r="B696" s="4"/>
      <c r="C696" s="4"/>
    </row>
    <row r="697" customFormat="false" ht="15.75" hidden="false" customHeight="false" outlineLevel="0" collapsed="false">
      <c r="A697" s="4"/>
      <c r="B697" s="4"/>
      <c r="C697" s="4"/>
    </row>
    <row r="698" customFormat="false" ht="15.75" hidden="false" customHeight="false" outlineLevel="0" collapsed="false">
      <c r="A698" s="4"/>
      <c r="B698" s="4"/>
      <c r="C698" s="4"/>
    </row>
    <row r="699" customFormat="false" ht="15.75" hidden="false" customHeight="false" outlineLevel="0" collapsed="false">
      <c r="A699" s="4"/>
      <c r="B699" s="4"/>
      <c r="C699" s="4"/>
    </row>
    <row r="700" customFormat="false" ht="15.75" hidden="false" customHeight="false" outlineLevel="0" collapsed="false">
      <c r="A700" s="4"/>
      <c r="B700" s="4"/>
      <c r="C700" s="4"/>
    </row>
    <row r="701" customFormat="false" ht="15.75" hidden="false" customHeight="false" outlineLevel="0" collapsed="false">
      <c r="A701" s="4"/>
      <c r="B701" s="4"/>
      <c r="C701" s="4"/>
    </row>
    <row r="702" customFormat="false" ht="15.75" hidden="false" customHeight="false" outlineLevel="0" collapsed="false">
      <c r="A702" s="4"/>
      <c r="B702" s="4"/>
      <c r="C702" s="4"/>
    </row>
    <row r="703" customFormat="false" ht="15.75" hidden="false" customHeight="false" outlineLevel="0" collapsed="false">
      <c r="A703" s="4"/>
      <c r="B703" s="4"/>
      <c r="C703" s="4"/>
    </row>
    <row r="704" customFormat="false" ht="15.75" hidden="false" customHeight="false" outlineLevel="0" collapsed="false">
      <c r="A704" s="4"/>
      <c r="B704" s="4"/>
      <c r="C704" s="4"/>
    </row>
    <row r="705" customFormat="false" ht="15.75" hidden="false" customHeight="false" outlineLevel="0" collapsed="false">
      <c r="A705" s="4"/>
      <c r="B705" s="4"/>
      <c r="C705" s="4"/>
    </row>
    <row r="706" customFormat="false" ht="15.75" hidden="false" customHeight="false" outlineLevel="0" collapsed="false">
      <c r="A706" s="4"/>
      <c r="B706" s="4"/>
      <c r="C706" s="4"/>
    </row>
    <row r="707" customFormat="false" ht="15.75" hidden="false" customHeight="false" outlineLevel="0" collapsed="false">
      <c r="A707" s="4"/>
      <c r="B707" s="4"/>
      <c r="C707" s="4"/>
    </row>
    <row r="708" customFormat="false" ht="15.75" hidden="false" customHeight="false" outlineLevel="0" collapsed="false">
      <c r="A708" s="4"/>
      <c r="B708" s="4"/>
      <c r="C708" s="4"/>
    </row>
    <row r="709" customFormat="false" ht="15.75" hidden="false" customHeight="false" outlineLevel="0" collapsed="false">
      <c r="A709" s="4"/>
      <c r="B709" s="4"/>
      <c r="C709" s="4"/>
    </row>
    <row r="710" customFormat="false" ht="15.75" hidden="false" customHeight="false" outlineLevel="0" collapsed="false">
      <c r="A710" s="4"/>
      <c r="B710" s="4"/>
      <c r="C710" s="4"/>
    </row>
    <row r="711" customFormat="false" ht="15.75" hidden="false" customHeight="false" outlineLevel="0" collapsed="false">
      <c r="A711" s="4"/>
      <c r="B711" s="4"/>
      <c r="C711" s="4"/>
    </row>
    <row r="712" customFormat="false" ht="15.75" hidden="false" customHeight="false" outlineLevel="0" collapsed="false">
      <c r="A712" s="4"/>
      <c r="B712" s="4"/>
      <c r="C712" s="4"/>
    </row>
    <row r="713" customFormat="false" ht="15.75" hidden="false" customHeight="false" outlineLevel="0" collapsed="false">
      <c r="A713" s="4"/>
      <c r="B713" s="4"/>
      <c r="C713" s="4"/>
    </row>
    <row r="714" customFormat="false" ht="15.75" hidden="false" customHeight="false" outlineLevel="0" collapsed="false">
      <c r="A714" s="4"/>
      <c r="B714" s="4"/>
      <c r="C714" s="4"/>
    </row>
    <row r="715" customFormat="false" ht="15.75" hidden="false" customHeight="false" outlineLevel="0" collapsed="false">
      <c r="A715" s="4"/>
      <c r="B715" s="4"/>
      <c r="C715" s="4"/>
    </row>
    <row r="716" customFormat="false" ht="15.75" hidden="false" customHeight="false" outlineLevel="0" collapsed="false">
      <c r="A716" s="4"/>
      <c r="B716" s="4"/>
      <c r="C716" s="4"/>
    </row>
    <row r="717" customFormat="false" ht="15.75" hidden="false" customHeight="false" outlineLevel="0" collapsed="false">
      <c r="A717" s="4"/>
      <c r="B717" s="4"/>
      <c r="C717" s="4"/>
    </row>
    <row r="718" customFormat="false" ht="15.75" hidden="false" customHeight="false" outlineLevel="0" collapsed="false">
      <c r="A718" s="4"/>
      <c r="B718" s="4"/>
      <c r="C718" s="4"/>
    </row>
    <row r="719" customFormat="false" ht="15.75" hidden="false" customHeight="false" outlineLevel="0" collapsed="false">
      <c r="A719" s="4"/>
      <c r="B719" s="4"/>
      <c r="C719" s="4"/>
    </row>
    <row r="720" customFormat="false" ht="15.75" hidden="false" customHeight="false" outlineLevel="0" collapsed="false">
      <c r="A720" s="4"/>
      <c r="B720" s="4"/>
      <c r="C720" s="4"/>
    </row>
    <row r="721" customFormat="false" ht="15.75" hidden="false" customHeight="false" outlineLevel="0" collapsed="false">
      <c r="A721" s="4"/>
      <c r="B721" s="4"/>
      <c r="C721" s="4"/>
    </row>
    <row r="722" customFormat="false" ht="15.75" hidden="false" customHeight="false" outlineLevel="0" collapsed="false">
      <c r="A722" s="4"/>
      <c r="B722" s="4"/>
      <c r="C722" s="4"/>
    </row>
    <row r="723" customFormat="false" ht="15.75" hidden="false" customHeight="false" outlineLevel="0" collapsed="false">
      <c r="A723" s="4"/>
      <c r="B723" s="4"/>
      <c r="C723" s="4"/>
    </row>
    <row r="724" customFormat="false" ht="15.75" hidden="false" customHeight="false" outlineLevel="0" collapsed="false">
      <c r="A724" s="4"/>
      <c r="B724" s="4"/>
      <c r="C724" s="4"/>
    </row>
    <row r="725" customFormat="false" ht="15.75" hidden="false" customHeight="false" outlineLevel="0" collapsed="false">
      <c r="A725" s="4"/>
      <c r="B725" s="4"/>
      <c r="C725" s="4"/>
    </row>
    <row r="726" customFormat="false" ht="15.75" hidden="false" customHeight="false" outlineLevel="0" collapsed="false">
      <c r="A726" s="4"/>
      <c r="B726" s="4"/>
      <c r="C726" s="4"/>
    </row>
    <row r="727" customFormat="false" ht="15.75" hidden="false" customHeight="false" outlineLevel="0" collapsed="false">
      <c r="A727" s="4"/>
      <c r="B727" s="4"/>
      <c r="C727" s="4"/>
    </row>
    <row r="728" customFormat="false" ht="15.75" hidden="false" customHeight="false" outlineLevel="0" collapsed="false">
      <c r="A728" s="4"/>
      <c r="B728" s="4"/>
      <c r="C728" s="4"/>
    </row>
    <row r="729" customFormat="false" ht="15.75" hidden="false" customHeight="false" outlineLevel="0" collapsed="false">
      <c r="A729" s="4"/>
      <c r="B729" s="4"/>
      <c r="C729" s="4"/>
    </row>
    <row r="730" customFormat="false" ht="15.75" hidden="false" customHeight="false" outlineLevel="0" collapsed="false">
      <c r="A730" s="4"/>
      <c r="B730" s="4"/>
      <c r="C730" s="4"/>
    </row>
    <row r="731" customFormat="false" ht="15.75" hidden="false" customHeight="false" outlineLevel="0" collapsed="false">
      <c r="A731" s="4"/>
      <c r="B731" s="4"/>
      <c r="C731" s="4"/>
    </row>
    <row r="732" customFormat="false" ht="15.75" hidden="false" customHeight="false" outlineLevel="0" collapsed="false">
      <c r="A732" s="4"/>
      <c r="B732" s="4"/>
      <c r="C732" s="4"/>
    </row>
    <row r="733" customFormat="false" ht="15.75" hidden="false" customHeight="false" outlineLevel="0" collapsed="false">
      <c r="A733" s="4"/>
      <c r="B733" s="4"/>
      <c r="C733" s="4"/>
    </row>
    <row r="734" customFormat="false" ht="15.75" hidden="false" customHeight="false" outlineLevel="0" collapsed="false">
      <c r="A734" s="4"/>
      <c r="B734" s="4"/>
      <c r="C734" s="4"/>
    </row>
    <row r="735" customFormat="false" ht="15.75" hidden="false" customHeight="false" outlineLevel="0" collapsed="false">
      <c r="A735" s="4"/>
      <c r="B735" s="4"/>
      <c r="C735" s="4"/>
    </row>
    <row r="736" customFormat="false" ht="15.75" hidden="false" customHeight="false" outlineLevel="0" collapsed="false">
      <c r="A736" s="4"/>
      <c r="B736" s="4"/>
      <c r="C736" s="4"/>
    </row>
    <row r="737" customFormat="false" ht="15.75" hidden="false" customHeight="false" outlineLevel="0" collapsed="false">
      <c r="A737" s="4"/>
      <c r="B737" s="4"/>
      <c r="C737" s="4"/>
    </row>
    <row r="738" customFormat="false" ht="15.75" hidden="false" customHeight="false" outlineLevel="0" collapsed="false">
      <c r="A738" s="4"/>
      <c r="B738" s="4"/>
      <c r="C738" s="4"/>
    </row>
    <row r="739" customFormat="false" ht="15.75" hidden="false" customHeight="false" outlineLevel="0" collapsed="false">
      <c r="A739" s="4"/>
      <c r="B739" s="4"/>
      <c r="C739" s="4"/>
    </row>
    <row r="740" customFormat="false" ht="15.75" hidden="false" customHeight="false" outlineLevel="0" collapsed="false">
      <c r="A740" s="4"/>
      <c r="B740" s="4"/>
      <c r="C740" s="4"/>
    </row>
    <row r="741" customFormat="false" ht="15.75" hidden="false" customHeight="false" outlineLevel="0" collapsed="false">
      <c r="A741" s="4"/>
      <c r="B741" s="4"/>
      <c r="C741" s="4"/>
    </row>
    <row r="742" customFormat="false" ht="15.75" hidden="false" customHeight="false" outlineLevel="0" collapsed="false">
      <c r="A742" s="4"/>
      <c r="B742" s="4"/>
      <c r="C742" s="4"/>
    </row>
    <row r="743" customFormat="false" ht="15.75" hidden="false" customHeight="false" outlineLevel="0" collapsed="false">
      <c r="A743" s="4"/>
      <c r="B743" s="4"/>
      <c r="C743" s="4"/>
    </row>
    <row r="744" customFormat="false" ht="15.75" hidden="false" customHeight="false" outlineLevel="0" collapsed="false">
      <c r="A744" s="4"/>
      <c r="B744" s="4"/>
      <c r="C744" s="4"/>
    </row>
    <row r="745" customFormat="false" ht="15.75" hidden="false" customHeight="false" outlineLevel="0" collapsed="false">
      <c r="A745" s="4"/>
      <c r="B745" s="4"/>
      <c r="C745" s="4"/>
    </row>
    <row r="746" customFormat="false" ht="15.75" hidden="false" customHeight="false" outlineLevel="0" collapsed="false">
      <c r="A746" s="4"/>
      <c r="B746" s="4"/>
      <c r="C746" s="4"/>
    </row>
    <row r="747" customFormat="false" ht="15.75" hidden="false" customHeight="false" outlineLevel="0" collapsed="false">
      <c r="A747" s="4"/>
      <c r="B747" s="4"/>
      <c r="C747" s="4"/>
    </row>
    <row r="748" customFormat="false" ht="15.75" hidden="false" customHeight="false" outlineLevel="0" collapsed="false">
      <c r="A748" s="4"/>
      <c r="B748" s="4"/>
      <c r="C748" s="4"/>
    </row>
    <row r="749" customFormat="false" ht="15.75" hidden="false" customHeight="false" outlineLevel="0" collapsed="false">
      <c r="A749" s="4"/>
      <c r="B749" s="4"/>
      <c r="C749" s="4"/>
    </row>
    <row r="750" customFormat="false" ht="15.75" hidden="false" customHeight="false" outlineLevel="0" collapsed="false">
      <c r="A750" s="4"/>
      <c r="B750" s="4"/>
      <c r="C750" s="4"/>
    </row>
    <row r="751" customFormat="false" ht="15.75" hidden="false" customHeight="false" outlineLevel="0" collapsed="false">
      <c r="A751" s="4"/>
      <c r="B751" s="4"/>
      <c r="C751" s="4"/>
    </row>
    <row r="752" customFormat="false" ht="15.75" hidden="false" customHeight="false" outlineLevel="0" collapsed="false">
      <c r="A752" s="4"/>
      <c r="B752" s="4"/>
      <c r="C752" s="4"/>
    </row>
    <row r="753" customFormat="false" ht="15.75" hidden="false" customHeight="false" outlineLevel="0" collapsed="false">
      <c r="A753" s="4"/>
      <c r="B753" s="4"/>
      <c r="C753" s="4"/>
    </row>
    <row r="754" customFormat="false" ht="15.75" hidden="false" customHeight="false" outlineLevel="0" collapsed="false">
      <c r="A754" s="4"/>
      <c r="B754" s="4"/>
      <c r="C754" s="4"/>
    </row>
    <row r="755" customFormat="false" ht="15.75" hidden="false" customHeight="false" outlineLevel="0" collapsed="false">
      <c r="A755" s="4"/>
      <c r="B755" s="4"/>
      <c r="C755" s="4"/>
    </row>
    <row r="756" customFormat="false" ht="15.75" hidden="false" customHeight="false" outlineLevel="0" collapsed="false">
      <c r="A756" s="4"/>
      <c r="B756" s="4"/>
      <c r="C756" s="4"/>
    </row>
    <row r="757" customFormat="false" ht="15.75" hidden="false" customHeight="false" outlineLevel="0" collapsed="false">
      <c r="A757" s="4"/>
      <c r="B757" s="4"/>
      <c r="C757" s="4"/>
    </row>
    <row r="758" customFormat="false" ht="15.75" hidden="false" customHeight="false" outlineLevel="0" collapsed="false">
      <c r="A758" s="4"/>
      <c r="B758" s="4"/>
      <c r="C758" s="4"/>
    </row>
    <row r="759" customFormat="false" ht="15.75" hidden="false" customHeight="false" outlineLevel="0" collapsed="false">
      <c r="A759" s="4"/>
      <c r="B759" s="4"/>
      <c r="C759" s="4"/>
    </row>
    <row r="760" customFormat="false" ht="15.75" hidden="false" customHeight="false" outlineLevel="0" collapsed="false">
      <c r="A760" s="4"/>
      <c r="B760" s="4"/>
      <c r="C760" s="4"/>
    </row>
    <row r="761" customFormat="false" ht="15.75" hidden="false" customHeight="false" outlineLevel="0" collapsed="false">
      <c r="A761" s="4"/>
      <c r="B761" s="4"/>
      <c r="C761" s="4"/>
    </row>
    <row r="762" customFormat="false" ht="15.75" hidden="false" customHeight="false" outlineLevel="0" collapsed="false">
      <c r="A762" s="4"/>
      <c r="B762" s="4"/>
      <c r="C762" s="4"/>
    </row>
    <row r="763" customFormat="false" ht="15.75" hidden="false" customHeight="false" outlineLevel="0" collapsed="false">
      <c r="A763" s="4"/>
      <c r="B763" s="4"/>
      <c r="C763" s="4"/>
    </row>
    <row r="764" customFormat="false" ht="15.75" hidden="false" customHeight="false" outlineLevel="0" collapsed="false">
      <c r="A764" s="4"/>
      <c r="B764" s="4"/>
      <c r="C764" s="4"/>
    </row>
    <row r="765" customFormat="false" ht="15.75" hidden="false" customHeight="false" outlineLevel="0" collapsed="false">
      <c r="A765" s="4"/>
      <c r="B765" s="4"/>
      <c r="C765" s="4"/>
    </row>
    <row r="766" customFormat="false" ht="15.75" hidden="false" customHeight="false" outlineLevel="0" collapsed="false">
      <c r="A766" s="4"/>
      <c r="B766" s="4"/>
      <c r="C766" s="4"/>
    </row>
    <row r="767" customFormat="false" ht="15.75" hidden="false" customHeight="false" outlineLevel="0" collapsed="false">
      <c r="A767" s="4"/>
      <c r="B767" s="4"/>
      <c r="C767" s="4"/>
    </row>
    <row r="768" customFormat="false" ht="15.75" hidden="false" customHeight="false" outlineLevel="0" collapsed="false">
      <c r="A768" s="4"/>
      <c r="B768" s="4"/>
      <c r="C768" s="4"/>
    </row>
    <row r="769" customFormat="false" ht="15.75" hidden="false" customHeight="false" outlineLevel="0" collapsed="false">
      <c r="A769" s="4"/>
      <c r="B769" s="4"/>
      <c r="C769" s="4"/>
    </row>
    <row r="770" customFormat="false" ht="15.75" hidden="false" customHeight="false" outlineLevel="0" collapsed="false">
      <c r="A770" s="4"/>
      <c r="B770" s="4"/>
      <c r="C770" s="4"/>
    </row>
    <row r="771" customFormat="false" ht="15.75" hidden="false" customHeight="false" outlineLevel="0" collapsed="false">
      <c r="A771" s="4"/>
      <c r="B771" s="4"/>
      <c r="C771" s="4"/>
    </row>
    <row r="772" customFormat="false" ht="15.75" hidden="false" customHeight="false" outlineLevel="0" collapsed="false">
      <c r="A772" s="4"/>
      <c r="B772" s="4"/>
      <c r="C772" s="4"/>
    </row>
    <row r="773" customFormat="false" ht="15.75" hidden="false" customHeight="false" outlineLevel="0" collapsed="false">
      <c r="A773" s="4"/>
      <c r="B773" s="4"/>
      <c r="C773" s="4"/>
    </row>
    <row r="774" customFormat="false" ht="15.75" hidden="false" customHeight="false" outlineLevel="0" collapsed="false">
      <c r="A774" s="4"/>
      <c r="B774" s="4"/>
      <c r="C774" s="4"/>
    </row>
    <row r="775" customFormat="false" ht="15.75" hidden="false" customHeight="false" outlineLevel="0" collapsed="false">
      <c r="A775" s="4"/>
      <c r="B775" s="4"/>
      <c r="C775" s="4"/>
    </row>
    <row r="776" customFormat="false" ht="15.75" hidden="false" customHeight="false" outlineLevel="0" collapsed="false">
      <c r="A776" s="4"/>
      <c r="B776" s="4"/>
      <c r="C776" s="4"/>
    </row>
    <row r="777" customFormat="false" ht="15.75" hidden="false" customHeight="false" outlineLevel="0" collapsed="false">
      <c r="A777" s="4"/>
      <c r="B777" s="4"/>
      <c r="C777" s="4"/>
    </row>
    <row r="778" customFormat="false" ht="15.75" hidden="false" customHeight="false" outlineLevel="0" collapsed="false">
      <c r="A778" s="4"/>
      <c r="B778" s="4"/>
      <c r="C778" s="4"/>
    </row>
    <row r="779" customFormat="false" ht="15.75" hidden="false" customHeight="false" outlineLevel="0" collapsed="false">
      <c r="A779" s="4"/>
      <c r="B779" s="4"/>
      <c r="C779" s="4"/>
    </row>
    <row r="780" customFormat="false" ht="15.75" hidden="false" customHeight="false" outlineLevel="0" collapsed="false">
      <c r="A780" s="4"/>
      <c r="B780" s="4"/>
      <c r="C780" s="4"/>
    </row>
    <row r="781" customFormat="false" ht="15.75" hidden="false" customHeight="false" outlineLevel="0" collapsed="false">
      <c r="A781" s="4"/>
      <c r="B781" s="4"/>
      <c r="C781" s="4"/>
    </row>
    <row r="782" customFormat="false" ht="15.75" hidden="false" customHeight="false" outlineLevel="0" collapsed="false">
      <c r="A782" s="4"/>
      <c r="B782" s="4"/>
      <c r="C782" s="4"/>
    </row>
    <row r="783" customFormat="false" ht="15.75" hidden="false" customHeight="false" outlineLevel="0" collapsed="false">
      <c r="A783" s="4"/>
      <c r="B783" s="4"/>
      <c r="C783" s="4"/>
    </row>
    <row r="784" customFormat="false" ht="15.75" hidden="false" customHeight="false" outlineLevel="0" collapsed="false">
      <c r="A784" s="4"/>
      <c r="B784" s="4"/>
      <c r="C784" s="4"/>
    </row>
    <row r="785" customFormat="false" ht="15.75" hidden="false" customHeight="false" outlineLevel="0" collapsed="false">
      <c r="A785" s="4"/>
      <c r="B785" s="4"/>
      <c r="C785" s="4"/>
    </row>
    <row r="786" customFormat="false" ht="15.75" hidden="false" customHeight="false" outlineLevel="0" collapsed="false">
      <c r="A786" s="4"/>
      <c r="B786" s="4"/>
      <c r="C786" s="4"/>
    </row>
    <row r="787" customFormat="false" ht="15.75" hidden="false" customHeight="false" outlineLevel="0" collapsed="false">
      <c r="A787" s="4"/>
      <c r="B787" s="4"/>
      <c r="C787" s="4"/>
    </row>
    <row r="788" customFormat="false" ht="15.75" hidden="false" customHeight="false" outlineLevel="0" collapsed="false">
      <c r="A788" s="4"/>
      <c r="B788" s="4"/>
      <c r="C788" s="4"/>
    </row>
    <row r="789" customFormat="false" ht="15.75" hidden="false" customHeight="false" outlineLevel="0" collapsed="false">
      <c r="A789" s="4"/>
      <c r="B789" s="4"/>
      <c r="C789" s="4"/>
    </row>
    <row r="790" customFormat="false" ht="15.75" hidden="false" customHeight="false" outlineLevel="0" collapsed="false">
      <c r="A790" s="4"/>
      <c r="B790" s="4"/>
      <c r="C790" s="4"/>
    </row>
    <row r="791" customFormat="false" ht="15.75" hidden="false" customHeight="false" outlineLevel="0" collapsed="false">
      <c r="A791" s="4"/>
      <c r="B791" s="4"/>
      <c r="C791" s="4"/>
    </row>
    <row r="792" customFormat="false" ht="15.75" hidden="false" customHeight="false" outlineLevel="0" collapsed="false">
      <c r="A792" s="4"/>
      <c r="B792" s="4"/>
      <c r="C792" s="4"/>
    </row>
    <row r="793" customFormat="false" ht="15.75" hidden="false" customHeight="false" outlineLevel="0" collapsed="false">
      <c r="A793" s="4"/>
      <c r="B793" s="4"/>
      <c r="C793" s="4"/>
    </row>
    <row r="794" customFormat="false" ht="15.75" hidden="false" customHeight="false" outlineLevel="0" collapsed="false">
      <c r="A794" s="4"/>
      <c r="B794" s="4"/>
      <c r="C794" s="4"/>
    </row>
    <row r="795" customFormat="false" ht="15.75" hidden="false" customHeight="false" outlineLevel="0" collapsed="false">
      <c r="A795" s="4"/>
      <c r="B795" s="4"/>
      <c r="C795" s="4"/>
    </row>
    <row r="796" customFormat="false" ht="15.75" hidden="false" customHeight="false" outlineLevel="0" collapsed="false">
      <c r="A796" s="4"/>
      <c r="B796" s="4"/>
      <c r="C796" s="4"/>
    </row>
    <row r="797" customFormat="false" ht="15.75" hidden="false" customHeight="false" outlineLevel="0" collapsed="false">
      <c r="A797" s="4"/>
      <c r="B797" s="4"/>
      <c r="C797" s="4"/>
    </row>
    <row r="798" customFormat="false" ht="15.75" hidden="false" customHeight="false" outlineLevel="0" collapsed="false">
      <c r="A798" s="4"/>
      <c r="B798" s="4"/>
      <c r="C798" s="4"/>
    </row>
    <row r="799" customFormat="false" ht="15.75" hidden="false" customHeight="false" outlineLevel="0" collapsed="false">
      <c r="A799" s="4"/>
      <c r="B799" s="4"/>
      <c r="C799" s="4"/>
    </row>
    <row r="800" customFormat="false" ht="15.75" hidden="false" customHeight="false" outlineLevel="0" collapsed="false">
      <c r="A800" s="4"/>
      <c r="B800" s="4"/>
      <c r="C800" s="4"/>
    </row>
    <row r="801" customFormat="false" ht="15.75" hidden="false" customHeight="false" outlineLevel="0" collapsed="false">
      <c r="A801" s="4"/>
      <c r="B801" s="4"/>
      <c r="C801" s="4"/>
    </row>
    <row r="802" customFormat="false" ht="15.75" hidden="false" customHeight="false" outlineLevel="0" collapsed="false">
      <c r="A802" s="4"/>
      <c r="B802" s="4"/>
      <c r="C802" s="4"/>
    </row>
    <row r="803" customFormat="false" ht="15.75" hidden="false" customHeight="false" outlineLevel="0" collapsed="false">
      <c r="A803" s="4"/>
      <c r="B803" s="4"/>
      <c r="C803" s="4"/>
    </row>
    <row r="804" customFormat="false" ht="15.75" hidden="false" customHeight="false" outlineLevel="0" collapsed="false">
      <c r="A804" s="4"/>
      <c r="B804" s="4"/>
      <c r="C804" s="4"/>
    </row>
    <row r="805" customFormat="false" ht="15.75" hidden="false" customHeight="false" outlineLevel="0" collapsed="false">
      <c r="A805" s="4"/>
      <c r="B805" s="4"/>
      <c r="C805" s="4"/>
    </row>
    <row r="806" customFormat="false" ht="15.75" hidden="false" customHeight="false" outlineLevel="0" collapsed="false">
      <c r="A806" s="4"/>
      <c r="B806" s="4"/>
      <c r="C806" s="4"/>
    </row>
    <row r="807" customFormat="false" ht="15.75" hidden="false" customHeight="false" outlineLevel="0" collapsed="false">
      <c r="A807" s="4"/>
      <c r="B807" s="4"/>
      <c r="C807" s="4"/>
    </row>
    <row r="808" customFormat="false" ht="15.75" hidden="false" customHeight="false" outlineLevel="0" collapsed="false">
      <c r="A808" s="4"/>
      <c r="B808" s="4"/>
      <c r="C808" s="4"/>
    </row>
    <row r="809" customFormat="false" ht="15.75" hidden="false" customHeight="false" outlineLevel="0" collapsed="false">
      <c r="A809" s="4"/>
      <c r="B809" s="4"/>
      <c r="C809" s="4"/>
    </row>
    <row r="810" customFormat="false" ht="15.75" hidden="false" customHeight="false" outlineLevel="0" collapsed="false">
      <c r="A810" s="4"/>
      <c r="B810" s="4"/>
      <c r="C810" s="4"/>
    </row>
    <row r="811" customFormat="false" ht="15.75" hidden="false" customHeight="false" outlineLevel="0" collapsed="false">
      <c r="A811" s="4"/>
      <c r="B811" s="4"/>
      <c r="C811" s="4"/>
    </row>
    <row r="812" customFormat="false" ht="15.75" hidden="false" customHeight="false" outlineLevel="0" collapsed="false">
      <c r="A812" s="4"/>
      <c r="B812" s="4"/>
      <c r="C812" s="4"/>
    </row>
    <row r="813" customFormat="false" ht="15.75" hidden="false" customHeight="false" outlineLevel="0" collapsed="false">
      <c r="A813" s="4"/>
      <c r="B813" s="4"/>
      <c r="C813" s="4"/>
    </row>
    <row r="814" customFormat="false" ht="15.75" hidden="false" customHeight="false" outlineLevel="0" collapsed="false">
      <c r="A814" s="4"/>
      <c r="B814" s="4"/>
      <c r="C814" s="4"/>
    </row>
    <row r="815" customFormat="false" ht="15.75" hidden="false" customHeight="false" outlineLevel="0" collapsed="false">
      <c r="A815" s="4"/>
      <c r="B815" s="4"/>
      <c r="C815" s="4"/>
    </row>
    <row r="816" customFormat="false" ht="15.75" hidden="false" customHeight="false" outlineLevel="0" collapsed="false">
      <c r="A816" s="4"/>
      <c r="B816" s="4"/>
      <c r="C816" s="4"/>
    </row>
    <row r="817" customFormat="false" ht="15.75" hidden="false" customHeight="false" outlineLevel="0" collapsed="false">
      <c r="A817" s="4"/>
      <c r="B817" s="4"/>
      <c r="C817" s="4"/>
    </row>
    <row r="818" customFormat="false" ht="15.75" hidden="false" customHeight="false" outlineLevel="0" collapsed="false">
      <c r="A818" s="4"/>
      <c r="B818" s="4"/>
      <c r="C818" s="4"/>
    </row>
    <row r="819" customFormat="false" ht="15.75" hidden="false" customHeight="false" outlineLevel="0" collapsed="false">
      <c r="A819" s="4"/>
      <c r="B819" s="4"/>
      <c r="C819" s="4"/>
    </row>
    <row r="820" customFormat="false" ht="15.75" hidden="false" customHeight="false" outlineLevel="0" collapsed="false">
      <c r="A820" s="4"/>
      <c r="B820" s="4"/>
      <c r="C820" s="4"/>
    </row>
    <row r="821" customFormat="false" ht="15.75" hidden="false" customHeight="false" outlineLevel="0" collapsed="false">
      <c r="A821" s="4"/>
      <c r="B821" s="4"/>
      <c r="C821" s="4"/>
    </row>
    <row r="822" customFormat="false" ht="15.75" hidden="false" customHeight="false" outlineLevel="0" collapsed="false">
      <c r="A822" s="4"/>
      <c r="B822" s="4"/>
      <c r="C822" s="4"/>
    </row>
    <row r="823" customFormat="false" ht="15.75" hidden="false" customHeight="false" outlineLevel="0" collapsed="false">
      <c r="A823" s="4"/>
      <c r="B823" s="4"/>
      <c r="C823" s="4"/>
    </row>
    <row r="824" customFormat="false" ht="15.75" hidden="false" customHeight="false" outlineLevel="0" collapsed="false">
      <c r="A824" s="4"/>
      <c r="B824" s="4"/>
      <c r="C824" s="4"/>
    </row>
    <row r="825" customFormat="false" ht="15.75" hidden="false" customHeight="false" outlineLevel="0" collapsed="false">
      <c r="A825" s="4"/>
      <c r="B825" s="4"/>
      <c r="C825" s="4"/>
    </row>
    <row r="826" customFormat="false" ht="15.75" hidden="false" customHeight="false" outlineLevel="0" collapsed="false">
      <c r="A826" s="4"/>
      <c r="B826" s="4"/>
      <c r="C826" s="4"/>
    </row>
    <row r="827" customFormat="false" ht="15.75" hidden="false" customHeight="false" outlineLevel="0" collapsed="false">
      <c r="A827" s="4"/>
      <c r="B827" s="4"/>
      <c r="C827" s="4"/>
    </row>
    <row r="828" customFormat="false" ht="15.75" hidden="false" customHeight="false" outlineLevel="0" collapsed="false">
      <c r="A828" s="4"/>
      <c r="B828" s="4"/>
      <c r="C828" s="4"/>
    </row>
    <row r="829" customFormat="false" ht="15.75" hidden="false" customHeight="false" outlineLevel="0" collapsed="false">
      <c r="A829" s="4"/>
      <c r="B829" s="4"/>
      <c r="C829" s="4"/>
    </row>
    <row r="830" customFormat="false" ht="15.75" hidden="false" customHeight="false" outlineLevel="0" collapsed="false">
      <c r="A830" s="4"/>
      <c r="B830" s="4"/>
      <c r="C830" s="4"/>
    </row>
    <row r="831" customFormat="false" ht="15.75" hidden="false" customHeight="false" outlineLevel="0" collapsed="false">
      <c r="A831" s="4"/>
      <c r="B831" s="4"/>
      <c r="C831" s="4"/>
    </row>
    <row r="832" customFormat="false" ht="15.75" hidden="false" customHeight="false" outlineLevel="0" collapsed="false">
      <c r="A832" s="4"/>
      <c r="B832" s="4"/>
      <c r="C832" s="4"/>
    </row>
    <row r="833" customFormat="false" ht="15.75" hidden="false" customHeight="false" outlineLevel="0" collapsed="false">
      <c r="A833" s="4"/>
      <c r="B833" s="4"/>
      <c r="C833" s="4"/>
    </row>
    <row r="834" customFormat="false" ht="15.75" hidden="false" customHeight="false" outlineLevel="0" collapsed="false">
      <c r="A834" s="4"/>
      <c r="B834" s="4"/>
      <c r="C834" s="4"/>
    </row>
    <row r="835" customFormat="false" ht="15.75" hidden="false" customHeight="false" outlineLevel="0" collapsed="false">
      <c r="A835" s="4"/>
      <c r="B835" s="4"/>
      <c r="C835" s="4"/>
    </row>
    <row r="836" customFormat="false" ht="15.75" hidden="false" customHeight="false" outlineLevel="0" collapsed="false">
      <c r="A836" s="4"/>
      <c r="B836" s="4"/>
      <c r="C836" s="4"/>
    </row>
    <row r="837" customFormat="false" ht="15.75" hidden="false" customHeight="false" outlineLevel="0" collapsed="false">
      <c r="A837" s="4"/>
      <c r="B837" s="4"/>
      <c r="C837" s="4"/>
    </row>
    <row r="838" customFormat="false" ht="15.75" hidden="false" customHeight="false" outlineLevel="0" collapsed="false">
      <c r="A838" s="4"/>
      <c r="B838" s="4"/>
      <c r="C838" s="4"/>
    </row>
    <row r="839" customFormat="false" ht="15.75" hidden="false" customHeight="false" outlineLevel="0" collapsed="false">
      <c r="A839" s="4"/>
      <c r="B839" s="4"/>
      <c r="C839" s="4"/>
    </row>
    <row r="840" customFormat="false" ht="15.75" hidden="false" customHeight="false" outlineLevel="0" collapsed="false">
      <c r="A840" s="4"/>
      <c r="B840" s="4"/>
      <c r="C840" s="4"/>
    </row>
    <row r="841" customFormat="false" ht="15.75" hidden="false" customHeight="false" outlineLevel="0" collapsed="false">
      <c r="A841" s="4"/>
      <c r="B841" s="4"/>
      <c r="C841" s="4"/>
    </row>
    <row r="842" customFormat="false" ht="15.75" hidden="false" customHeight="false" outlineLevel="0" collapsed="false">
      <c r="A842" s="4"/>
      <c r="B842" s="4"/>
      <c r="C842" s="4"/>
    </row>
    <row r="843" customFormat="false" ht="15.75" hidden="false" customHeight="false" outlineLevel="0" collapsed="false">
      <c r="A843" s="4"/>
      <c r="B843" s="4"/>
      <c r="C843" s="4"/>
    </row>
    <row r="844" customFormat="false" ht="15.75" hidden="false" customHeight="false" outlineLevel="0" collapsed="false">
      <c r="A844" s="4"/>
      <c r="B844" s="4"/>
      <c r="C844" s="4"/>
    </row>
    <row r="845" customFormat="false" ht="15.75" hidden="false" customHeight="false" outlineLevel="0" collapsed="false">
      <c r="A845" s="4"/>
      <c r="B845" s="4"/>
      <c r="C845" s="4"/>
    </row>
    <row r="846" customFormat="false" ht="15.75" hidden="false" customHeight="false" outlineLevel="0" collapsed="false">
      <c r="A846" s="4"/>
      <c r="B846" s="4"/>
      <c r="C846" s="4"/>
    </row>
    <row r="847" customFormat="false" ht="15.75" hidden="false" customHeight="false" outlineLevel="0" collapsed="false">
      <c r="A847" s="4"/>
      <c r="B847" s="4"/>
      <c r="C847" s="4"/>
    </row>
    <row r="848" customFormat="false" ht="15.75" hidden="false" customHeight="false" outlineLevel="0" collapsed="false">
      <c r="A848" s="4"/>
      <c r="B848" s="4"/>
      <c r="C848" s="4"/>
    </row>
    <row r="849" customFormat="false" ht="15.75" hidden="false" customHeight="false" outlineLevel="0" collapsed="false">
      <c r="A849" s="4"/>
      <c r="B849" s="4"/>
      <c r="C849" s="4"/>
    </row>
    <row r="850" customFormat="false" ht="15.75" hidden="false" customHeight="false" outlineLevel="0" collapsed="false">
      <c r="A850" s="4"/>
      <c r="B850" s="4"/>
      <c r="C850" s="4"/>
    </row>
    <row r="851" customFormat="false" ht="15.75" hidden="false" customHeight="false" outlineLevel="0" collapsed="false">
      <c r="A851" s="4"/>
      <c r="B851" s="4"/>
      <c r="C851" s="4"/>
    </row>
    <row r="852" customFormat="false" ht="15.75" hidden="false" customHeight="false" outlineLevel="0" collapsed="false">
      <c r="A852" s="4"/>
      <c r="B852" s="4"/>
      <c r="C852" s="4"/>
    </row>
    <row r="853" customFormat="false" ht="15.75" hidden="false" customHeight="false" outlineLevel="0" collapsed="false">
      <c r="A853" s="4"/>
      <c r="B853" s="4"/>
      <c r="C853" s="4"/>
    </row>
    <row r="854" customFormat="false" ht="15.75" hidden="false" customHeight="false" outlineLevel="0" collapsed="false">
      <c r="A854" s="4"/>
      <c r="B854" s="4"/>
      <c r="C854" s="4"/>
    </row>
    <row r="855" customFormat="false" ht="15.75" hidden="false" customHeight="false" outlineLevel="0" collapsed="false">
      <c r="A855" s="4"/>
      <c r="B855" s="4"/>
      <c r="C855" s="4"/>
    </row>
    <row r="856" customFormat="false" ht="15.75" hidden="false" customHeight="false" outlineLevel="0" collapsed="false">
      <c r="A856" s="4"/>
      <c r="B856" s="4"/>
      <c r="C856" s="4"/>
    </row>
    <row r="857" customFormat="false" ht="15.75" hidden="false" customHeight="false" outlineLevel="0" collapsed="false">
      <c r="A857" s="4"/>
      <c r="B857" s="4"/>
      <c r="C857" s="4"/>
    </row>
    <row r="858" customFormat="false" ht="15.75" hidden="false" customHeight="false" outlineLevel="0" collapsed="false">
      <c r="A858" s="4"/>
      <c r="B858" s="4"/>
      <c r="C858" s="4"/>
    </row>
    <row r="859" customFormat="false" ht="15.75" hidden="false" customHeight="false" outlineLevel="0" collapsed="false">
      <c r="A859" s="4"/>
      <c r="B859" s="4"/>
      <c r="C859" s="4"/>
    </row>
    <row r="860" customFormat="false" ht="15.75" hidden="false" customHeight="false" outlineLevel="0" collapsed="false">
      <c r="A860" s="4"/>
      <c r="B860" s="4"/>
      <c r="C860" s="4"/>
    </row>
    <row r="861" customFormat="false" ht="15.75" hidden="false" customHeight="false" outlineLevel="0" collapsed="false">
      <c r="A861" s="4"/>
      <c r="B861" s="4"/>
      <c r="C861" s="4"/>
    </row>
    <row r="862" customFormat="false" ht="15.75" hidden="false" customHeight="false" outlineLevel="0" collapsed="false">
      <c r="A862" s="4"/>
      <c r="B862" s="4"/>
      <c r="C862" s="4"/>
    </row>
    <row r="863" customFormat="false" ht="15.75" hidden="false" customHeight="false" outlineLevel="0" collapsed="false">
      <c r="A863" s="4"/>
      <c r="B863" s="4"/>
      <c r="C863" s="4"/>
    </row>
    <row r="864" customFormat="false" ht="15.75" hidden="false" customHeight="false" outlineLevel="0" collapsed="false">
      <c r="A864" s="4"/>
      <c r="B864" s="4"/>
      <c r="C864" s="4"/>
    </row>
    <row r="865" customFormat="false" ht="15.75" hidden="false" customHeight="false" outlineLevel="0" collapsed="false">
      <c r="A865" s="4"/>
      <c r="B865" s="4"/>
      <c r="C865" s="4"/>
    </row>
    <row r="866" customFormat="false" ht="15.75" hidden="false" customHeight="false" outlineLevel="0" collapsed="false">
      <c r="A866" s="4"/>
      <c r="B866" s="4"/>
      <c r="C866" s="4"/>
    </row>
    <row r="867" customFormat="false" ht="15.75" hidden="false" customHeight="false" outlineLevel="0" collapsed="false">
      <c r="A867" s="4"/>
      <c r="B867" s="4"/>
      <c r="C867" s="4"/>
    </row>
    <row r="868" customFormat="false" ht="15.75" hidden="false" customHeight="false" outlineLevel="0" collapsed="false">
      <c r="A868" s="4"/>
      <c r="B868" s="4"/>
      <c r="C868" s="4"/>
    </row>
    <row r="869" customFormat="false" ht="15.75" hidden="false" customHeight="false" outlineLevel="0" collapsed="false">
      <c r="A869" s="4"/>
      <c r="B869" s="4"/>
      <c r="C869" s="4"/>
    </row>
    <row r="870" customFormat="false" ht="15.75" hidden="false" customHeight="false" outlineLevel="0" collapsed="false">
      <c r="A870" s="4"/>
      <c r="B870" s="4"/>
      <c r="C870" s="4"/>
    </row>
    <row r="871" customFormat="false" ht="15.75" hidden="false" customHeight="false" outlineLevel="0" collapsed="false">
      <c r="A871" s="4"/>
      <c r="B871" s="4"/>
      <c r="C871" s="4"/>
    </row>
    <row r="872" customFormat="false" ht="15.75" hidden="false" customHeight="false" outlineLevel="0" collapsed="false">
      <c r="A872" s="4"/>
      <c r="B872" s="4"/>
      <c r="C872" s="4"/>
    </row>
    <row r="873" customFormat="false" ht="15.75" hidden="false" customHeight="false" outlineLevel="0" collapsed="false">
      <c r="A873" s="4"/>
      <c r="B873" s="4"/>
      <c r="C873" s="4"/>
    </row>
    <row r="874" customFormat="false" ht="15.75" hidden="false" customHeight="false" outlineLevel="0" collapsed="false">
      <c r="A874" s="4"/>
      <c r="B874" s="4"/>
      <c r="C874" s="4"/>
    </row>
    <row r="875" customFormat="false" ht="15.75" hidden="false" customHeight="false" outlineLevel="0" collapsed="false">
      <c r="A875" s="4"/>
      <c r="B875" s="4"/>
      <c r="C875" s="4"/>
    </row>
    <row r="876" customFormat="false" ht="15.75" hidden="false" customHeight="false" outlineLevel="0" collapsed="false">
      <c r="A876" s="4"/>
      <c r="B876" s="4"/>
      <c r="C876" s="4"/>
    </row>
    <row r="877" customFormat="false" ht="15.75" hidden="false" customHeight="false" outlineLevel="0" collapsed="false">
      <c r="A877" s="4"/>
      <c r="B877" s="4"/>
      <c r="C877" s="4"/>
    </row>
    <row r="878" customFormat="false" ht="15.75" hidden="false" customHeight="false" outlineLevel="0" collapsed="false">
      <c r="A878" s="4"/>
      <c r="B878" s="4"/>
      <c r="C878" s="4"/>
    </row>
    <row r="879" customFormat="false" ht="15.75" hidden="false" customHeight="false" outlineLevel="0" collapsed="false">
      <c r="A879" s="4"/>
      <c r="B879" s="4"/>
      <c r="C879" s="4"/>
    </row>
    <row r="880" customFormat="false" ht="15.75" hidden="false" customHeight="false" outlineLevel="0" collapsed="false">
      <c r="A880" s="4"/>
      <c r="B880" s="4"/>
      <c r="C880" s="4"/>
    </row>
    <row r="881" customFormat="false" ht="15.75" hidden="false" customHeight="false" outlineLevel="0" collapsed="false">
      <c r="A881" s="4"/>
      <c r="B881" s="4"/>
      <c r="C881" s="4"/>
    </row>
    <row r="882" customFormat="false" ht="15.75" hidden="false" customHeight="false" outlineLevel="0" collapsed="false">
      <c r="A882" s="4"/>
      <c r="B882" s="4"/>
      <c r="C882" s="4"/>
    </row>
    <row r="883" customFormat="false" ht="15.75" hidden="false" customHeight="false" outlineLevel="0" collapsed="false">
      <c r="A883" s="4"/>
      <c r="B883" s="4"/>
      <c r="C883" s="4"/>
    </row>
    <row r="884" customFormat="false" ht="15.75" hidden="false" customHeight="false" outlineLevel="0" collapsed="false">
      <c r="A884" s="4"/>
      <c r="B884" s="4"/>
      <c r="C884" s="4"/>
    </row>
    <row r="885" customFormat="false" ht="15.75" hidden="false" customHeight="false" outlineLevel="0" collapsed="false">
      <c r="A885" s="4"/>
      <c r="B885" s="4"/>
      <c r="C885" s="4"/>
    </row>
    <row r="886" customFormat="false" ht="15.75" hidden="false" customHeight="false" outlineLevel="0" collapsed="false">
      <c r="A886" s="4"/>
      <c r="B886" s="4"/>
      <c r="C886" s="4"/>
    </row>
    <row r="887" customFormat="false" ht="15.75" hidden="false" customHeight="false" outlineLevel="0" collapsed="false">
      <c r="A887" s="4"/>
      <c r="B887" s="4"/>
      <c r="C887" s="4"/>
    </row>
    <row r="888" customFormat="false" ht="15.75" hidden="false" customHeight="false" outlineLevel="0" collapsed="false">
      <c r="A888" s="4"/>
      <c r="B888" s="4"/>
      <c r="C888" s="4"/>
    </row>
    <row r="889" customFormat="false" ht="15.75" hidden="false" customHeight="false" outlineLevel="0" collapsed="false">
      <c r="A889" s="4"/>
      <c r="B889" s="4"/>
      <c r="C889" s="4"/>
    </row>
    <row r="890" customFormat="false" ht="15.75" hidden="false" customHeight="false" outlineLevel="0" collapsed="false">
      <c r="A890" s="4"/>
      <c r="B890" s="4"/>
      <c r="C890" s="4"/>
    </row>
    <row r="891" customFormat="false" ht="15.75" hidden="false" customHeight="false" outlineLevel="0" collapsed="false">
      <c r="A891" s="4"/>
      <c r="B891" s="4"/>
      <c r="C891" s="4"/>
    </row>
    <row r="892" customFormat="false" ht="15.75" hidden="false" customHeight="false" outlineLevel="0" collapsed="false">
      <c r="A892" s="4"/>
      <c r="B892" s="4"/>
      <c r="C892" s="4"/>
    </row>
    <row r="893" customFormat="false" ht="15.75" hidden="false" customHeight="false" outlineLevel="0" collapsed="false">
      <c r="A893" s="4"/>
      <c r="B893" s="4"/>
      <c r="C893" s="4"/>
    </row>
    <row r="894" customFormat="false" ht="15.75" hidden="false" customHeight="false" outlineLevel="0" collapsed="false">
      <c r="A894" s="4"/>
      <c r="B894" s="4"/>
      <c r="C894" s="4"/>
    </row>
    <row r="895" customFormat="false" ht="15.75" hidden="false" customHeight="false" outlineLevel="0" collapsed="false">
      <c r="A895" s="4"/>
      <c r="B895" s="4"/>
      <c r="C895" s="4"/>
    </row>
    <row r="896" customFormat="false" ht="15.75" hidden="false" customHeight="false" outlineLevel="0" collapsed="false">
      <c r="A896" s="4"/>
      <c r="B896" s="4"/>
      <c r="C896" s="4"/>
    </row>
    <row r="897" customFormat="false" ht="15.75" hidden="false" customHeight="false" outlineLevel="0" collapsed="false">
      <c r="A897" s="4"/>
      <c r="B897" s="4"/>
      <c r="C897" s="4"/>
    </row>
    <row r="898" customFormat="false" ht="15.75" hidden="false" customHeight="false" outlineLevel="0" collapsed="false">
      <c r="A898" s="4"/>
      <c r="B898" s="4"/>
      <c r="C898" s="4"/>
    </row>
    <row r="899" customFormat="false" ht="15.75" hidden="false" customHeight="false" outlineLevel="0" collapsed="false">
      <c r="A899" s="4"/>
      <c r="B899" s="4"/>
      <c r="C899" s="4"/>
    </row>
    <row r="900" customFormat="false" ht="15.75" hidden="false" customHeight="false" outlineLevel="0" collapsed="false">
      <c r="A900" s="4"/>
      <c r="B900" s="4"/>
      <c r="C900" s="4"/>
    </row>
    <row r="901" customFormat="false" ht="15.75" hidden="false" customHeight="false" outlineLevel="0" collapsed="false">
      <c r="A901" s="4"/>
      <c r="B901" s="4"/>
      <c r="C901" s="4"/>
    </row>
    <row r="902" customFormat="false" ht="15.75" hidden="false" customHeight="false" outlineLevel="0" collapsed="false">
      <c r="A902" s="4"/>
      <c r="B902" s="4"/>
      <c r="C902" s="4"/>
    </row>
    <row r="903" customFormat="false" ht="15.75" hidden="false" customHeight="false" outlineLevel="0" collapsed="false">
      <c r="A903" s="4"/>
      <c r="B903" s="4"/>
      <c r="C903" s="4"/>
    </row>
    <row r="904" customFormat="false" ht="15.75" hidden="false" customHeight="false" outlineLevel="0" collapsed="false">
      <c r="A904" s="4"/>
      <c r="B904" s="4"/>
      <c r="C904" s="4"/>
    </row>
    <row r="905" customFormat="false" ht="15.75" hidden="false" customHeight="false" outlineLevel="0" collapsed="false">
      <c r="A905" s="4"/>
      <c r="B905" s="4"/>
      <c r="C905" s="4"/>
    </row>
    <row r="906" customFormat="false" ht="15.75" hidden="false" customHeight="false" outlineLevel="0" collapsed="false">
      <c r="A906" s="4"/>
      <c r="B906" s="4"/>
      <c r="C906" s="4"/>
    </row>
    <row r="907" customFormat="false" ht="15.75" hidden="false" customHeight="false" outlineLevel="0" collapsed="false">
      <c r="A907" s="4"/>
      <c r="B907" s="4"/>
      <c r="C907" s="4"/>
    </row>
    <row r="908" customFormat="false" ht="15.75" hidden="false" customHeight="false" outlineLevel="0" collapsed="false">
      <c r="A908" s="4"/>
      <c r="B908" s="4"/>
      <c r="C908" s="4"/>
    </row>
    <row r="909" customFormat="false" ht="15.75" hidden="false" customHeight="false" outlineLevel="0" collapsed="false">
      <c r="A909" s="4"/>
      <c r="B909" s="4"/>
      <c r="C909" s="4"/>
    </row>
    <row r="910" customFormat="false" ht="15.75" hidden="false" customHeight="false" outlineLevel="0" collapsed="false">
      <c r="A910" s="4"/>
      <c r="B910" s="4"/>
      <c r="C910" s="4"/>
    </row>
    <row r="911" customFormat="false" ht="15.75" hidden="false" customHeight="false" outlineLevel="0" collapsed="false">
      <c r="A911" s="4"/>
      <c r="B911" s="4"/>
      <c r="C911" s="4"/>
    </row>
    <row r="912" customFormat="false" ht="15.75" hidden="false" customHeight="false" outlineLevel="0" collapsed="false">
      <c r="A912" s="4"/>
      <c r="B912" s="4"/>
      <c r="C912" s="4"/>
    </row>
    <row r="913" customFormat="false" ht="15.75" hidden="false" customHeight="false" outlineLevel="0" collapsed="false">
      <c r="A913" s="4"/>
      <c r="B913" s="4"/>
      <c r="C913" s="4"/>
    </row>
    <row r="914" customFormat="false" ht="15.75" hidden="false" customHeight="false" outlineLevel="0" collapsed="false">
      <c r="A914" s="4"/>
      <c r="B914" s="4"/>
      <c r="C914" s="4"/>
    </row>
    <row r="915" customFormat="false" ht="15.75" hidden="false" customHeight="false" outlineLevel="0" collapsed="false">
      <c r="A915" s="4"/>
      <c r="B915" s="4"/>
      <c r="C915" s="4"/>
    </row>
    <row r="916" customFormat="false" ht="15.75" hidden="false" customHeight="false" outlineLevel="0" collapsed="false">
      <c r="A916" s="4"/>
      <c r="B916" s="4"/>
      <c r="C916" s="4"/>
    </row>
    <row r="917" customFormat="false" ht="15.75" hidden="false" customHeight="false" outlineLevel="0" collapsed="false">
      <c r="A917" s="4"/>
      <c r="B917" s="4"/>
      <c r="C917" s="4"/>
    </row>
    <row r="918" customFormat="false" ht="15.75" hidden="false" customHeight="false" outlineLevel="0" collapsed="false">
      <c r="A918" s="4"/>
      <c r="B918" s="4"/>
      <c r="C918" s="4"/>
    </row>
    <row r="919" customFormat="false" ht="15.75" hidden="false" customHeight="false" outlineLevel="0" collapsed="false">
      <c r="A919" s="4"/>
      <c r="B919" s="4"/>
      <c r="C919" s="4"/>
    </row>
    <row r="920" customFormat="false" ht="15.75" hidden="false" customHeight="false" outlineLevel="0" collapsed="false">
      <c r="A920" s="4"/>
      <c r="B920" s="4"/>
      <c r="C920" s="4"/>
    </row>
    <row r="921" customFormat="false" ht="15.75" hidden="false" customHeight="false" outlineLevel="0" collapsed="false">
      <c r="A921" s="4"/>
      <c r="B921" s="4"/>
      <c r="C921" s="4"/>
    </row>
    <row r="922" customFormat="false" ht="15.75" hidden="false" customHeight="false" outlineLevel="0" collapsed="false">
      <c r="A922" s="4"/>
      <c r="B922" s="4"/>
      <c r="C922" s="4"/>
    </row>
    <row r="923" customFormat="false" ht="15.75" hidden="false" customHeight="false" outlineLevel="0" collapsed="false">
      <c r="A923" s="4"/>
      <c r="B923" s="4"/>
      <c r="C923" s="4"/>
    </row>
    <row r="924" customFormat="false" ht="15.75" hidden="false" customHeight="false" outlineLevel="0" collapsed="false">
      <c r="A924" s="4"/>
      <c r="B924" s="4"/>
      <c r="C924" s="4"/>
    </row>
    <row r="925" customFormat="false" ht="15.75" hidden="false" customHeight="false" outlineLevel="0" collapsed="false">
      <c r="A925" s="4"/>
      <c r="B925" s="4"/>
      <c r="C925" s="4"/>
    </row>
    <row r="926" customFormat="false" ht="15.75" hidden="false" customHeight="false" outlineLevel="0" collapsed="false">
      <c r="A926" s="4"/>
      <c r="B926" s="4"/>
      <c r="C926" s="4"/>
    </row>
    <row r="927" customFormat="false" ht="15.75" hidden="false" customHeight="false" outlineLevel="0" collapsed="false">
      <c r="A927" s="4"/>
      <c r="B927" s="4"/>
      <c r="C927" s="4"/>
    </row>
    <row r="928" customFormat="false" ht="15.75" hidden="false" customHeight="false" outlineLevel="0" collapsed="false">
      <c r="A928" s="4"/>
      <c r="B928" s="4"/>
      <c r="C928" s="4"/>
    </row>
    <row r="929" customFormat="false" ht="15.75" hidden="false" customHeight="false" outlineLevel="0" collapsed="false">
      <c r="A929" s="4"/>
      <c r="B929" s="4"/>
      <c r="C929" s="4"/>
    </row>
    <row r="930" customFormat="false" ht="15.75" hidden="false" customHeight="false" outlineLevel="0" collapsed="false">
      <c r="A930" s="4"/>
      <c r="B930" s="4"/>
      <c r="C930" s="4"/>
    </row>
    <row r="931" customFormat="false" ht="15.75" hidden="false" customHeight="false" outlineLevel="0" collapsed="false">
      <c r="A931" s="4"/>
      <c r="B931" s="4"/>
      <c r="C931" s="4"/>
    </row>
    <row r="932" customFormat="false" ht="15.75" hidden="false" customHeight="false" outlineLevel="0" collapsed="false">
      <c r="A932" s="4"/>
      <c r="B932" s="4"/>
      <c r="C932" s="4"/>
    </row>
    <row r="933" customFormat="false" ht="15.75" hidden="false" customHeight="false" outlineLevel="0" collapsed="false">
      <c r="A933" s="4"/>
      <c r="B933" s="4"/>
      <c r="C933" s="4"/>
    </row>
    <row r="934" customFormat="false" ht="15.75" hidden="false" customHeight="false" outlineLevel="0" collapsed="false">
      <c r="A934" s="4"/>
      <c r="B934" s="4"/>
      <c r="C934" s="4"/>
    </row>
    <row r="935" customFormat="false" ht="15.75" hidden="false" customHeight="false" outlineLevel="0" collapsed="false">
      <c r="A935" s="4"/>
      <c r="B935" s="4"/>
      <c r="C935" s="4"/>
    </row>
    <row r="936" customFormat="false" ht="15.75" hidden="false" customHeight="false" outlineLevel="0" collapsed="false">
      <c r="A936" s="4"/>
      <c r="B936" s="4"/>
      <c r="C936" s="4"/>
    </row>
    <row r="937" customFormat="false" ht="15.75" hidden="false" customHeight="false" outlineLevel="0" collapsed="false">
      <c r="A937" s="4"/>
      <c r="B937" s="4"/>
      <c r="C937" s="4"/>
    </row>
    <row r="938" customFormat="false" ht="15.75" hidden="false" customHeight="false" outlineLevel="0" collapsed="false">
      <c r="A938" s="4"/>
      <c r="B938" s="4"/>
      <c r="C938" s="4"/>
    </row>
    <row r="939" customFormat="false" ht="15.75" hidden="false" customHeight="false" outlineLevel="0" collapsed="false">
      <c r="A939" s="4"/>
      <c r="B939" s="4"/>
      <c r="C939" s="4"/>
    </row>
    <row r="940" customFormat="false" ht="15.75" hidden="false" customHeight="false" outlineLevel="0" collapsed="false">
      <c r="A940" s="4"/>
      <c r="B940" s="4"/>
      <c r="C940" s="4"/>
    </row>
    <row r="941" customFormat="false" ht="15.75" hidden="false" customHeight="false" outlineLevel="0" collapsed="false">
      <c r="A941" s="4"/>
      <c r="B941" s="4"/>
      <c r="C941" s="4"/>
    </row>
    <row r="942" customFormat="false" ht="15.75" hidden="false" customHeight="false" outlineLevel="0" collapsed="false">
      <c r="A942" s="4"/>
      <c r="B942" s="4"/>
      <c r="C942" s="4"/>
    </row>
    <row r="943" customFormat="false" ht="15.75" hidden="false" customHeight="false" outlineLevel="0" collapsed="false">
      <c r="A943" s="4"/>
      <c r="B943" s="4"/>
      <c r="C943" s="4"/>
    </row>
    <row r="944" customFormat="false" ht="15.75" hidden="false" customHeight="false" outlineLevel="0" collapsed="false">
      <c r="A944" s="4"/>
      <c r="B944" s="4"/>
      <c r="C944" s="4"/>
    </row>
    <row r="945" customFormat="false" ht="15.75" hidden="false" customHeight="false" outlineLevel="0" collapsed="false">
      <c r="A945" s="4"/>
      <c r="B945" s="4"/>
      <c r="C945" s="4"/>
    </row>
    <row r="946" customFormat="false" ht="15.75" hidden="false" customHeight="false" outlineLevel="0" collapsed="false">
      <c r="A946" s="4"/>
      <c r="B946" s="4"/>
      <c r="C946" s="4"/>
    </row>
    <row r="947" customFormat="false" ht="15.75" hidden="false" customHeight="false" outlineLevel="0" collapsed="false">
      <c r="A947" s="4"/>
      <c r="B947" s="4"/>
      <c r="C947" s="4"/>
    </row>
    <row r="948" customFormat="false" ht="15.75" hidden="false" customHeight="false" outlineLevel="0" collapsed="false">
      <c r="A948" s="4"/>
      <c r="B948" s="4"/>
      <c r="C948" s="4"/>
    </row>
    <row r="949" customFormat="false" ht="15.75" hidden="false" customHeight="false" outlineLevel="0" collapsed="false">
      <c r="A949" s="4"/>
      <c r="B949" s="4"/>
      <c r="C949" s="4"/>
    </row>
    <row r="950" customFormat="false" ht="15.75" hidden="false" customHeight="false" outlineLevel="0" collapsed="false">
      <c r="A950" s="4"/>
      <c r="B950" s="4"/>
      <c r="C950" s="4"/>
    </row>
    <row r="951" customFormat="false" ht="15.75" hidden="false" customHeight="false" outlineLevel="0" collapsed="false">
      <c r="A951" s="4"/>
      <c r="B951" s="4"/>
      <c r="C951" s="4"/>
    </row>
    <row r="952" customFormat="false" ht="15.75" hidden="false" customHeight="false" outlineLevel="0" collapsed="false">
      <c r="A952" s="4"/>
      <c r="B952" s="4"/>
      <c r="C952" s="4"/>
    </row>
    <row r="953" customFormat="false" ht="15.75" hidden="false" customHeight="false" outlineLevel="0" collapsed="false">
      <c r="A953" s="4"/>
      <c r="B953" s="4"/>
      <c r="C953" s="4"/>
    </row>
    <row r="954" customFormat="false" ht="15.75" hidden="false" customHeight="false" outlineLevel="0" collapsed="false">
      <c r="A954" s="4"/>
      <c r="B954" s="4"/>
      <c r="C954" s="4"/>
    </row>
    <row r="955" customFormat="false" ht="15.75" hidden="false" customHeight="false" outlineLevel="0" collapsed="false">
      <c r="A955" s="4"/>
      <c r="B955" s="4"/>
      <c r="C955" s="4"/>
    </row>
    <row r="956" customFormat="false" ht="15.75" hidden="false" customHeight="false" outlineLevel="0" collapsed="false">
      <c r="A956" s="4"/>
      <c r="B956" s="4"/>
      <c r="C956" s="4"/>
    </row>
    <row r="957" customFormat="false" ht="15.75" hidden="false" customHeight="false" outlineLevel="0" collapsed="false">
      <c r="A957" s="4"/>
      <c r="B957" s="4"/>
      <c r="C957" s="4"/>
    </row>
    <row r="958" customFormat="false" ht="15.75" hidden="false" customHeight="false" outlineLevel="0" collapsed="false">
      <c r="A958" s="4"/>
      <c r="B958" s="4"/>
      <c r="C958" s="4"/>
    </row>
    <row r="959" customFormat="false" ht="15.75" hidden="false" customHeight="false" outlineLevel="0" collapsed="false">
      <c r="A959" s="4"/>
      <c r="B959" s="4"/>
      <c r="C959" s="4"/>
    </row>
    <row r="960" customFormat="false" ht="15.75" hidden="false" customHeight="false" outlineLevel="0" collapsed="false">
      <c r="A960" s="4"/>
      <c r="B960" s="4"/>
      <c r="C960" s="4"/>
    </row>
    <row r="961" customFormat="false" ht="15.75" hidden="false" customHeight="false" outlineLevel="0" collapsed="false">
      <c r="A961" s="4"/>
      <c r="B961" s="4"/>
      <c r="C961" s="4"/>
    </row>
    <row r="962" customFormat="false" ht="15.75" hidden="false" customHeight="false" outlineLevel="0" collapsed="false">
      <c r="A962" s="4"/>
      <c r="B962" s="4"/>
      <c r="C962" s="4"/>
    </row>
    <row r="963" customFormat="false" ht="15.75" hidden="false" customHeight="false" outlineLevel="0" collapsed="false">
      <c r="A963" s="4"/>
      <c r="B963" s="4"/>
      <c r="C963" s="4"/>
    </row>
    <row r="964" customFormat="false" ht="15.75" hidden="false" customHeight="false" outlineLevel="0" collapsed="false">
      <c r="A964" s="4"/>
      <c r="B964" s="4"/>
      <c r="C964" s="4"/>
    </row>
    <row r="965" customFormat="false" ht="15.75" hidden="false" customHeight="false" outlineLevel="0" collapsed="false">
      <c r="A965" s="4"/>
      <c r="B965" s="4"/>
      <c r="C965" s="4"/>
    </row>
    <row r="966" customFormat="false" ht="15.75" hidden="false" customHeight="false" outlineLevel="0" collapsed="false">
      <c r="A966" s="4"/>
      <c r="B966" s="4"/>
      <c r="C966" s="4"/>
    </row>
    <row r="967" customFormat="false" ht="15.75" hidden="false" customHeight="false" outlineLevel="0" collapsed="false">
      <c r="A967" s="4"/>
      <c r="B967" s="4"/>
      <c r="C967" s="4"/>
    </row>
    <row r="968" customFormat="false" ht="15.75" hidden="false" customHeight="false" outlineLevel="0" collapsed="false">
      <c r="A968" s="4"/>
      <c r="B968" s="4"/>
      <c r="C968" s="4"/>
    </row>
    <row r="969" customFormat="false" ht="15.75" hidden="false" customHeight="false" outlineLevel="0" collapsed="false">
      <c r="A969" s="4"/>
      <c r="B969" s="4"/>
      <c r="C969" s="4"/>
    </row>
    <row r="970" customFormat="false" ht="15.75" hidden="false" customHeight="false" outlineLevel="0" collapsed="false">
      <c r="A970" s="4"/>
      <c r="B970" s="4"/>
      <c r="C970" s="4"/>
    </row>
    <row r="971" customFormat="false" ht="15.75" hidden="false" customHeight="false" outlineLevel="0" collapsed="false">
      <c r="A971" s="4"/>
      <c r="B971" s="4"/>
      <c r="C971" s="4"/>
    </row>
    <row r="972" customFormat="false" ht="15.75" hidden="false" customHeight="false" outlineLevel="0" collapsed="false">
      <c r="A972" s="4"/>
      <c r="B972" s="4"/>
      <c r="C972" s="4"/>
    </row>
    <row r="973" customFormat="false" ht="15.75" hidden="false" customHeight="false" outlineLevel="0" collapsed="false">
      <c r="A973" s="4"/>
      <c r="B973" s="4"/>
      <c r="C973" s="4"/>
    </row>
    <row r="974" customFormat="false" ht="15.75" hidden="false" customHeight="false" outlineLevel="0" collapsed="false">
      <c r="A974" s="4"/>
      <c r="B974" s="4"/>
      <c r="C974" s="4"/>
    </row>
    <row r="975" customFormat="false" ht="15.75" hidden="false" customHeight="false" outlineLevel="0" collapsed="false">
      <c r="A975" s="4"/>
      <c r="B975" s="4"/>
      <c r="C975" s="4"/>
    </row>
    <row r="976" customFormat="false" ht="15.75" hidden="false" customHeight="false" outlineLevel="0" collapsed="false">
      <c r="A976" s="4"/>
      <c r="B976" s="4"/>
      <c r="C976" s="4"/>
    </row>
    <row r="977" customFormat="false" ht="15.75" hidden="false" customHeight="false" outlineLevel="0" collapsed="false">
      <c r="A977" s="4"/>
      <c r="B977" s="4"/>
      <c r="C977" s="4"/>
    </row>
    <row r="978" customFormat="false" ht="15.75" hidden="false" customHeight="false" outlineLevel="0" collapsed="false">
      <c r="A978" s="4"/>
      <c r="B978" s="4"/>
      <c r="C978" s="4"/>
    </row>
    <row r="979" customFormat="false" ht="15.75" hidden="false" customHeight="false" outlineLevel="0" collapsed="false">
      <c r="A979" s="4"/>
      <c r="B979" s="4"/>
      <c r="C979" s="4"/>
    </row>
    <row r="980" customFormat="false" ht="15.75" hidden="false" customHeight="false" outlineLevel="0" collapsed="false">
      <c r="A980" s="4"/>
      <c r="B980" s="4"/>
      <c r="C980" s="4"/>
    </row>
    <row r="981" customFormat="false" ht="15.75" hidden="false" customHeight="false" outlineLevel="0" collapsed="false">
      <c r="A981" s="4"/>
      <c r="B981" s="4"/>
      <c r="C981" s="4"/>
    </row>
    <row r="982" customFormat="false" ht="15.75" hidden="false" customHeight="false" outlineLevel="0" collapsed="false">
      <c r="A982" s="4"/>
      <c r="B982" s="4"/>
      <c r="C982" s="4"/>
    </row>
    <row r="983" customFormat="false" ht="15.75" hidden="false" customHeight="false" outlineLevel="0" collapsed="false">
      <c r="A983" s="4"/>
      <c r="B983" s="4"/>
      <c r="C983" s="4"/>
    </row>
    <row r="984" customFormat="false" ht="15.75" hidden="false" customHeight="false" outlineLevel="0" collapsed="false">
      <c r="A984" s="4"/>
      <c r="B984" s="4"/>
      <c r="C984" s="4"/>
    </row>
    <row r="985" customFormat="false" ht="15.75" hidden="false" customHeight="false" outlineLevel="0" collapsed="false">
      <c r="A985" s="4"/>
      <c r="B985" s="4"/>
      <c r="C985" s="4"/>
    </row>
    <row r="986" customFormat="false" ht="15.75" hidden="false" customHeight="false" outlineLevel="0" collapsed="false">
      <c r="A986" s="4"/>
      <c r="B986" s="4"/>
      <c r="C986" s="4"/>
    </row>
    <row r="987" customFormat="false" ht="15.75" hidden="false" customHeight="false" outlineLevel="0" collapsed="false">
      <c r="A987" s="4"/>
      <c r="B987" s="4"/>
      <c r="C987" s="4"/>
    </row>
    <row r="988" customFormat="false" ht="15.75" hidden="false" customHeight="false" outlineLevel="0" collapsed="false">
      <c r="A988" s="4"/>
      <c r="B988" s="4"/>
      <c r="C988" s="4"/>
    </row>
    <row r="989" customFormat="false" ht="15.75" hidden="false" customHeight="false" outlineLevel="0" collapsed="false">
      <c r="A989" s="4"/>
      <c r="B989" s="4"/>
      <c r="C989" s="4"/>
    </row>
    <row r="990" customFormat="false" ht="15.75" hidden="false" customHeight="false" outlineLevel="0" collapsed="false">
      <c r="A990" s="4"/>
      <c r="B990" s="4"/>
      <c r="C990" s="4"/>
    </row>
    <row r="991" customFormat="false" ht="15.75" hidden="false" customHeight="false" outlineLevel="0" collapsed="false">
      <c r="A991" s="4"/>
      <c r="B991" s="4"/>
      <c r="C991" s="4"/>
    </row>
    <row r="992" customFormat="false" ht="15.75" hidden="false" customHeight="false" outlineLevel="0" collapsed="false">
      <c r="A992" s="4"/>
      <c r="B992" s="4"/>
      <c r="C992" s="4"/>
    </row>
    <row r="993" customFormat="false" ht="15.75" hidden="false" customHeight="false" outlineLevel="0" collapsed="false">
      <c r="A993" s="4"/>
      <c r="B993" s="4"/>
      <c r="C993" s="4"/>
    </row>
    <row r="994" customFormat="false" ht="15.75" hidden="false" customHeight="false" outlineLevel="0" collapsed="false">
      <c r="A994" s="4"/>
      <c r="B994" s="4"/>
      <c r="C994" s="4"/>
    </row>
    <row r="995" customFormat="false" ht="15.75" hidden="false" customHeight="false" outlineLevel="0" collapsed="false">
      <c r="A995" s="4"/>
      <c r="B995" s="4"/>
      <c r="C995" s="4"/>
    </row>
    <row r="996" customFormat="false" ht="15.75" hidden="false" customHeight="false" outlineLevel="0" collapsed="false">
      <c r="A996" s="4"/>
      <c r="B996" s="4"/>
      <c r="C996" s="4"/>
    </row>
    <row r="997" customFormat="false" ht="15.75" hidden="false" customHeight="false" outlineLevel="0" collapsed="false">
      <c r="A997" s="4"/>
      <c r="B997" s="4"/>
      <c r="C997" s="4"/>
    </row>
    <row r="998" customFormat="false" ht="15.75" hidden="false" customHeight="false" outlineLevel="0" collapsed="false">
      <c r="A998" s="4"/>
      <c r="B998" s="4"/>
      <c r="C998" s="4"/>
    </row>
    <row r="999" customFormat="false" ht="15.75" hidden="false" customHeight="false" outlineLevel="0" collapsed="false">
      <c r="A999" s="4"/>
      <c r="B999" s="4"/>
      <c r="C999" s="4"/>
    </row>
    <row r="1000" customFormat="false" ht="15.75" hidden="false" customHeight="false" outlineLevel="0" collapsed="false">
      <c r="A1000" s="4"/>
      <c r="B1000" s="4"/>
      <c r="C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4" min="4" style="0" width="14.63"/>
  </cols>
  <sheetData>
    <row r="1" customFormat="false" ht="15.75" hidden="false" customHeight="false" outlineLevel="0" collapsed="false">
      <c r="A1" s="15" t="s">
        <v>141</v>
      </c>
      <c r="B1" s="22" t="s">
        <v>142</v>
      </c>
      <c r="C1" s="22" t="s">
        <v>143</v>
      </c>
      <c r="D1" s="22" t="s">
        <v>144</v>
      </c>
      <c r="E1" s="22"/>
    </row>
    <row r="2" customFormat="false" ht="15.75" hidden="false" customHeight="false" outlineLevel="0" collapsed="false">
      <c r="A2" s="15" t="s">
        <v>145</v>
      </c>
      <c r="B2" s="22" t="n">
        <v>100</v>
      </c>
      <c r="C2" s="22" t="s">
        <v>146</v>
      </c>
      <c r="D2" s="23" t="n">
        <f aca="false">bioref_GWP100_ALIGNED_Levasseur!X5</f>
        <v>-0.692232713552304</v>
      </c>
      <c r="E2" s="22"/>
    </row>
    <row r="3" customFormat="false" ht="15.75" hidden="false" customHeight="false" outlineLevel="0" collapsed="false">
      <c r="A3" s="15" t="s">
        <v>145</v>
      </c>
      <c r="B3" s="22" t="n">
        <v>500</v>
      </c>
      <c r="C3" s="22" t="s">
        <v>146</v>
      </c>
      <c r="D3" s="23" t="n">
        <f aca="false">bioref_GWP500_ALIGNED_Levasseur!X5</f>
        <v>-0.126889809195011</v>
      </c>
      <c r="E3" s="22"/>
    </row>
    <row r="4" customFormat="false" ht="15.75" hidden="false" customHeight="false" outlineLevel="0" collapsed="false">
      <c r="A4" s="15" t="s">
        <v>145</v>
      </c>
      <c r="B4" s="22" t="n">
        <v>100</v>
      </c>
      <c r="C4" s="22" t="s">
        <v>147</v>
      </c>
      <c r="D4" s="23" t="n">
        <f aca="false">Sheet13!X5</f>
        <v>1.13889755894918</v>
      </c>
      <c r="E4" s="22"/>
    </row>
    <row r="5" customFormat="false" ht="15.75" hidden="false" customHeight="false" outlineLevel="0" collapsed="false">
      <c r="A5" s="15" t="s">
        <v>145</v>
      </c>
      <c r="B5" s="22" t="n">
        <v>500</v>
      </c>
      <c r="C5" s="22" t="s">
        <v>147</v>
      </c>
      <c r="D5" s="23" t="n">
        <f aca="false">Sheet14!X5</f>
        <v>1.70424046330647</v>
      </c>
      <c r="E5" s="22"/>
    </row>
    <row r="6" customFormat="false" ht="15.75" hidden="false" customHeight="false" outlineLevel="0" collapsed="false">
      <c r="A6" s="15" t="s">
        <v>148</v>
      </c>
      <c r="B6" s="22" t="n">
        <v>100</v>
      </c>
      <c r="C6" s="22" t="s">
        <v>146</v>
      </c>
      <c r="D6" s="23" t="n">
        <f aca="false">comb_GWP100_ALIGNED_Levasseur_w!X5</f>
        <v>-0.526074326470742</v>
      </c>
      <c r="E6" s="22"/>
    </row>
    <row r="7" customFormat="false" ht="15.75" hidden="false" customHeight="false" outlineLevel="0" collapsed="false">
      <c r="A7" s="15" t="s">
        <v>148</v>
      </c>
      <c r="B7" s="22" t="n">
        <v>500</v>
      </c>
      <c r="C7" s="22" t="s">
        <v>146</v>
      </c>
      <c r="D7" s="23" t="n">
        <f aca="false">comb_GWP500_ALIGNED_Levasseur_w!X5</f>
        <v>-0.0988476363336888</v>
      </c>
      <c r="E7" s="22"/>
    </row>
    <row r="8" customFormat="false" ht="15.75" hidden="false" customHeight="false" outlineLevel="0" collapsed="false">
      <c r="A8" s="15" t="s">
        <v>148</v>
      </c>
      <c r="B8" s="22" t="n">
        <v>100</v>
      </c>
      <c r="C8" s="22" t="s">
        <v>147</v>
      </c>
      <c r="D8" s="23" t="n">
        <f aca="false">comb_GWP100_ALIGNED_Levasseur_n!X5</f>
        <v>1.30505594603074</v>
      </c>
      <c r="E8" s="22"/>
    </row>
    <row r="9" customFormat="false" ht="15.75" hidden="false" customHeight="false" outlineLevel="0" collapsed="false">
      <c r="A9" s="15" t="s">
        <v>148</v>
      </c>
      <c r="B9" s="22" t="n">
        <v>500</v>
      </c>
      <c r="C9" s="22" t="s">
        <v>147</v>
      </c>
      <c r="D9" s="23" t="n">
        <f aca="false">comb_GWP500_ALIGNED_Levasseur_n!X5</f>
        <v>1.7322826361678</v>
      </c>
      <c r="E9" s="22"/>
    </row>
    <row r="10" customFormat="false" ht="15.75" hidden="false" customHeight="false" outlineLevel="0" collapsed="false">
      <c r="B10" s="22"/>
      <c r="C10" s="22"/>
      <c r="D10" s="22"/>
      <c r="E10" s="22"/>
    </row>
    <row r="11" customFormat="false" ht="15.75" hidden="false" customHeight="false" outlineLevel="0" collapsed="false">
      <c r="B11" s="22"/>
      <c r="C11" s="22"/>
      <c r="D11" s="22"/>
      <c r="E11" s="22"/>
    </row>
    <row r="12" customFormat="false" ht="15.75" hidden="false" customHeight="false" outlineLevel="0" collapsed="false">
      <c r="B12" s="22"/>
      <c r="C12" s="22"/>
      <c r="D12" s="22"/>
      <c r="E12" s="22"/>
    </row>
    <row r="13" customFormat="false" ht="15.75" hidden="false" customHeight="false" outlineLevel="0" collapsed="false">
      <c r="B13" s="22"/>
      <c r="C13" s="22"/>
      <c r="D13" s="22"/>
      <c r="E13" s="22"/>
    </row>
    <row r="14" customFormat="false" ht="15.75" hidden="false" customHeight="false" outlineLevel="0" collapsed="false">
      <c r="B14" s="22"/>
      <c r="C14" s="22"/>
      <c r="D14" s="22"/>
      <c r="E14" s="22"/>
    </row>
    <row r="15" customFormat="false" ht="15.75" hidden="false" customHeight="false" outlineLevel="0" collapsed="false">
      <c r="B15" s="22"/>
      <c r="C15" s="22"/>
      <c r="D15" s="22"/>
      <c r="E15" s="22"/>
    </row>
    <row r="16" customFormat="false" ht="15.75" hidden="false" customHeight="false" outlineLevel="0" collapsed="false">
      <c r="B16" s="22"/>
      <c r="C16" s="22"/>
      <c r="D16" s="22"/>
      <c r="E16" s="22"/>
    </row>
    <row r="17" customFormat="false" ht="15.75" hidden="false" customHeight="false" outlineLevel="0" collapsed="false">
      <c r="B17" s="22"/>
      <c r="C17" s="22"/>
      <c r="D17" s="22"/>
      <c r="E17" s="22"/>
    </row>
    <row r="18" customFormat="false" ht="15.75" hidden="false" customHeight="false" outlineLevel="0" collapsed="false">
      <c r="B18" s="22"/>
      <c r="C18" s="22"/>
      <c r="D18" s="22"/>
      <c r="E18" s="22"/>
    </row>
    <row r="19" customFormat="false" ht="15.75" hidden="false" customHeight="false" outlineLevel="0" collapsed="false">
      <c r="B19" s="22"/>
      <c r="C19" s="22"/>
      <c r="D19" s="22"/>
      <c r="E19" s="22"/>
    </row>
    <row r="20" customFormat="false" ht="15.75" hidden="false" customHeight="false" outlineLevel="0" collapsed="false">
      <c r="B20" s="22"/>
      <c r="C20" s="22"/>
      <c r="D20" s="22"/>
      <c r="E20" s="22"/>
    </row>
    <row r="21" customFormat="false" ht="15.75" hidden="false" customHeight="false" outlineLevel="0" collapsed="false">
      <c r="B21" s="22"/>
      <c r="C21" s="22"/>
      <c r="D21" s="22"/>
      <c r="E21" s="22"/>
    </row>
    <row r="22" customFormat="false" ht="15.75" hidden="false" customHeight="false" outlineLevel="0" collapsed="false">
      <c r="B22" s="22"/>
      <c r="C22" s="22"/>
      <c r="D22" s="22"/>
      <c r="E22" s="22"/>
    </row>
    <row r="23" customFormat="false" ht="15.75" hidden="false" customHeight="false" outlineLevel="0" collapsed="false">
      <c r="B23" s="22"/>
      <c r="C23" s="22"/>
      <c r="D23" s="22"/>
      <c r="E23" s="22"/>
    </row>
    <row r="24" customFormat="false" ht="15.75" hidden="false" customHeight="false" outlineLevel="0" collapsed="false">
      <c r="B24" s="22"/>
      <c r="C24" s="22"/>
      <c r="D24" s="22"/>
      <c r="E24" s="22"/>
    </row>
    <row r="25" customFormat="false" ht="15.75" hidden="false" customHeight="false" outlineLevel="0" collapsed="false">
      <c r="B25" s="22"/>
      <c r="C25" s="22"/>
      <c r="D25" s="22"/>
      <c r="E25" s="22"/>
    </row>
    <row r="26" customFormat="false" ht="15.75" hidden="false" customHeight="false" outlineLevel="0" collapsed="false">
      <c r="B26" s="22"/>
      <c r="C26" s="22"/>
      <c r="D26" s="22"/>
      <c r="E26" s="22"/>
    </row>
    <row r="27" customFormat="false" ht="15.75" hidden="false" customHeight="false" outlineLevel="0" collapsed="false">
      <c r="B27" s="22"/>
      <c r="C27" s="22"/>
      <c r="D27" s="22"/>
      <c r="E27" s="22"/>
    </row>
    <row r="28" customFormat="false" ht="15.75" hidden="false" customHeight="false" outlineLevel="0" collapsed="false">
      <c r="B28" s="22"/>
      <c r="C28" s="22"/>
      <c r="D28" s="22"/>
      <c r="E28" s="22"/>
    </row>
    <row r="29" customFormat="false" ht="15.75" hidden="false" customHeight="false" outlineLevel="0" collapsed="false">
      <c r="B29" s="22"/>
      <c r="C29" s="22"/>
      <c r="D29" s="22"/>
      <c r="E29" s="22"/>
    </row>
    <row r="30" customFormat="false" ht="15.75" hidden="false" customHeight="false" outlineLevel="0" collapsed="false">
      <c r="B30" s="22"/>
      <c r="C30" s="22"/>
      <c r="D30" s="22"/>
      <c r="E30" s="22"/>
    </row>
    <row r="31" customFormat="false" ht="15.75" hidden="false" customHeight="false" outlineLevel="0" collapsed="false">
      <c r="B31" s="22"/>
      <c r="C31" s="22"/>
      <c r="D31" s="22"/>
      <c r="E31" s="22"/>
    </row>
    <row r="32" customFormat="false" ht="15.75" hidden="false" customHeight="false" outlineLevel="0" collapsed="false">
      <c r="B32" s="22"/>
      <c r="C32" s="22"/>
      <c r="D32" s="22"/>
      <c r="E32" s="22"/>
    </row>
    <row r="33" customFormat="false" ht="15.75" hidden="false" customHeight="false" outlineLevel="0" collapsed="false">
      <c r="B33" s="22"/>
      <c r="C33" s="22"/>
      <c r="D33" s="22"/>
      <c r="E33" s="22"/>
    </row>
    <row r="34" customFormat="false" ht="15.75" hidden="false" customHeight="false" outlineLevel="0" collapsed="false">
      <c r="B34" s="22"/>
      <c r="C34" s="22"/>
      <c r="D34" s="22"/>
      <c r="E34" s="22"/>
    </row>
    <row r="35" customFormat="false" ht="15.75" hidden="false" customHeight="false" outlineLevel="0" collapsed="false">
      <c r="B35" s="22"/>
      <c r="C35" s="22"/>
      <c r="D35" s="22"/>
      <c r="E35" s="22"/>
    </row>
    <row r="36" customFormat="false" ht="15.75" hidden="false" customHeight="false" outlineLevel="0" collapsed="false">
      <c r="B36" s="22"/>
      <c r="C36" s="22"/>
      <c r="D36" s="22"/>
      <c r="E36" s="22"/>
    </row>
    <row r="37" customFormat="false" ht="15.75" hidden="false" customHeight="false" outlineLevel="0" collapsed="false">
      <c r="B37" s="22"/>
      <c r="C37" s="22"/>
      <c r="D37" s="22"/>
      <c r="E37" s="22"/>
    </row>
    <row r="38" customFormat="false" ht="15.75" hidden="false" customHeight="false" outlineLevel="0" collapsed="false">
      <c r="B38" s="22"/>
      <c r="C38" s="22"/>
      <c r="D38" s="22"/>
      <c r="E38" s="22"/>
    </row>
    <row r="39" customFormat="false" ht="15.75" hidden="false" customHeight="false" outlineLevel="0" collapsed="false">
      <c r="B39" s="22"/>
      <c r="C39" s="22"/>
      <c r="D39" s="22"/>
      <c r="E39" s="22"/>
    </row>
    <row r="40" customFormat="false" ht="15.75" hidden="false" customHeight="false" outlineLevel="0" collapsed="false">
      <c r="B40" s="22"/>
      <c r="C40" s="22"/>
      <c r="D40" s="22"/>
      <c r="E40" s="22"/>
    </row>
    <row r="41" customFormat="false" ht="15.75" hidden="false" customHeight="false" outlineLevel="0" collapsed="false">
      <c r="B41" s="22"/>
      <c r="C41" s="22"/>
      <c r="D41" s="22"/>
      <c r="E41" s="22"/>
    </row>
    <row r="42" customFormat="false" ht="15.75" hidden="false" customHeight="false" outlineLevel="0" collapsed="false">
      <c r="B42" s="22"/>
      <c r="C42" s="22"/>
      <c r="D42" s="22"/>
      <c r="E42" s="22"/>
    </row>
    <row r="43" customFormat="false" ht="15.75" hidden="false" customHeight="false" outlineLevel="0" collapsed="false">
      <c r="B43" s="22"/>
      <c r="C43" s="22"/>
      <c r="D43" s="22"/>
      <c r="E43" s="22"/>
    </row>
    <row r="44" customFormat="false" ht="15.75" hidden="false" customHeight="false" outlineLevel="0" collapsed="false">
      <c r="B44" s="22"/>
      <c r="C44" s="22"/>
      <c r="D44" s="22"/>
      <c r="E44" s="22"/>
    </row>
    <row r="45" customFormat="false" ht="15.75" hidden="false" customHeight="false" outlineLevel="0" collapsed="false">
      <c r="B45" s="22"/>
      <c r="C45" s="22"/>
      <c r="D45" s="22"/>
      <c r="E45" s="22"/>
    </row>
    <row r="46" customFormat="false" ht="15.75" hidden="false" customHeight="false" outlineLevel="0" collapsed="false">
      <c r="B46" s="22"/>
      <c r="C46" s="22"/>
      <c r="D46" s="22"/>
      <c r="E46" s="22"/>
    </row>
    <row r="47" customFormat="false" ht="15.75" hidden="false" customHeight="false" outlineLevel="0" collapsed="false">
      <c r="B47" s="22"/>
      <c r="C47" s="22"/>
      <c r="D47" s="22"/>
      <c r="E47" s="22"/>
    </row>
    <row r="48" customFormat="false" ht="15.75" hidden="false" customHeight="false" outlineLevel="0" collapsed="false">
      <c r="B48" s="22"/>
      <c r="C48" s="22"/>
      <c r="D48" s="22"/>
      <c r="E48" s="22"/>
    </row>
    <row r="49" customFormat="false" ht="15.75" hidden="false" customHeight="false" outlineLevel="0" collapsed="false">
      <c r="B49" s="22"/>
      <c r="C49" s="22"/>
      <c r="D49" s="22"/>
      <c r="E49" s="22"/>
    </row>
    <row r="50" customFormat="false" ht="15.75" hidden="false" customHeight="false" outlineLevel="0" collapsed="false">
      <c r="B50" s="22"/>
      <c r="C50" s="22"/>
      <c r="D50" s="22"/>
      <c r="E50" s="22"/>
    </row>
    <row r="51" customFormat="false" ht="15.75" hidden="false" customHeight="false" outlineLevel="0" collapsed="false">
      <c r="B51" s="22"/>
      <c r="C51" s="22"/>
      <c r="D51" s="22"/>
      <c r="E51" s="22"/>
    </row>
    <row r="52" customFormat="false" ht="15.75" hidden="false" customHeight="false" outlineLevel="0" collapsed="false">
      <c r="B52" s="22"/>
      <c r="C52" s="22"/>
      <c r="D52" s="22"/>
      <c r="E52" s="22"/>
    </row>
    <row r="53" customFormat="false" ht="15.75" hidden="false" customHeight="false" outlineLevel="0" collapsed="false">
      <c r="B53" s="22"/>
      <c r="C53" s="22"/>
      <c r="D53" s="22"/>
      <c r="E53" s="22"/>
    </row>
    <row r="54" customFormat="false" ht="15.75" hidden="false" customHeight="false" outlineLevel="0" collapsed="false">
      <c r="B54" s="22"/>
      <c r="C54" s="22"/>
      <c r="D54" s="22"/>
      <c r="E54" s="22"/>
    </row>
    <row r="55" customFormat="false" ht="15.75" hidden="false" customHeight="false" outlineLevel="0" collapsed="false">
      <c r="B55" s="22"/>
      <c r="C55" s="22"/>
      <c r="D55" s="22"/>
      <c r="E55" s="22"/>
    </row>
    <row r="56" customFormat="false" ht="15.75" hidden="false" customHeight="false" outlineLevel="0" collapsed="false">
      <c r="B56" s="22"/>
      <c r="C56" s="22"/>
      <c r="D56" s="22"/>
      <c r="E56" s="22"/>
    </row>
    <row r="57" customFormat="false" ht="15.75" hidden="false" customHeight="false" outlineLevel="0" collapsed="false">
      <c r="B57" s="22"/>
      <c r="C57" s="22"/>
      <c r="D57" s="22"/>
      <c r="E57" s="22"/>
    </row>
    <row r="58" customFormat="false" ht="15.75" hidden="false" customHeight="false" outlineLevel="0" collapsed="false">
      <c r="B58" s="22"/>
      <c r="C58" s="22"/>
      <c r="D58" s="22"/>
      <c r="E58" s="22"/>
    </row>
    <row r="59" customFormat="false" ht="15.75" hidden="false" customHeight="false" outlineLevel="0" collapsed="false">
      <c r="B59" s="22"/>
      <c r="C59" s="22"/>
      <c r="D59" s="22"/>
      <c r="E59" s="22"/>
    </row>
    <row r="60" customFormat="false" ht="15.75" hidden="false" customHeight="false" outlineLevel="0" collapsed="false">
      <c r="B60" s="22"/>
      <c r="C60" s="22"/>
      <c r="D60" s="22"/>
      <c r="E60" s="22"/>
    </row>
    <row r="61" customFormat="false" ht="15.75" hidden="false" customHeight="false" outlineLevel="0" collapsed="false">
      <c r="B61" s="22"/>
      <c r="C61" s="22"/>
      <c r="D61" s="22"/>
      <c r="E61" s="22"/>
    </row>
    <row r="62" customFormat="false" ht="15.75" hidden="false" customHeight="false" outlineLevel="0" collapsed="false">
      <c r="B62" s="22"/>
      <c r="C62" s="22"/>
      <c r="D62" s="22"/>
      <c r="E62" s="22"/>
    </row>
    <row r="63" customFormat="false" ht="15.75" hidden="false" customHeight="false" outlineLevel="0" collapsed="false">
      <c r="B63" s="22"/>
      <c r="C63" s="22"/>
      <c r="D63" s="22"/>
      <c r="E63" s="22"/>
    </row>
    <row r="64" customFormat="false" ht="15.75" hidden="false" customHeight="false" outlineLevel="0" collapsed="false">
      <c r="B64" s="22"/>
      <c r="C64" s="22"/>
      <c r="D64" s="22"/>
      <c r="E64" s="22"/>
    </row>
    <row r="65" customFormat="false" ht="15.75" hidden="false" customHeight="false" outlineLevel="0" collapsed="false">
      <c r="B65" s="22"/>
      <c r="C65" s="22"/>
      <c r="D65" s="22"/>
      <c r="E65" s="22"/>
    </row>
    <row r="66" customFormat="false" ht="15.75" hidden="false" customHeight="false" outlineLevel="0" collapsed="false">
      <c r="B66" s="22"/>
      <c r="C66" s="22"/>
      <c r="D66" s="22"/>
      <c r="E66" s="22"/>
    </row>
    <row r="67" customFormat="false" ht="15.75" hidden="false" customHeight="false" outlineLevel="0" collapsed="false">
      <c r="B67" s="22"/>
      <c r="C67" s="22"/>
      <c r="D67" s="22"/>
      <c r="E67" s="22"/>
    </row>
    <row r="68" customFormat="false" ht="15.75" hidden="false" customHeight="false" outlineLevel="0" collapsed="false">
      <c r="B68" s="22"/>
      <c r="C68" s="22"/>
      <c r="D68" s="22"/>
      <c r="E68" s="22"/>
    </row>
    <row r="69" customFormat="false" ht="15.75" hidden="false" customHeight="false" outlineLevel="0" collapsed="false">
      <c r="B69" s="22"/>
      <c r="C69" s="22"/>
      <c r="D69" s="22"/>
      <c r="E69" s="22"/>
    </row>
    <row r="70" customFormat="false" ht="15.75" hidden="false" customHeight="false" outlineLevel="0" collapsed="false">
      <c r="B70" s="22"/>
      <c r="C70" s="22"/>
      <c r="D70" s="22"/>
      <c r="E70" s="22"/>
    </row>
    <row r="71" customFormat="false" ht="15.75" hidden="false" customHeight="false" outlineLevel="0" collapsed="false">
      <c r="B71" s="22"/>
      <c r="C71" s="22"/>
      <c r="D71" s="22"/>
      <c r="E71" s="22"/>
    </row>
    <row r="72" customFormat="false" ht="15.75" hidden="false" customHeight="false" outlineLevel="0" collapsed="false">
      <c r="B72" s="22"/>
      <c r="C72" s="22"/>
      <c r="D72" s="22"/>
      <c r="E72" s="22"/>
    </row>
    <row r="73" customFormat="false" ht="15.75" hidden="false" customHeight="false" outlineLevel="0" collapsed="false">
      <c r="B73" s="22"/>
      <c r="C73" s="22"/>
      <c r="D73" s="22"/>
      <c r="E73" s="22"/>
    </row>
    <row r="74" customFormat="false" ht="15.75" hidden="false" customHeight="false" outlineLevel="0" collapsed="false">
      <c r="B74" s="22"/>
      <c r="C74" s="22"/>
      <c r="D74" s="22"/>
      <c r="E74" s="22"/>
    </row>
    <row r="75" customFormat="false" ht="15.75" hidden="false" customHeight="false" outlineLevel="0" collapsed="false">
      <c r="B75" s="22"/>
      <c r="C75" s="22"/>
      <c r="D75" s="22"/>
      <c r="E75" s="22"/>
    </row>
    <row r="76" customFormat="false" ht="15.75" hidden="false" customHeight="false" outlineLevel="0" collapsed="false">
      <c r="B76" s="22"/>
      <c r="C76" s="22"/>
      <c r="D76" s="22"/>
      <c r="E76" s="22"/>
    </row>
    <row r="77" customFormat="false" ht="15.75" hidden="false" customHeight="false" outlineLevel="0" collapsed="false">
      <c r="B77" s="22"/>
      <c r="C77" s="22"/>
      <c r="D77" s="22"/>
      <c r="E77" s="22"/>
    </row>
    <row r="78" customFormat="false" ht="15.75" hidden="false" customHeight="false" outlineLevel="0" collapsed="false">
      <c r="B78" s="22"/>
      <c r="C78" s="22"/>
      <c r="D78" s="22"/>
      <c r="E78" s="22"/>
    </row>
    <row r="79" customFormat="false" ht="15.75" hidden="false" customHeight="false" outlineLevel="0" collapsed="false">
      <c r="B79" s="22"/>
      <c r="C79" s="22"/>
      <c r="D79" s="22"/>
      <c r="E79" s="22"/>
    </row>
    <row r="80" customFormat="false" ht="15.75" hidden="false" customHeight="false" outlineLevel="0" collapsed="false">
      <c r="B80" s="22"/>
      <c r="C80" s="22"/>
      <c r="D80" s="22"/>
      <c r="E80" s="22"/>
    </row>
    <row r="81" customFormat="false" ht="15.75" hidden="false" customHeight="false" outlineLevel="0" collapsed="false">
      <c r="B81" s="22"/>
      <c r="C81" s="22"/>
      <c r="D81" s="22"/>
      <c r="E81" s="22"/>
    </row>
    <row r="82" customFormat="false" ht="15.75" hidden="false" customHeight="false" outlineLevel="0" collapsed="false">
      <c r="B82" s="22"/>
      <c r="C82" s="22"/>
      <c r="D82" s="22"/>
      <c r="E82" s="22"/>
    </row>
    <row r="83" customFormat="false" ht="15.75" hidden="false" customHeight="false" outlineLevel="0" collapsed="false">
      <c r="B83" s="22"/>
      <c r="C83" s="22"/>
      <c r="D83" s="22"/>
      <c r="E83" s="22"/>
    </row>
    <row r="84" customFormat="false" ht="15.75" hidden="false" customHeight="false" outlineLevel="0" collapsed="false">
      <c r="B84" s="22"/>
      <c r="C84" s="22"/>
      <c r="D84" s="22"/>
      <c r="E84" s="22"/>
    </row>
    <row r="85" customFormat="false" ht="15.75" hidden="false" customHeight="false" outlineLevel="0" collapsed="false">
      <c r="B85" s="22"/>
      <c r="C85" s="22"/>
      <c r="D85" s="22"/>
      <c r="E85" s="22"/>
    </row>
    <row r="86" customFormat="false" ht="15.75" hidden="false" customHeight="false" outlineLevel="0" collapsed="false">
      <c r="B86" s="22"/>
      <c r="C86" s="22"/>
      <c r="D86" s="22"/>
      <c r="E86" s="22"/>
    </row>
    <row r="87" customFormat="false" ht="15.75" hidden="false" customHeight="false" outlineLevel="0" collapsed="false">
      <c r="B87" s="22"/>
      <c r="C87" s="22"/>
      <c r="D87" s="22"/>
      <c r="E87" s="22"/>
    </row>
    <row r="88" customFormat="false" ht="15.75" hidden="false" customHeight="false" outlineLevel="0" collapsed="false">
      <c r="B88" s="22"/>
      <c r="C88" s="22"/>
      <c r="D88" s="22"/>
      <c r="E88" s="22"/>
    </row>
    <row r="89" customFormat="false" ht="15.75" hidden="false" customHeight="false" outlineLevel="0" collapsed="false">
      <c r="B89" s="22"/>
      <c r="C89" s="22"/>
      <c r="D89" s="22"/>
      <c r="E89" s="22"/>
    </row>
    <row r="90" customFormat="false" ht="15.75" hidden="false" customHeight="false" outlineLevel="0" collapsed="false">
      <c r="B90" s="22"/>
      <c r="C90" s="22"/>
      <c r="D90" s="22"/>
      <c r="E90" s="22"/>
    </row>
    <row r="91" customFormat="false" ht="15.75" hidden="false" customHeight="false" outlineLevel="0" collapsed="false">
      <c r="B91" s="22"/>
      <c r="C91" s="22"/>
      <c r="D91" s="22"/>
      <c r="E91" s="22"/>
    </row>
    <row r="92" customFormat="false" ht="15.75" hidden="false" customHeight="false" outlineLevel="0" collapsed="false">
      <c r="B92" s="22"/>
      <c r="C92" s="22"/>
      <c r="D92" s="22"/>
      <c r="E92" s="22"/>
    </row>
    <row r="93" customFormat="false" ht="15.75" hidden="false" customHeight="false" outlineLevel="0" collapsed="false">
      <c r="B93" s="22"/>
      <c r="C93" s="22"/>
      <c r="D93" s="22"/>
      <c r="E93" s="22"/>
    </row>
    <row r="94" customFormat="false" ht="15.75" hidden="false" customHeight="false" outlineLevel="0" collapsed="false">
      <c r="B94" s="22"/>
      <c r="C94" s="22"/>
      <c r="D94" s="22"/>
      <c r="E94" s="22"/>
    </row>
    <row r="95" customFormat="false" ht="15.75" hidden="false" customHeight="false" outlineLevel="0" collapsed="false">
      <c r="B95" s="22"/>
      <c r="C95" s="22"/>
      <c r="D95" s="22"/>
      <c r="E95" s="22"/>
    </row>
    <row r="96" customFormat="false" ht="15.75" hidden="false" customHeight="false" outlineLevel="0" collapsed="false">
      <c r="B96" s="22"/>
      <c r="C96" s="22"/>
      <c r="D96" s="22"/>
      <c r="E96" s="22"/>
    </row>
    <row r="97" customFormat="false" ht="15.75" hidden="false" customHeight="false" outlineLevel="0" collapsed="false">
      <c r="B97" s="22"/>
      <c r="C97" s="22"/>
      <c r="D97" s="22"/>
      <c r="E97" s="22"/>
    </row>
    <row r="98" customFormat="false" ht="15.75" hidden="false" customHeight="false" outlineLevel="0" collapsed="false">
      <c r="B98" s="22"/>
      <c r="C98" s="22"/>
      <c r="D98" s="22"/>
      <c r="E98" s="22"/>
    </row>
    <row r="99" customFormat="false" ht="15.75" hidden="false" customHeight="false" outlineLevel="0" collapsed="false">
      <c r="B99" s="22"/>
      <c r="C99" s="22"/>
      <c r="D99" s="22"/>
      <c r="E99" s="22"/>
    </row>
    <row r="100" customFormat="false" ht="15.75" hidden="false" customHeight="false" outlineLevel="0" collapsed="false">
      <c r="B100" s="22"/>
      <c r="C100" s="22"/>
      <c r="D100" s="22"/>
      <c r="E100" s="22"/>
    </row>
    <row r="101" customFormat="false" ht="15.75" hidden="false" customHeight="false" outlineLevel="0" collapsed="false">
      <c r="B101" s="22"/>
      <c r="C101" s="22"/>
      <c r="D101" s="22"/>
      <c r="E101" s="22"/>
    </row>
    <row r="102" customFormat="false" ht="15.75" hidden="false" customHeight="false" outlineLevel="0" collapsed="false">
      <c r="B102" s="22"/>
      <c r="C102" s="22"/>
      <c r="D102" s="22"/>
      <c r="E102" s="22"/>
    </row>
    <row r="103" customFormat="false" ht="15.75" hidden="false" customHeight="false" outlineLevel="0" collapsed="false">
      <c r="B103" s="22"/>
      <c r="C103" s="22"/>
      <c r="D103" s="22"/>
      <c r="E103" s="22"/>
    </row>
    <row r="104" customFormat="false" ht="15.75" hidden="false" customHeight="false" outlineLevel="0" collapsed="false">
      <c r="B104" s="22"/>
      <c r="C104" s="22"/>
      <c r="D104" s="22"/>
      <c r="E104" s="22"/>
    </row>
    <row r="105" customFormat="false" ht="15.75" hidden="false" customHeight="false" outlineLevel="0" collapsed="false">
      <c r="B105" s="22"/>
      <c r="C105" s="22"/>
      <c r="D105" s="22"/>
      <c r="E105" s="22"/>
    </row>
    <row r="106" customFormat="false" ht="15.75" hidden="false" customHeight="false" outlineLevel="0" collapsed="false">
      <c r="B106" s="22"/>
      <c r="C106" s="22"/>
      <c r="D106" s="22"/>
      <c r="E106" s="22"/>
    </row>
    <row r="107" customFormat="false" ht="15.75" hidden="false" customHeight="false" outlineLevel="0" collapsed="false">
      <c r="B107" s="22"/>
      <c r="C107" s="22"/>
      <c r="D107" s="22"/>
      <c r="E107" s="22"/>
    </row>
    <row r="108" customFormat="false" ht="15.75" hidden="false" customHeight="false" outlineLevel="0" collapsed="false">
      <c r="B108" s="22"/>
      <c r="C108" s="22"/>
      <c r="D108" s="22"/>
      <c r="E108" s="22"/>
    </row>
    <row r="109" customFormat="false" ht="15.75" hidden="false" customHeight="false" outlineLevel="0" collapsed="false">
      <c r="B109" s="22"/>
      <c r="C109" s="22"/>
      <c r="D109" s="22"/>
      <c r="E109" s="22"/>
    </row>
    <row r="110" customFormat="false" ht="15.75" hidden="false" customHeight="false" outlineLevel="0" collapsed="false">
      <c r="B110" s="22"/>
      <c r="C110" s="22"/>
      <c r="D110" s="22"/>
      <c r="E110" s="22"/>
    </row>
    <row r="111" customFormat="false" ht="15.75" hidden="false" customHeight="false" outlineLevel="0" collapsed="false">
      <c r="B111" s="22"/>
      <c r="C111" s="22"/>
      <c r="D111" s="22"/>
      <c r="E111" s="22"/>
    </row>
    <row r="112" customFormat="false" ht="15.75" hidden="false" customHeight="false" outlineLevel="0" collapsed="false">
      <c r="B112" s="22"/>
      <c r="C112" s="22"/>
      <c r="D112" s="22"/>
      <c r="E112" s="22"/>
    </row>
    <row r="113" customFormat="false" ht="15.75" hidden="false" customHeight="false" outlineLevel="0" collapsed="false">
      <c r="B113" s="22"/>
      <c r="C113" s="22"/>
      <c r="D113" s="22"/>
      <c r="E113" s="22"/>
    </row>
    <row r="114" customFormat="false" ht="15.75" hidden="false" customHeight="false" outlineLevel="0" collapsed="false">
      <c r="B114" s="22"/>
      <c r="C114" s="22"/>
      <c r="D114" s="22"/>
      <c r="E114" s="22"/>
    </row>
    <row r="115" customFormat="false" ht="15.75" hidden="false" customHeight="false" outlineLevel="0" collapsed="false">
      <c r="B115" s="22"/>
      <c r="C115" s="22"/>
      <c r="D115" s="22"/>
      <c r="E115" s="22"/>
    </row>
    <row r="116" customFormat="false" ht="15.75" hidden="false" customHeight="false" outlineLevel="0" collapsed="false">
      <c r="B116" s="22"/>
      <c r="C116" s="22"/>
      <c r="D116" s="22"/>
      <c r="E116" s="22"/>
    </row>
    <row r="117" customFormat="false" ht="15.75" hidden="false" customHeight="false" outlineLevel="0" collapsed="false">
      <c r="B117" s="22"/>
      <c r="C117" s="22"/>
      <c r="D117" s="22"/>
      <c r="E117" s="22"/>
    </row>
    <row r="118" customFormat="false" ht="15.75" hidden="false" customHeight="false" outlineLevel="0" collapsed="false">
      <c r="B118" s="22"/>
      <c r="C118" s="22"/>
      <c r="D118" s="22"/>
      <c r="E118" s="22"/>
    </row>
    <row r="119" customFormat="false" ht="15.75" hidden="false" customHeight="false" outlineLevel="0" collapsed="false">
      <c r="B119" s="22"/>
      <c r="C119" s="22"/>
      <c r="D119" s="22"/>
      <c r="E119" s="22"/>
    </row>
    <row r="120" customFormat="false" ht="15.75" hidden="false" customHeight="false" outlineLevel="0" collapsed="false">
      <c r="B120" s="22"/>
      <c r="C120" s="22"/>
      <c r="D120" s="22"/>
      <c r="E120" s="22"/>
    </row>
    <row r="121" customFormat="false" ht="15.75" hidden="false" customHeight="false" outlineLevel="0" collapsed="false">
      <c r="B121" s="22"/>
      <c r="C121" s="22"/>
      <c r="D121" s="22"/>
      <c r="E121" s="22"/>
    </row>
    <row r="122" customFormat="false" ht="15.75" hidden="false" customHeight="false" outlineLevel="0" collapsed="false">
      <c r="B122" s="22"/>
      <c r="C122" s="22"/>
      <c r="D122" s="22"/>
      <c r="E122" s="22"/>
    </row>
    <row r="123" customFormat="false" ht="15.75" hidden="false" customHeight="false" outlineLevel="0" collapsed="false">
      <c r="B123" s="22"/>
      <c r="C123" s="22"/>
      <c r="D123" s="22"/>
      <c r="E123" s="22"/>
    </row>
    <row r="124" customFormat="false" ht="15.75" hidden="false" customHeight="false" outlineLevel="0" collapsed="false">
      <c r="B124" s="22"/>
      <c r="C124" s="22"/>
      <c r="D124" s="22"/>
      <c r="E124" s="22"/>
    </row>
    <row r="125" customFormat="false" ht="15.75" hidden="false" customHeight="false" outlineLevel="0" collapsed="false">
      <c r="B125" s="22"/>
      <c r="C125" s="22"/>
      <c r="D125" s="22"/>
      <c r="E125" s="22"/>
    </row>
    <row r="126" customFormat="false" ht="15.75" hidden="false" customHeight="false" outlineLevel="0" collapsed="false">
      <c r="B126" s="22"/>
      <c r="C126" s="22"/>
      <c r="D126" s="22"/>
      <c r="E126" s="22"/>
    </row>
    <row r="127" customFormat="false" ht="15.75" hidden="false" customHeight="false" outlineLevel="0" collapsed="false">
      <c r="B127" s="22"/>
      <c r="C127" s="22"/>
      <c r="D127" s="22"/>
      <c r="E127" s="22"/>
    </row>
    <row r="128" customFormat="false" ht="15.75" hidden="false" customHeight="false" outlineLevel="0" collapsed="false">
      <c r="B128" s="22"/>
      <c r="C128" s="22"/>
      <c r="D128" s="22"/>
      <c r="E128" s="22"/>
    </row>
    <row r="129" customFormat="false" ht="15.75" hidden="false" customHeight="false" outlineLevel="0" collapsed="false">
      <c r="B129" s="22"/>
      <c r="C129" s="22"/>
      <c r="D129" s="22"/>
      <c r="E129" s="22"/>
    </row>
    <row r="130" customFormat="false" ht="15.75" hidden="false" customHeight="false" outlineLevel="0" collapsed="false">
      <c r="B130" s="22"/>
      <c r="C130" s="22"/>
      <c r="D130" s="22"/>
      <c r="E130" s="22"/>
    </row>
    <row r="131" customFormat="false" ht="15.75" hidden="false" customHeight="false" outlineLevel="0" collapsed="false">
      <c r="B131" s="22"/>
      <c r="C131" s="22"/>
      <c r="D131" s="22"/>
      <c r="E131" s="22"/>
    </row>
    <row r="132" customFormat="false" ht="15.75" hidden="false" customHeight="false" outlineLevel="0" collapsed="false">
      <c r="B132" s="22"/>
      <c r="C132" s="22"/>
      <c r="D132" s="22"/>
      <c r="E132" s="22"/>
    </row>
    <row r="133" customFormat="false" ht="15.75" hidden="false" customHeight="false" outlineLevel="0" collapsed="false">
      <c r="B133" s="22"/>
      <c r="C133" s="22"/>
      <c r="D133" s="22"/>
      <c r="E133" s="22"/>
    </row>
    <row r="134" customFormat="false" ht="15.75" hidden="false" customHeight="false" outlineLevel="0" collapsed="false">
      <c r="B134" s="22"/>
      <c r="C134" s="22"/>
      <c r="D134" s="22"/>
      <c r="E134" s="22"/>
    </row>
    <row r="135" customFormat="false" ht="15.75" hidden="false" customHeight="false" outlineLevel="0" collapsed="false">
      <c r="B135" s="22"/>
      <c r="C135" s="22"/>
      <c r="D135" s="22"/>
      <c r="E135" s="22"/>
    </row>
    <row r="136" customFormat="false" ht="15.75" hidden="false" customHeight="false" outlineLevel="0" collapsed="false">
      <c r="B136" s="22"/>
      <c r="C136" s="22"/>
      <c r="D136" s="22"/>
      <c r="E136" s="22"/>
    </row>
    <row r="137" customFormat="false" ht="15.75" hidden="false" customHeight="false" outlineLevel="0" collapsed="false">
      <c r="B137" s="22"/>
      <c r="C137" s="22"/>
      <c r="D137" s="22"/>
      <c r="E137" s="22"/>
    </row>
    <row r="138" customFormat="false" ht="15.75" hidden="false" customHeight="false" outlineLevel="0" collapsed="false">
      <c r="B138" s="22"/>
      <c r="C138" s="22"/>
      <c r="D138" s="22"/>
      <c r="E138" s="22"/>
    </row>
    <row r="139" customFormat="false" ht="15.75" hidden="false" customHeight="false" outlineLevel="0" collapsed="false">
      <c r="B139" s="22"/>
      <c r="C139" s="22"/>
      <c r="D139" s="22"/>
      <c r="E139" s="22"/>
    </row>
    <row r="140" customFormat="false" ht="15.75" hidden="false" customHeight="false" outlineLevel="0" collapsed="false">
      <c r="B140" s="22"/>
      <c r="C140" s="22"/>
      <c r="D140" s="22"/>
      <c r="E140" s="22"/>
    </row>
    <row r="141" customFormat="false" ht="15.75" hidden="false" customHeight="false" outlineLevel="0" collapsed="false">
      <c r="B141" s="22"/>
      <c r="C141" s="22"/>
      <c r="D141" s="22"/>
      <c r="E141" s="22"/>
    </row>
    <row r="142" customFormat="false" ht="15.75" hidden="false" customHeight="false" outlineLevel="0" collapsed="false">
      <c r="B142" s="22"/>
      <c r="C142" s="22"/>
      <c r="D142" s="22"/>
      <c r="E142" s="22"/>
    </row>
    <row r="143" customFormat="false" ht="15.75" hidden="false" customHeight="false" outlineLevel="0" collapsed="false">
      <c r="B143" s="22"/>
      <c r="C143" s="22"/>
      <c r="D143" s="22"/>
      <c r="E143" s="22"/>
    </row>
    <row r="144" customFormat="false" ht="15.75" hidden="false" customHeight="false" outlineLevel="0" collapsed="false">
      <c r="B144" s="22"/>
      <c r="C144" s="22"/>
      <c r="D144" s="22"/>
      <c r="E144" s="22"/>
    </row>
    <row r="145" customFormat="false" ht="15.75" hidden="false" customHeight="false" outlineLevel="0" collapsed="false">
      <c r="B145" s="22"/>
      <c r="C145" s="22"/>
      <c r="D145" s="22"/>
      <c r="E145" s="22"/>
    </row>
    <row r="146" customFormat="false" ht="15.75" hidden="false" customHeight="false" outlineLevel="0" collapsed="false">
      <c r="B146" s="22"/>
      <c r="C146" s="22"/>
      <c r="D146" s="22"/>
      <c r="E146" s="22"/>
    </row>
    <row r="147" customFormat="false" ht="15.75" hidden="false" customHeight="false" outlineLevel="0" collapsed="false">
      <c r="B147" s="22"/>
      <c r="C147" s="22"/>
      <c r="D147" s="22"/>
      <c r="E147" s="22"/>
    </row>
    <row r="148" customFormat="false" ht="15.75" hidden="false" customHeight="false" outlineLevel="0" collapsed="false">
      <c r="B148" s="22"/>
      <c r="C148" s="22"/>
      <c r="D148" s="22"/>
      <c r="E148" s="22"/>
    </row>
    <row r="149" customFormat="false" ht="15.75" hidden="false" customHeight="false" outlineLevel="0" collapsed="false">
      <c r="B149" s="22"/>
      <c r="C149" s="22"/>
      <c r="D149" s="22"/>
      <c r="E149" s="22"/>
    </row>
    <row r="150" customFormat="false" ht="15.75" hidden="false" customHeight="false" outlineLevel="0" collapsed="false">
      <c r="B150" s="22"/>
      <c r="C150" s="22"/>
      <c r="D150" s="22"/>
      <c r="E150" s="22"/>
    </row>
    <row r="151" customFormat="false" ht="15.75" hidden="false" customHeight="false" outlineLevel="0" collapsed="false">
      <c r="B151" s="22"/>
      <c r="C151" s="22"/>
      <c r="D151" s="22"/>
      <c r="E151" s="22"/>
    </row>
    <row r="152" customFormat="false" ht="15.75" hidden="false" customHeight="false" outlineLevel="0" collapsed="false">
      <c r="B152" s="22"/>
      <c r="C152" s="22"/>
      <c r="D152" s="22"/>
      <c r="E152" s="22"/>
    </row>
    <row r="153" customFormat="false" ht="15.75" hidden="false" customHeight="false" outlineLevel="0" collapsed="false">
      <c r="B153" s="22"/>
      <c r="C153" s="22"/>
      <c r="D153" s="22"/>
      <c r="E153" s="22"/>
    </row>
    <row r="154" customFormat="false" ht="15.75" hidden="false" customHeight="false" outlineLevel="0" collapsed="false">
      <c r="B154" s="22"/>
      <c r="C154" s="22"/>
      <c r="D154" s="22"/>
      <c r="E154" s="22"/>
    </row>
    <row r="155" customFormat="false" ht="15.75" hidden="false" customHeight="false" outlineLevel="0" collapsed="false">
      <c r="B155" s="22"/>
      <c r="C155" s="22"/>
      <c r="D155" s="22"/>
      <c r="E155" s="22"/>
    </row>
    <row r="156" customFormat="false" ht="15.75" hidden="false" customHeight="false" outlineLevel="0" collapsed="false">
      <c r="B156" s="22"/>
      <c r="C156" s="22"/>
      <c r="D156" s="22"/>
      <c r="E156" s="22"/>
    </row>
    <row r="157" customFormat="false" ht="15.75" hidden="false" customHeight="false" outlineLevel="0" collapsed="false">
      <c r="B157" s="22"/>
      <c r="C157" s="22"/>
      <c r="D157" s="22"/>
      <c r="E157" s="22"/>
    </row>
    <row r="158" customFormat="false" ht="15.75" hidden="false" customHeight="false" outlineLevel="0" collapsed="false">
      <c r="B158" s="22"/>
      <c r="C158" s="22"/>
      <c r="D158" s="22"/>
      <c r="E158" s="22"/>
    </row>
    <row r="159" customFormat="false" ht="15.75" hidden="false" customHeight="false" outlineLevel="0" collapsed="false">
      <c r="B159" s="22"/>
      <c r="C159" s="22"/>
      <c r="D159" s="22"/>
      <c r="E159" s="22"/>
    </row>
    <row r="160" customFormat="false" ht="15.75" hidden="false" customHeight="false" outlineLevel="0" collapsed="false">
      <c r="B160" s="22"/>
      <c r="C160" s="22"/>
      <c r="D160" s="22"/>
      <c r="E160" s="22"/>
    </row>
    <row r="161" customFormat="false" ht="15.75" hidden="false" customHeight="false" outlineLevel="0" collapsed="false">
      <c r="B161" s="22"/>
      <c r="C161" s="22"/>
      <c r="D161" s="22"/>
      <c r="E161" s="22"/>
    </row>
    <row r="162" customFormat="false" ht="15.75" hidden="false" customHeight="false" outlineLevel="0" collapsed="false">
      <c r="B162" s="22"/>
      <c r="C162" s="22"/>
      <c r="D162" s="22"/>
      <c r="E162" s="22"/>
    </row>
    <row r="163" customFormat="false" ht="15.75" hidden="false" customHeight="false" outlineLevel="0" collapsed="false">
      <c r="B163" s="22"/>
      <c r="C163" s="22"/>
      <c r="D163" s="22"/>
      <c r="E163" s="22"/>
    </row>
    <row r="164" customFormat="false" ht="15.75" hidden="false" customHeight="false" outlineLevel="0" collapsed="false">
      <c r="B164" s="22"/>
      <c r="C164" s="22"/>
      <c r="D164" s="22"/>
      <c r="E164" s="22"/>
    </row>
    <row r="165" customFormat="false" ht="15.75" hidden="false" customHeight="false" outlineLevel="0" collapsed="false">
      <c r="B165" s="22"/>
      <c r="C165" s="22"/>
      <c r="D165" s="22"/>
      <c r="E165" s="22"/>
    </row>
    <row r="166" customFormat="false" ht="15.75" hidden="false" customHeight="false" outlineLevel="0" collapsed="false">
      <c r="B166" s="22"/>
      <c r="C166" s="22"/>
      <c r="D166" s="22"/>
      <c r="E166" s="22"/>
    </row>
    <row r="167" customFormat="false" ht="15.75" hidden="false" customHeight="false" outlineLevel="0" collapsed="false">
      <c r="B167" s="22"/>
      <c r="C167" s="22"/>
      <c r="D167" s="22"/>
      <c r="E167" s="22"/>
    </row>
    <row r="168" customFormat="false" ht="15.75" hidden="false" customHeight="false" outlineLevel="0" collapsed="false">
      <c r="B168" s="22"/>
      <c r="C168" s="22"/>
      <c r="D168" s="22"/>
      <c r="E168" s="22"/>
    </row>
    <row r="169" customFormat="false" ht="15.75" hidden="false" customHeight="false" outlineLevel="0" collapsed="false">
      <c r="B169" s="22"/>
      <c r="C169" s="22"/>
      <c r="D169" s="22"/>
      <c r="E169" s="22"/>
    </row>
    <row r="170" customFormat="false" ht="15.75" hidden="false" customHeight="false" outlineLevel="0" collapsed="false">
      <c r="B170" s="22"/>
      <c r="C170" s="22"/>
      <c r="D170" s="22"/>
      <c r="E170" s="22"/>
    </row>
    <row r="171" customFormat="false" ht="15.75" hidden="false" customHeight="false" outlineLevel="0" collapsed="false">
      <c r="B171" s="22"/>
      <c r="C171" s="22"/>
      <c r="D171" s="22"/>
      <c r="E171" s="22"/>
    </row>
    <row r="172" customFormat="false" ht="15.75" hidden="false" customHeight="false" outlineLevel="0" collapsed="false">
      <c r="B172" s="22"/>
      <c r="C172" s="22"/>
      <c r="D172" s="22"/>
      <c r="E172" s="22"/>
    </row>
    <row r="173" customFormat="false" ht="15.75" hidden="false" customHeight="false" outlineLevel="0" collapsed="false">
      <c r="B173" s="22"/>
      <c r="C173" s="22"/>
      <c r="D173" s="22"/>
      <c r="E173" s="22"/>
    </row>
    <row r="174" customFormat="false" ht="15.75" hidden="false" customHeight="false" outlineLevel="0" collapsed="false">
      <c r="B174" s="22"/>
      <c r="C174" s="22"/>
      <c r="D174" s="22"/>
      <c r="E174" s="22"/>
    </row>
    <row r="175" customFormat="false" ht="15.75" hidden="false" customHeight="false" outlineLevel="0" collapsed="false">
      <c r="B175" s="22"/>
      <c r="C175" s="22"/>
      <c r="D175" s="22"/>
      <c r="E175" s="22"/>
    </row>
    <row r="176" customFormat="false" ht="15.75" hidden="false" customHeight="false" outlineLevel="0" collapsed="false">
      <c r="B176" s="22"/>
      <c r="C176" s="22"/>
      <c r="D176" s="22"/>
      <c r="E176" s="22"/>
    </row>
    <row r="177" customFormat="false" ht="15.75" hidden="false" customHeight="false" outlineLevel="0" collapsed="false">
      <c r="B177" s="22"/>
      <c r="C177" s="22"/>
      <c r="D177" s="22"/>
      <c r="E177" s="22"/>
    </row>
    <row r="178" customFormat="false" ht="15.75" hidden="false" customHeight="false" outlineLevel="0" collapsed="false">
      <c r="B178" s="22"/>
      <c r="C178" s="22"/>
      <c r="D178" s="22"/>
      <c r="E178" s="22"/>
    </row>
    <row r="179" customFormat="false" ht="15.75" hidden="false" customHeight="false" outlineLevel="0" collapsed="false">
      <c r="B179" s="22"/>
      <c r="C179" s="22"/>
      <c r="D179" s="22"/>
      <c r="E179" s="22"/>
    </row>
    <row r="180" customFormat="false" ht="15.75" hidden="false" customHeight="false" outlineLevel="0" collapsed="false">
      <c r="B180" s="22"/>
      <c r="C180" s="22"/>
      <c r="D180" s="22"/>
      <c r="E180" s="22"/>
    </row>
    <row r="181" customFormat="false" ht="15.75" hidden="false" customHeight="false" outlineLevel="0" collapsed="false">
      <c r="B181" s="22"/>
      <c r="C181" s="22"/>
      <c r="D181" s="22"/>
      <c r="E181" s="22"/>
    </row>
    <row r="182" customFormat="false" ht="15.75" hidden="false" customHeight="false" outlineLevel="0" collapsed="false">
      <c r="B182" s="22"/>
      <c r="C182" s="22"/>
      <c r="D182" s="22"/>
      <c r="E182" s="22"/>
    </row>
    <row r="183" customFormat="false" ht="15.75" hidden="false" customHeight="false" outlineLevel="0" collapsed="false">
      <c r="B183" s="22"/>
      <c r="C183" s="22"/>
      <c r="D183" s="22"/>
      <c r="E183" s="22"/>
    </row>
    <row r="184" customFormat="false" ht="15.75" hidden="false" customHeight="false" outlineLevel="0" collapsed="false">
      <c r="B184" s="22"/>
      <c r="C184" s="22"/>
      <c r="D184" s="22"/>
      <c r="E184" s="22"/>
    </row>
    <row r="185" customFormat="false" ht="15.75" hidden="false" customHeight="false" outlineLevel="0" collapsed="false">
      <c r="B185" s="22"/>
      <c r="C185" s="22"/>
      <c r="D185" s="22"/>
      <c r="E185" s="22"/>
    </row>
    <row r="186" customFormat="false" ht="15.75" hidden="false" customHeight="false" outlineLevel="0" collapsed="false">
      <c r="B186" s="22"/>
      <c r="C186" s="22"/>
      <c r="D186" s="22"/>
      <c r="E186" s="22"/>
    </row>
    <row r="187" customFormat="false" ht="15.75" hidden="false" customHeight="false" outlineLevel="0" collapsed="false">
      <c r="B187" s="22"/>
      <c r="C187" s="22"/>
      <c r="D187" s="22"/>
      <c r="E187" s="22"/>
    </row>
    <row r="188" customFormat="false" ht="15.75" hidden="false" customHeight="false" outlineLevel="0" collapsed="false">
      <c r="B188" s="22"/>
      <c r="C188" s="22"/>
      <c r="D188" s="22"/>
      <c r="E188" s="22"/>
    </row>
    <row r="189" customFormat="false" ht="15.75" hidden="false" customHeight="false" outlineLevel="0" collapsed="false">
      <c r="B189" s="22"/>
      <c r="C189" s="22"/>
      <c r="D189" s="22"/>
      <c r="E189" s="22"/>
    </row>
    <row r="190" customFormat="false" ht="15.75" hidden="false" customHeight="false" outlineLevel="0" collapsed="false">
      <c r="B190" s="22"/>
      <c r="C190" s="22"/>
      <c r="D190" s="22"/>
      <c r="E190" s="22"/>
    </row>
    <row r="191" customFormat="false" ht="15.75" hidden="false" customHeight="false" outlineLevel="0" collapsed="false">
      <c r="B191" s="22"/>
      <c r="C191" s="22"/>
      <c r="D191" s="22"/>
      <c r="E191" s="22"/>
    </row>
    <row r="192" customFormat="false" ht="15.75" hidden="false" customHeight="false" outlineLevel="0" collapsed="false">
      <c r="B192" s="22"/>
      <c r="C192" s="22"/>
      <c r="D192" s="22"/>
      <c r="E192" s="22"/>
    </row>
    <row r="193" customFormat="false" ht="15.75" hidden="false" customHeight="false" outlineLevel="0" collapsed="false">
      <c r="B193" s="22"/>
      <c r="C193" s="22"/>
      <c r="D193" s="22"/>
      <c r="E193" s="22"/>
    </row>
    <row r="194" customFormat="false" ht="15.75" hidden="false" customHeight="false" outlineLevel="0" collapsed="false">
      <c r="B194" s="22"/>
      <c r="C194" s="22"/>
      <c r="D194" s="22"/>
      <c r="E194" s="22"/>
    </row>
    <row r="195" customFormat="false" ht="15.75" hidden="false" customHeight="false" outlineLevel="0" collapsed="false">
      <c r="B195" s="22"/>
      <c r="C195" s="22"/>
      <c r="D195" s="22"/>
      <c r="E195" s="22"/>
    </row>
    <row r="196" customFormat="false" ht="15.75" hidden="false" customHeight="false" outlineLevel="0" collapsed="false">
      <c r="B196" s="22"/>
      <c r="C196" s="22"/>
      <c r="D196" s="22"/>
      <c r="E196" s="22"/>
    </row>
    <row r="197" customFormat="false" ht="15.75" hidden="false" customHeight="false" outlineLevel="0" collapsed="false">
      <c r="B197" s="22"/>
      <c r="C197" s="22"/>
      <c r="D197" s="22"/>
      <c r="E197" s="22"/>
    </row>
    <row r="198" customFormat="false" ht="15.75" hidden="false" customHeight="false" outlineLevel="0" collapsed="false">
      <c r="B198" s="22"/>
      <c r="C198" s="22"/>
      <c r="D198" s="22"/>
      <c r="E198" s="22"/>
    </row>
    <row r="199" customFormat="false" ht="15.75" hidden="false" customHeight="false" outlineLevel="0" collapsed="false">
      <c r="B199" s="22"/>
      <c r="C199" s="22"/>
      <c r="D199" s="22"/>
      <c r="E199" s="22"/>
    </row>
    <row r="200" customFormat="false" ht="15.75" hidden="false" customHeight="false" outlineLevel="0" collapsed="false">
      <c r="B200" s="22"/>
      <c r="C200" s="22"/>
      <c r="D200" s="22"/>
      <c r="E200" s="22"/>
    </row>
    <row r="201" customFormat="false" ht="15.75" hidden="false" customHeight="false" outlineLevel="0" collapsed="false">
      <c r="B201" s="22"/>
      <c r="C201" s="22"/>
      <c r="D201" s="22"/>
      <c r="E201" s="22"/>
    </row>
    <row r="202" customFormat="false" ht="15.75" hidden="false" customHeight="false" outlineLevel="0" collapsed="false">
      <c r="B202" s="22"/>
      <c r="C202" s="22"/>
      <c r="D202" s="22"/>
      <c r="E202" s="22"/>
    </row>
    <row r="203" customFormat="false" ht="15.75" hidden="false" customHeight="false" outlineLevel="0" collapsed="false">
      <c r="B203" s="22"/>
      <c r="C203" s="22"/>
      <c r="D203" s="22"/>
      <c r="E203" s="22"/>
    </row>
    <row r="204" customFormat="false" ht="15.75" hidden="false" customHeight="false" outlineLevel="0" collapsed="false">
      <c r="B204" s="22"/>
      <c r="C204" s="22"/>
      <c r="D204" s="22"/>
      <c r="E204" s="22"/>
    </row>
    <row r="205" customFormat="false" ht="15.75" hidden="false" customHeight="false" outlineLevel="0" collapsed="false">
      <c r="B205" s="22"/>
      <c r="C205" s="22"/>
      <c r="D205" s="22"/>
      <c r="E205" s="22"/>
    </row>
    <row r="206" customFormat="false" ht="15.75" hidden="false" customHeight="false" outlineLevel="0" collapsed="false">
      <c r="B206" s="22"/>
      <c r="C206" s="22"/>
      <c r="D206" s="22"/>
      <c r="E206" s="22"/>
    </row>
    <row r="207" customFormat="false" ht="15.75" hidden="false" customHeight="false" outlineLevel="0" collapsed="false">
      <c r="B207" s="22"/>
      <c r="C207" s="22"/>
      <c r="D207" s="22"/>
      <c r="E207" s="22"/>
    </row>
    <row r="208" customFormat="false" ht="15.75" hidden="false" customHeight="false" outlineLevel="0" collapsed="false">
      <c r="B208" s="22"/>
      <c r="C208" s="22"/>
      <c r="D208" s="22"/>
      <c r="E208" s="22"/>
    </row>
    <row r="209" customFormat="false" ht="15.75" hidden="false" customHeight="false" outlineLevel="0" collapsed="false">
      <c r="B209" s="22"/>
      <c r="C209" s="22"/>
      <c r="D209" s="22"/>
      <c r="E209" s="22"/>
    </row>
    <row r="210" customFormat="false" ht="15.75" hidden="false" customHeight="false" outlineLevel="0" collapsed="false">
      <c r="B210" s="22"/>
      <c r="C210" s="22"/>
      <c r="D210" s="22"/>
      <c r="E210" s="22"/>
    </row>
    <row r="211" customFormat="false" ht="15.75" hidden="false" customHeight="false" outlineLevel="0" collapsed="false">
      <c r="B211" s="22"/>
      <c r="C211" s="22"/>
      <c r="D211" s="22"/>
      <c r="E211" s="22"/>
    </row>
    <row r="212" customFormat="false" ht="15.75" hidden="false" customHeight="false" outlineLevel="0" collapsed="false">
      <c r="B212" s="22"/>
      <c r="C212" s="22"/>
      <c r="D212" s="22"/>
      <c r="E212" s="22"/>
    </row>
    <row r="213" customFormat="false" ht="15.75" hidden="false" customHeight="false" outlineLevel="0" collapsed="false">
      <c r="B213" s="22"/>
      <c r="C213" s="22"/>
      <c r="D213" s="22"/>
      <c r="E213" s="22"/>
    </row>
    <row r="214" customFormat="false" ht="15.75" hidden="false" customHeight="false" outlineLevel="0" collapsed="false">
      <c r="B214" s="22"/>
      <c r="C214" s="22"/>
      <c r="D214" s="22"/>
      <c r="E214" s="22"/>
    </row>
    <row r="215" customFormat="false" ht="15.75" hidden="false" customHeight="false" outlineLevel="0" collapsed="false">
      <c r="B215" s="22"/>
      <c r="C215" s="22"/>
      <c r="D215" s="22"/>
      <c r="E215" s="22"/>
    </row>
    <row r="216" customFormat="false" ht="15.75" hidden="false" customHeight="false" outlineLevel="0" collapsed="false">
      <c r="B216" s="22"/>
      <c r="C216" s="22"/>
      <c r="D216" s="22"/>
      <c r="E216" s="22"/>
    </row>
    <row r="217" customFormat="false" ht="15.75" hidden="false" customHeight="false" outlineLevel="0" collapsed="false">
      <c r="B217" s="22"/>
      <c r="C217" s="22"/>
      <c r="D217" s="22"/>
      <c r="E217" s="22"/>
    </row>
    <row r="218" customFormat="false" ht="15.75" hidden="false" customHeight="false" outlineLevel="0" collapsed="false">
      <c r="B218" s="22"/>
      <c r="C218" s="22"/>
      <c r="D218" s="22"/>
      <c r="E218" s="22"/>
    </row>
    <row r="219" customFormat="false" ht="15.75" hidden="false" customHeight="false" outlineLevel="0" collapsed="false">
      <c r="B219" s="22"/>
      <c r="C219" s="22"/>
      <c r="D219" s="22"/>
      <c r="E219" s="22"/>
    </row>
    <row r="220" customFormat="false" ht="15.75" hidden="false" customHeight="false" outlineLevel="0" collapsed="false">
      <c r="B220" s="22"/>
      <c r="C220" s="22"/>
      <c r="D220" s="22"/>
      <c r="E220" s="22"/>
    </row>
    <row r="221" customFormat="false" ht="15.75" hidden="false" customHeight="false" outlineLevel="0" collapsed="false">
      <c r="B221" s="22"/>
      <c r="C221" s="22"/>
      <c r="D221" s="22"/>
      <c r="E221" s="22"/>
    </row>
    <row r="222" customFormat="false" ht="15.75" hidden="false" customHeight="false" outlineLevel="0" collapsed="false">
      <c r="B222" s="22"/>
      <c r="C222" s="22"/>
      <c r="D222" s="22"/>
      <c r="E222" s="22"/>
    </row>
    <row r="223" customFormat="false" ht="15.75" hidden="false" customHeight="false" outlineLevel="0" collapsed="false">
      <c r="B223" s="22"/>
      <c r="C223" s="22"/>
      <c r="D223" s="22"/>
      <c r="E223" s="22"/>
    </row>
    <row r="224" customFormat="false" ht="15.75" hidden="false" customHeight="false" outlineLevel="0" collapsed="false">
      <c r="B224" s="22"/>
      <c r="C224" s="22"/>
      <c r="D224" s="22"/>
      <c r="E224" s="22"/>
    </row>
    <row r="225" customFormat="false" ht="15.75" hidden="false" customHeight="false" outlineLevel="0" collapsed="false">
      <c r="B225" s="22"/>
      <c r="C225" s="22"/>
      <c r="D225" s="22"/>
      <c r="E225" s="22"/>
    </row>
    <row r="226" customFormat="false" ht="15.75" hidden="false" customHeight="false" outlineLevel="0" collapsed="false">
      <c r="B226" s="22"/>
      <c r="C226" s="22"/>
      <c r="D226" s="22"/>
      <c r="E226" s="22"/>
    </row>
    <row r="227" customFormat="false" ht="15.75" hidden="false" customHeight="false" outlineLevel="0" collapsed="false">
      <c r="B227" s="22"/>
      <c r="C227" s="22"/>
      <c r="D227" s="22"/>
      <c r="E227" s="22"/>
    </row>
    <row r="228" customFormat="false" ht="15.75" hidden="false" customHeight="false" outlineLevel="0" collapsed="false">
      <c r="B228" s="22"/>
      <c r="C228" s="22"/>
      <c r="D228" s="22"/>
      <c r="E228" s="22"/>
    </row>
    <row r="229" customFormat="false" ht="15.75" hidden="false" customHeight="false" outlineLevel="0" collapsed="false">
      <c r="B229" s="22"/>
      <c r="C229" s="22"/>
      <c r="D229" s="22"/>
      <c r="E229" s="22"/>
    </row>
    <row r="230" customFormat="false" ht="15.75" hidden="false" customHeight="false" outlineLevel="0" collapsed="false">
      <c r="B230" s="22"/>
      <c r="C230" s="22"/>
      <c r="D230" s="22"/>
      <c r="E230" s="22"/>
    </row>
    <row r="231" customFormat="false" ht="15.75" hidden="false" customHeight="false" outlineLevel="0" collapsed="false">
      <c r="B231" s="22"/>
      <c r="C231" s="22"/>
      <c r="D231" s="22"/>
      <c r="E231" s="22"/>
    </row>
    <row r="232" customFormat="false" ht="15.75" hidden="false" customHeight="false" outlineLevel="0" collapsed="false">
      <c r="B232" s="22"/>
      <c r="C232" s="22"/>
      <c r="D232" s="22"/>
      <c r="E232" s="22"/>
    </row>
    <row r="233" customFormat="false" ht="15.75" hidden="false" customHeight="false" outlineLevel="0" collapsed="false">
      <c r="B233" s="22"/>
      <c r="C233" s="22"/>
      <c r="D233" s="22"/>
      <c r="E233" s="22"/>
    </row>
    <row r="234" customFormat="false" ht="15.75" hidden="false" customHeight="false" outlineLevel="0" collapsed="false">
      <c r="B234" s="22"/>
      <c r="C234" s="22"/>
      <c r="D234" s="22"/>
      <c r="E234" s="22"/>
    </row>
    <row r="235" customFormat="false" ht="15.75" hidden="false" customHeight="false" outlineLevel="0" collapsed="false">
      <c r="B235" s="22"/>
      <c r="C235" s="22"/>
      <c r="D235" s="22"/>
      <c r="E235" s="22"/>
    </row>
    <row r="236" customFormat="false" ht="15.75" hidden="false" customHeight="false" outlineLevel="0" collapsed="false">
      <c r="B236" s="22"/>
      <c r="C236" s="22"/>
      <c r="D236" s="22"/>
      <c r="E236" s="22"/>
    </row>
    <row r="237" customFormat="false" ht="15.75" hidden="false" customHeight="false" outlineLevel="0" collapsed="false">
      <c r="B237" s="22"/>
      <c r="C237" s="22"/>
      <c r="D237" s="22"/>
      <c r="E237" s="22"/>
    </row>
    <row r="238" customFormat="false" ht="15.75" hidden="false" customHeight="false" outlineLevel="0" collapsed="false">
      <c r="B238" s="22"/>
      <c r="C238" s="22"/>
      <c r="D238" s="22"/>
      <c r="E238" s="22"/>
    </row>
    <row r="239" customFormat="false" ht="15.75" hidden="false" customHeight="false" outlineLevel="0" collapsed="false">
      <c r="B239" s="22"/>
      <c r="C239" s="22"/>
      <c r="D239" s="22"/>
      <c r="E239" s="22"/>
    </row>
    <row r="240" customFormat="false" ht="15.75" hidden="false" customHeight="false" outlineLevel="0" collapsed="false">
      <c r="B240" s="22"/>
      <c r="C240" s="22"/>
      <c r="D240" s="22"/>
      <c r="E240" s="22"/>
    </row>
    <row r="241" customFormat="false" ht="15.75" hidden="false" customHeight="false" outlineLevel="0" collapsed="false">
      <c r="B241" s="22"/>
      <c r="C241" s="22"/>
      <c r="D241" s="22"/>
      <c r="E241" s="22"/>
    </row>
    <row r="242" customFormat="false" ht="15.75" hidden="false" customHeight="false" outlineLevel="0" collapsed="false">
      <c r="B242" s="22"/>
      <c r="C242" s="22"/>
      <c r="D242" s="22"/>
      <c r="E242" s="22"/>
    </row>
    <row r="243" customFormat="false" ht="15.75" hidden="false" customHeight="false" outlineLevel="0" collapsed="false">
      <c r="B243" s="22"/>
      <c r="C243" s="22"/>
      <c r="D243" s="22"/>
      <c r="E243" s="22"/>
    </row>
    <row r="244" customFormat="false" ht="15.75" hidden="false" customHeight="false" outlineLevel="0" collapsed="false">
      <c r="B244" s="22"/>
      <c r="C244" s="22"/>
      <c r="D244" s="22"/>
      <c r="E244" s="22"/>
    </row>
    <row r="245" customFormat="false" ht="15.75" hidden="false" customHeight="false" outlineLevel="0" collapsed="false">
      <c r="B245" s="22"/>
      <c r="C245" s="22"/>
      <c r="D245" s="22"/>
      <c r="E245" s="22"/>
    </row>
    <row r="246" customFormat="false" ht="15.75" hidden="false" customHeight="false" outlineLevel="0" collapsed="false">
      <c r="B246" s="22"/>
      <c r="C246" s="22"/>
      <c r="D246" s="22"/>
      <c r="E246" s="22"/>
    </row>
    <row r="247" customFormat="false" ht="15.75" hidden="false" customHeight="false" outlineLevel="0" collapsed="false">
      <c r="B247" s="22"/>
      <c r="C247" s="22"/>
      <c r="D247" s="22"/>
      <c r="E247" s="22"/>
    </row>
    <row r="248" customFormat="false" ht="15.75" hidden="false" customHeight="false" outlineLevel="0" collapsed="false">
      <c r="B248" s="22"/>
      <c r="C248" s="22"/>
      <c r="D248" s="22"/>
      <c r="E248" s="22"/>
    </row>
    <row r="249" customFormat="false" ht="15.75" hidden="false" customHeight="false" outlineLevel="0" collapsed="false">
      <c r="B249" s="22"/>
      <c r="C249" s="22"/>
      <c r="D249" s="22"/>
      <c r="E249" s="22"/>
    </row>
    <row r="250" customFormat="false" ht="15.75" hidden="false" customHeight="false" outlineLevel="0" collapsed="false">
      <c r="B250" s="22"/>
      <c r="C250" s="22"/>
      <c r="D250" s="22"/>
      <c r="E250" s="22"/>
    </row>
    <row r="251" customFormat="false" ht="15.75" hidden="false" customHeight="false" outlineLevel="0" collapsed="false">
      <c r="B251" s="22"/>
      <c r="C251" s="22"/>
      <c r="D251" s="22"/>
      <c r="E251" s="22"/>
    </row>
    <row r="252" customFormat="false" ht="15.75" hidden="false" customHeight="false" outlineLevel="0" collapsed="false">
      <c r="B252" s="22"/>
      <c r="C252" s="22"/>
      <c r="D252" s="22"/>
      <c r="E252" s="22"/>
    </row>
    <row r="253" customFormat="false" ht="15.75" hidden="false" customHeight="false" outlineLevel="0" collapsed="false">
      <c r="B253" s="22"/>
      <c r="C253" s="22"/>
      <c r="D253" s="22"/>
      <c r="E253" s="22"/>
    </row>
    <row r="254" customFormat="false" ht="15.75" hidden="false" customHeight="false" outlineLevel="0" collapsed="false">
      <c r="B254" s="22"/>
      <c r="C254" s="22"/>
      <c r="D254" s="22"/>
      <c r="E254" s="22"/>
    </row>
    <row r="255" customFormat="false" ht="15.75" hidden="false" customHeight="false" outlineLevel="0" collapsed="false">
      <c r="B255" s="22"/>
      <c r="C255" s="22"/>
      <c r="D255" s="22"/>
      <c r="E255" s="22"/>
    </row>
    <row r="256" customFormat="false" ht="15.75" hidden="false" customHeight="false" outlineLevel="0" collapsed="false">
      <c r="B256" s="22"/>
      <c r="C256" s="22"/>
      <c r="D256" s="22"/>
      <c r="E256" s="22"/>
    </row>
    <row r="257" customFormat="false" ht="15.75" hidden="false" customHeight="false" outlineLevel="0" collapsed="false">
      <c r="B257" s="22"/>
      <c r="C257" s="22"/>
      <c r="D257" s="22"/>
      <c r="E257" s="22"/>
    </row>
    <row r="258" customFormat="false" ht="15.75" hidden="false" customHeight="false" outlineLevel="0" collapsed="false">
      <c r="B258" s="22"/>
      <c r="C258" s="22"/>
      <c r="D258" s="22"/>
      <c r="E258" s="22"/>
    </row>
    <row r="259" customFormat="false" ht="15.75" hidden="false" customHeight="false" outlineLevel="0" collapsed="false">
      <c r="B259" s="22"/>
      <c r="C259" s="22"/>
      <c r="D259" s="22"/>
      <c r="E259" s="22"/>
    </row>
    <row r="260" customFormat="false" ht="15.75" hidden="false" customHeight="false" outlineLevel="0" collapsed="false">
      <c r="B260" s="22"/>
      <c r="C260" s="22"/>
      <c r="D260" s="22"/>
      <c r="E260" s="22"/>
    </row>
    <row r="261" customFormat="false" ht="15.75" hidden="false" customHeight="false" outlineLevel="0" collapsed="false">
      <c r="B261" s="22"/>
      <c r="C261" s="22"/>
      <c r="D261" s="22"/>
      <c r="E261" s="22"/>
    </row>
    <row r="262" customFormat="false" ht="15.75" hidden="false" customHeight="false" outlineLevel="0" collapsed="false">
      <c r="B262" s="22"/>
      <c r="C262" s="22"/>
      <c r="D262" s="22"/>
      <c r="E262" s="22"/>
    </row>
    <row r="263" customFormat="false" ht="15.75" hidden="false" customHeight="false" outlineLevel="0" collapsed="false">
      <c r="B263" s="22"/>
      <c r="C263" s="22"/>
      <c r="D263" s="22"/>
      <c r="E263" s="22"/>
    </row>
    <row r="264" customFormat="false" ht="15.75" hidden="false" customHeight="false" outlineLevel="0" collapsed="false">
      <c r="B264" s="22"/>
      <c r="C264" s="22"/>
      <c r="D264" s="22"/>
      <c r="E264" s="22"/>
    </row>
    <row r="265" customFormat="false" ht="15.75" hidden="false" customHeight="false" outlineLevel="0" collapsed="false">
      <c r="B265" s="22"/>
      <c r="C265" s="22"/>
      <c r="D265" s="22"/>
      <c r="E265" s="22"/>
    </row>
    <row r="266" customFormat="false" ht="15.75" hidden="false" customHeight="false" outlineLevel="0" collapsed="false">
      <c r="B266" s="22"/>
      <c r="C266" s="22"/>
      <c r="D266" s="22"/>
      <c r="E266" s="22"/>
    </row>
    <row r="267" customFormat="false" ht="15.75" hidden="false" customHeight="false" outlineLevel="0" collapsed="false">
      <c r="B267" s="22"/>
      <c r="C267" s="22"/>
      <c r="D267" s="22"/>
      <c r="E267" s="22"/>
    </row>
    <row r="268" customFormat="false" ht="15.75" hidden="false" customHeight="false" outlineLevel="0" collapsed="false">
      <c r="B268" s="22"/>
      <c r="C268" s="22"/>
      <c r="D268" s="22"/>
      <c r="E268" s="22"/>
    </row>
    <row r="269" customFormat="false" ht="15.75" hidden="false" customHeight="false" outlineLevel="0" collapsed="false">
      <c r="B269" s="22"/>
      <c r="C269" s="22"/>
      <c r="D269" s="22"/>
      <c r="E269" s="22"/>
    </row>
    <row r="270" customFormat="false" ht="15.75" hidden="false" customHeight="false" outlineLevel="0" collapsed="false">
      <c r="B270" s="22"/>
      <c r="C270" s="22"/>
      <c r="D270" s="22"/>
      <c r="E270" s="22"/>
    </row>
    <row r="271" customFormat="false" ht="15.75" hidden="false" customHeight="false" outlineLevel="0" collapsed="false">
      <c r="B271" s="22"/>
      <c r="C271" s="22"/>
      <c r="D271" s="22"/>
      <c r="E271" s="22"/>
    </row>
    <row r="272" customFormat="false" ht="15.75" hidden="false" customHeight="false" outlineLevel="0" collapsed="false">
      <c r="B272" s="22"/>
      <c r="C272" s="22"/>
      <c r="D272" s="22"/>
      <c r="E272" s="22"/>
    </row>
    <row r="273" customFormat="false" ht="15.75" hidden="false" customHeight="false" outlineLevel="0" collapsed="false">
      <c r="B273" s="22"/>
      <c r="C273" s="22"/>
      <c r="D273" s="22"/>
      <c r="E273" s="22"/>
    </row>
    <row r="274" customFormat="false" ht="15.75" hidden="false" customHeight="false" outlineLevel="0" collapsed="false">
      <c r="B274" s="22"/>
      <c r="C274" s="22"/>
      <c r="D274" s="22"/>
      <c r="E274" s="22"/>
    </row>
    <row r="275" customFormat="false" ht="15.75" hidden="false" customHeight="false" outlineLevel="0" collapsed="false">
      <c r="B275" s="22"/>
      <c r="C275" s="22"/>
      <c r="D275" s="22"/>
      <c r="E275" s="22"/>
    </row>
    <row r="276" customFormat="false" ht="15.75" hidden="false" customHeight="false" outlineLevel="0" collapsed="false">
      <c r="B276" s="22"/>
      <c r="C276" s="22"/>
      <c r="D276" s="22"/>
      <c r="E276" s="22"/>
    </row>
    <row r="277" customFormat="false" ht="15.75" hidden="false" customHeight="false" outlineLevel="0" collapsed="false">
      <c r="B277" s="22"/>
      <c r="C277" s="22"/>
      <c r="D277" s="22"/>
      <c r="E277" s="22"/>
    </row>
    <row r="278" customFormat="false" ht="15.75" hidden="false" customHeight="false" outlineLevel="0" collapsed="false">
      <c r="B278" s="22"/>
      <c r="C278" s="22"/>
      <c r="D278" s="22"/>
      <c r="E278" s="22"/>
    </row>
    <row r="279" customFormat="false" ht="15.75" hidden="false" customHeight="false" outlineLevel="0" collapsed="false">
      <c r="B279" s="22"/>
      <c r="C279" s="22"/>
      <c r="D279" s="22"/>
      <c r="E279" s="22"/>
    </row>
    <row r="280" customFormat="false" ht="15.75" hidden="false" customHeight="false" outlineLevel="0" collapsed="false">
      <c r="B280" s="22"/>
      <c r="C280" s="22"/>
      <c r="D280" s="22"/>
      <c r="E280" s="22"/>
    </row>
    <row r="281" customFormat="false" ht="15.75" hidden="false" customHeight="false" outlineLevel="0" collapsed="false">
      <c r="B281" s="22"/>
      <c r="C281" s="22"/>
      <c r="D281" s="22"/>
      <c r="E281" s="22"/>
    </row>
    <row r="282" customFormat="false" ht="15.75" hidden="false" customHeight="false" outlineLevel="0" collapsed="false">
      <c r="B282" s="22"/>
      <c r="C282" s="22"/>
      <c r="D282" s="22"/>
      <c r="E282" s="22"/>
    </row>
    <row r="283" customFormat="false" ht="15.75" hidden="false" customHeight="false" outlineLevel="0" collapsed="false">
      <c r="B283" s="22"/>
      <c r="C283" s="22"/>
      <c r="D283" s="22"/>
      <c r="E283" s="22"/>
    </row>
    <row r="284" customFormat="false" ht="15.75" hidden="false" customHeight="false" outlineLevel="0" collapsed="false">
      <c r="B284" s="22"/>
      <c r="C284" s="22"/>
      <c r="D284" s="22"/>
      <c r="E284" s="22"/>
    </row>
    <row r="285" customFormat="false" ht="15.75" hidden="false" customHeight="false" outlineLevel="0" collapsed="false">
      <c r="B285" s="22"/>
      <c r="C285" s="22"/>
      <c r="D285" s="22"/>
      <c r="E285" s="22"/>
    </row>
    <row r="286" customFormat="false" ht="15.75" hidden="false" customHeight="false" outlineLevel="0" collapsed="false">
      <c r="B286" s="22"/>
      <c r="C286" s="22"/>
      <c r="D286" s="22"/>
      <c r="E286" s="22"/>
    </row>
    <row r="287" customFormat="false" ht="15.75" hidden="false" customHeight="false" outlineLevel="0" collapsed="false">
      <c r="B287" s="22"/>
      <c r="C287" s="22"/>
      <c r="D287" s="22"/>
      <c r="E287" s="22"/>
    </row>
    <row r="288" customFormat="false" ht="15.75" hidden="false" customHeight="false" outlineLevel="0" collapsed="false">
      <c r="B288" s="22"/>
      <c r="C288" s="22"/>
      <c r="D288" s="22"/>
      <c r="E288" s="22"/>
    </row>
    <row r="289" customFormat="false" ht="15.75" hidden="false" customHeight="false" outlineLevel="0" collapsed="false">
      <c r="B289" s="22"/>
      <c r="C289" s="22"/>
      <c r="D289" s="22"/>
      <c r="E289" s="22"/>
    </row>
    <row r="290" customFormat="false" ht="15.75" hidden="false" customHeight="false" outlineLevel="0" collapsed="false">
      <c r="B290" s="22"/>
      <c r="C290" s="22"/>
      <c r="D290" s="22"/>
      <c r="E290" s="22"/>
    </row>
    <row r="291" customFormat="false" ht="15.75" hidden="false" customHeight="false" outlineLevel="0" collapsed="false">
      <c r="B291" s="22"/>
      <c r="C291" s="22"/>
      <c r="D291" s="22"/>
      <c r="E291" s="22"/>
    </row>
    <row r="292" customFormat="false" ht="15.75" hidden="false" customHeight="false" outlineLevel="0" collapsed="false">
      <c r="B292" s="22"/>
      <c r="C292" s="22"/>
      <c r="D292" s="22"/>
      <c r="E292" s="22"/>
    </row>
    <row r="293" customFormat="false" ht="15.75" hidden="false" customHeight="false" outlineLevel="0" collapsed="false">
      <c r="B293" s="22"/>
      <c r="C293" s="22"/>
      <c r="D293" s="22"/>
      <c r="E293" s="22"/>
    </row>
    <row r="294" customFormat="false" ht="15.75" hidden="false" customHeight="false" outlineLevel="0" collapsed="false">
      <c r="B294" s="22"/>
      <c r="C294" s="22"/>
      <c r="D294" s="22"/>
      <c r="E294" s="22"/>
    </row>
    <row r="295" customFormat="false" ht="15.75" hidden="false" customHeight="false" outlineLevel="0" collapsed="false">
      <c r="B295" s="22"/>
      <c r="C295" s="22"/>
      <c r="D295" s="22"/>
      <c r="E295" s="22"/>
    </row>
    <row r="296" customFormat="false" ht="15.75" hidden="false" customHeight="false" outlineLevel="0" collapsed="false">
      <c r="B296" s="22"/>
      <c r="C296" s="22"/>
      <c r="D296" s="22"/>
      <c r="E296" s="22"/>
    </row>
    <row r="297" customFormat="false" ht="15.75" hidden="false" customHeight="false" outlineLevel="0" collapsed="false">
      <c r="B297" s="22"/>
      <c r="C297" s="22"/>
      <c r="D297" s="22"/>
      <c r="E297" s="22"/>
    </row>
    <row r="298" customFormat="false" ht="15.75" hidden="false" customHeight="false" outlineLevel="0" collapsed="false">
      <c r="B298" s="22"/>
      <c r="C298" s="22"/>
      <c r="D298" s="22"/>
      <c r="E298" s="22"/>
    </row>
    <row r="299" customFormat="false" ht="15.75" hidden="false" customHeight="false" outlineLevel="0" collapsed="false">
      <c r="B299" s="22"/>
      <c r="C299" s="22"/>
      <c r="D299" s="22"/>
      <c r="E299" s="22"/>
    </row>
    <row r="300" customFormat="false" ht="15.75" hidden="false" customHeight="false" outlineLevel="0" collapsed="false">
      <c r="B300" s="22"/>
      <c r="C300" s="22"/>
      <c r="D300" s="22"/>
      <c r="E300" s="22"/>
    </row>
    <row r="301" customFormat="false" ht="15.75" hidden="false" customHeight="false" outlineLevel="0" collapsed="false">
      <c r="B301" s="22"/>
      <c r="C301" s="22"/>
      <c r="D301" s="22"/>
      <c r="E301" s="22"/>
    </row>
    <row r="302" customFormat="false" ht="15.75" hidden="false" customHeight="false" outlineLevel="0" collapsed="false">
      <c r="B302" s="22"/>
      <c r="C302" s="22"/>
      <c r="D302" s="22"/>
      <c r="E302" s="22"/>
    </row>
    <row r="303" customFormat="false" ht="15.75" hidden="false" customHeight="false" outlineLevel="0" collapsed="false">
      <c r="B303" s="22"/>
      <c r="C303" s="22"/>
      <c r="D303" s="22"/>
      <c r="E303" s="22"/>
    </row>
    <row r="304" customFormat="false" ht="15.75" hidden="false" customHeight="false" outlineLevel="0" collapsed="false">
      <c r="B304" s="22"/>
      <c r="C304" s="22"/>
      <c r="D304" s="22"/>
      <c r="E304" s="22"/>
    </row>
    <row r="305" customFormat="false" ht="15.75" hidden="false" customHeight="false" outlineLevel="0" collapsed="false">
      <c r="B305" s="22"/>
      <c r="C305" s="22"/>
      <c r="D305" s="22"/>
      <c r="E305" s="22"/>
    </row>
    <row r="306" customFormat="false" ht="15.75" hidden="false" customHeight="false" outlineLevel="0" collapsed="false">
      <c r="B306" s="22"/>
      <c r="C306" s="22"/>
      <c r="D306" s="22"/>
      <c r="E306" s="22"/>
    </row>
    <row r="307" customFormat="false" ht="15.75" hidden="false" customHeight="false" outlineLevel="0" collapsed="false">
      <c r="B307" s="22"/>
      <c r="C307" s="22"/>
      <c r="D307" s="22"/>
      <c r="E307" s="22"/>
    </row>
    <row r="308" customFormat="false" ht="15.75" hidden="false" customHeight="false" outlineLevel="0" collapsed="false">
      <c r="B308" s="22"/>
      <c r="C308" s="22"/>
      <c r="D308" s="22"/>
      <c r="E308" s="22"/>
    </row>
    <row r="309" customFormat="false" ht="15.75" hidden="false" customHeight="false" outlineLevel="0" collapsed="false">
      <c r="B309" s="22"/>
      <c r="C309" s="22"/>
      <c r="D309" s="22"/>
      <c r="E309" s="22"/>
    </row>
    <row r="310" customFormat="false" ht="15.75" hidden="false" customHeight="false" outlineLevel="0" collapsed="false">
      <c r="B310" s="22"/>
      <c r="C310" s="22"/>
      <c r="D310" s="22"/>
      <c r="E310" s="22"/>
    </row>
    <row r="311" customFormat="false" ht="15.75" hidden="false" customHeight="false" outlineLevel="0" collapsed="false">
      <c r="B311" s="22"/>
      <c r="C311" s="22"/>
      <c r="D311" s="22"/>
      <c r="E311" s="22"/>
    </row>
    <row r="312" customFormat="false" ht="15.75" hidden="false" customHeight="false" outlineLevel="0" collapsed="false">
      <c r="B312" s="22"/>
      <c r="C312" s="22"/>
      <c r="D312" s="22"/>
      <c r="E312" s="22"/>
    </row>
    <row r="313" customFormat="false" ht="15.75" hidden="false" customHeight="false" outlineLevel="0" collapsed="false">
      <c r="B313" s="22"/>
      <c r="C313" s="22"/>
      <c r="D313" s="22"/>
      <c r="E313" s="22"/>
    </row>
    <row r="314" customFormat="false" ht="15.75" hidden="false" customHeight="false" outlineLevel="0" collapsed="false">
      <c r="B314" s="22"/>
      <c r="C314" s="22"/>
      <c r="D314" s="22"/>
      <c r="E314" s="22"/>
    </row>
    <row r="315" customFormat="false" ht="15.75" hidden="false" customHeight="false" outlineLevel="0" collapsed="false">
      <c r="B315" s="22"/>
      <c r="C315" s="22"/>
      <c r="D315" s="22"/>
      <c r="E315" s="22"/>
    </row>
    <row r="316" customFormat="false" ht="15.75" hidden="false" customHeight="false" outlineLevel="0" collapsed="false">
      <c r="B316" s="22"/>
      <c r="C316" s="22"/>
      <c r="D316" s="22"/>
      <c r="E316" s="22"/>
    </row>
    <row r="317" customFormat="false" ht="15.75" hidden="false" customHeight="false" outlineLevel="0" collapsed="false">
      <c r="B317" s="22"/>
      <c r="C317" s="22"/>
      <c r="D317" s="22"/>
      <c r="E317" s="22"/>
    </row>
    <row r="318" customFormat="false" ht="15.75" hidden="false" customHeight="false" outlineLevel="0" collapsed="false">
      <c r="B318" s="22"/>
      <c r="C318" s="22"/>
      <c r="D318" s="22"/>
      <c r="E318" s="22"/>
    </row>
    <row r="319" customFormat="false" ht="15.75" hidden="false" customHeight="false" outlineLevel="0" collapsed="false">
      <c r="B319" s="22"/>
      <c r="C319" s="22"/>
      <c r="D319" s="22"/>
      <c r="E319" s="22"/>
    </row>
    <row r="320" customFormat="false" ht="15.75" hidden="false" customHeight="false" outlineLevel="0" collapsed="false">
      <c r="B320" s="22"/>
      <c r="C320" s="22"/>
      <c r="D320" s="22"/>
      <c r="E320" s="22"/>
    </row>
    <row r="321" customFormat="false" ht="15.75" hidden="false" customHeight="false" outlineLevel="0" collapsed="false">
      <c r="B321" s="22"/>
      <c r="C321" s="22"/>
      <c r="D321" s="22"/>
      <c r="E321" s="22"/>
    </row>
    <row r="322" customFormat="false" ht="15.75" hidden="false" customHeight="false" outlineLevel="0" collapsed="false">
      <c r="B322" s="22"/>
      <c r="C322" s="22"/>
      <c r="D322" s="22"/>
      <c r="E322" s="22"/>
    </row>
    <row r="323" customFormat="false" ht="15.75" hidden="false" customHeight="false" outlineLevel="0" collapsed="false">
      <c r="B323" s="22"/>
      <c r="C323" s="22"/>
      <c r="D323" s="22"/>
      <c r="E323" s="22"/>
    </row>
    <row r="324" customFormat="false" ht="15.75" hidden="false" customHeight="false" outlineLevel="0" collapsed="false">
      <c r="B324" s="22"/>
      <c r="C324" s="22"/>
      <c r="D324" s="22"/>
      <c r="E324" s="22"/>
    </row>
    <row r="325" customFormat="false" ht="15.75" hidden="false" customHeight="false" outlineLevel="0" collapsed="false">
      <c r="B325" s="22"/>
      <c r="C325" s="22"/>
      <c r="D325" s="22"/>
      <c r="E325" s="22"/>
    </row>
    <row r="326" customFormat="false" ht="15.75" hidden="false" customHeight="false" outlineLevel="0" collapsed="false">
      <c r="B326" s="22"/>
      <c r="C326" s="22"/>
      <c r="D326" s="22"/>
      <c r="E326" s="22"/>
    </row>
    <row r="327" customFormat="false" ht="15.75" hidden="false" customHeight="false" outlineLevel="0" collapsed="false">
      <c r="B327" s="22"/>
      <c r="C327" s="22"/>
      <c r="D327" s="22"/>
      <c r="E327" s="22"/>
    </row>
    <row r="328" customFormat="false" ht="15.75" hidden="false" customHeight="false" outlineLevel="0" collapsed="false">
      <c r="B328" s="22"/>
      <c r="C328" s="22"/>
      <c r="D328" s="22"/>
      <c r="E328" s="22"/>
    </row>
    <row r="329" customFormat="false" ht="15.75" hidden="false" customHeight="false" outlineLevel="0" collapsed="false">
      <c r="B329" s="22"/>
      <c r="C329" s="22"/>
      <c r="D329" s="22"/>
      <c r="E329" s="22"/>
    </row>
    <row r="330" customFormat="false" ht="15.75" hidden="false" customHeight="false" outlineLevel="0" collapsed="false">
      <c r="B330" s="22"/>
      <c r="C330" s="22"/>
      <c r="D330" s="22"/>
      <c r="E330" s="22"/>
    </row>
    <row r="331" customFormat="false" ht="15.75" hidden="false" customHeight="false" outlineLevel="0" collapsed="false">
      <c r="B331" s="22"/>
      <c r="C331" s="22"/>
      <c r="D331" s="22"/>
      <c r="E331" s="22"/>
    </row>
    <row r="332" customFormat="false" ht="15.75" hidden="false" customHeight="false" outlineLevel="0" collapsed="false">
      <c r="B332" s="22"/>
      <c r="C332" s="22"/>
      <c r="D332" s="22"/>
      <c r="E332" s="22"/>
    </row>
    <row r="333" customFormat="false" ht="15.75" hidden="false" customHeight="false" outlineLevel="0" collapsed="false">
      <c r="B333" s="22"/>
      <c r="C333" s="22"/>
      <c r="D333" s="22"/>
      <c r="E333" s="22"/>
    </row>
    <row r="334" customFormat="false" ht="15.75" hidden="false" customHeight="false" outlineLevel="0" collapsed="false">
      <c r="B334" s="22"/>
      <c r="C334" s="22"/>
      <c r="D334" s="22"/>
      <c r="E334" s="22"/>
    </row>
    <row r="335" customFormat="false" ht="15.75" hidden="false" customHeight="false" outlineLevel="0" collapsed="false">
      <c r="B335" s="22"/>
      <c r="C335" s="22"/>
      <c r="D335" s="22"/>
      <c r="E335" s="22"/>
    </row>
    <row r="336" customFormat="false" ht="15.75" hidden="false" customHeight="false" outlineLevel="0" collapsed="false">
      <c r="B336" s="22"/>
      <c r="C336" s="22"/>
      <c r="D336" s="22"/>
      <c r="E336" s="22"/>
    </row>
    <row r="337" customFormat="false" ht="15.75" hidden="false" customHeight="false" outlineLevel="0" collapsed="false">
      <c r="B337" s="22"/>
      <c r="C337" s="22"/>
      <c r="D337" s="22"/>
      <c r="E337" s="22"/>
    </row>
    <row r="338" customFormat="false" ht="15.75" hidden="false" customHeight="false" outlineLevel="0" collapsed="false">
      <c r="B338" s="22"/>
      <c r="C338" s="22"/>
      <c r="D338" s="22"/>
      <c r="E338" s="22"/>
    </row>
    <row r="339" customFormat="false" ht="15.75" hidden="false" customHeight="false" outlineLevel="0" collapsed="false">
      <c r="B339" s="22"/>
      <c r="C339" s="22"/>
      <c r="D339" s="22"/>
      <c r="E339" s="22"/>
    </row>
    <row r="340" customFormat="false" ht="15.75" hidden="false" customHeight="false" outlineLevel="0" collapsed="false">
      <c r="B340" s="22"/>
      <c r="C340" s="22"/>
      <c r="D340" s="22"/>
      <c r="E340" s="22"/>
    </row>
    <row r="341" customFormat="false" ht="15.75" hidden="false" customHeight="false" outlineLevel="0" collapsed="false">
      <c r="B341" s="22"/>
      <c r="C341" s="22"/>
      <c r="D341" s="22"/>
      <c r="E341" s="22"/>
    </row>
    <row r="342" customFormat="false" ht="15.75" hidden="false" customHeight="false" outlineLevel="0" collapsed="false">
      <c r="B342" s="22"/>
      <c r="C342" s="22"/>
      <c r="D342" s="22"/>
      <c r="E342" s="22"/>
    </row>
    <row r="343" customFormat="false" ht="15.75" hidden="false" customHeight="false" outlineLevel="0" collapsed="false">
      <c r="B343" s="22"/>
      <c r="C343" s="22"/>
      <c r="D343" s="22"/>
      <c r="E343" s="22"/>
    </row>
    <row r="344" customFormat="false" ht="15.75" hidden="false" customHeight="false" outlineLevel="0" collapsed="false">
      <c r="B344" s="22"/>
      <c r="C344" s="22"/>
      <c r="D344" s="22"/>
      <c r="E344" s="22"/>
    </row>
    <row r="345" customFormat="false" ht="15.75" hidden="false" customHeight="false" outlineLevel="0" collapsed="false">
      <c r="B345" s="22"/>
      <c r="C345" s="22"/>
      <c r="D345" s="22"/>
      <c r="E345" s="22"/>
    </row>
    <row r="346" customFormat="false" ht="15.75" hidden="false" customHeight="false" outlineLevel="0" collapsed="false">
      <c r="B346" s="22"/>
      <c r="C346" s="22"/>
      <c r="D346" s="22"/>
      <c r="E346" s="22"/>
    </row>
    <row r="347" customFormat="false" ht="15.75" hidden="false" customHeight="false" outlineLevel="0" collapsed="false">
      <c r="B347" s="22"/>
      <c r="C347" s="22"/>
      <c r="D347" s="22"/>
      <c r="E347" s="22"/>
    </row>
    <row r="348" customFormat="false" ht="15.75" hidden="false" customHeight="false" outlineLevel="0" collapsed="false">
      <c r="B348" s="22"/>
      <c r="C348" s="22"/>
      <c r="D348" s="22"/>
      <c r="E348" s="22"/>
    </row>
    <row r="349" customFormat="false" ht="15.75" hidden="false" customHeight="false" outlineLevel="0" collapsed="false">
      <c r="B349" s="22"/>
      <c r="C349" s="22"/>
      <c r="D349" s="22"/>
      <c r="E349" s="22"/>
    </row>
    <row r="350" customFormat="false" ht="15.75" hidden="false" customHeight="false" outlineLevel="0" collapsed="false">
      <c r="B350" s="22"/>
      <c r="C350" s="22"/>
      <c r="D350" s="22"/>
      <c r="E350" s="22"/>
    </row>
    <row r="351" customFormat="false" ht="15.75" hidden="false" customHeight="false" outlineLevel="0" collapsed="false">
      <c r="B351" s="22"/>
      <c r="C351" s="22"/>
      <c r="D351" s="22"/>
      <c r="E351" s="22"/>
    </row>
    <row r="352" customFormat="false" ht="15.75" hidden="false" customHeight="false" outlineLevel="0" collapsed="false">
      <c r="B352" s="22"/>
      <c r="C352" s="22"/>
      <c r="D352" s="22"/>
      <c r="E352" s="22"/>
    </row>
    <row r="353" customFormat="false" ht="15.75" hidden="false" customHeight="false" outlineLevel="0" collapsed="false">
      <c r="B353" s="22"/>
      <c r="C353" s="22"/>
      <c r="D353" s="22"/>
      <c r="E353" s="22"/>
    </row>
    <row r="354" customFormat="false" ht="15.75" hidden="false" customHeight="false" outlineLevel="0" collapsed="false">
      <c r="B354" s="22"/>
      <c r="C354" s="22"/>
      <c r="D354" s="22"/>
      <c r="E354" s="22"/>
    </row>
    <row r="355" customFormat="false" ht="15.75" hidden="false" customHeight="false" outlineLevel="0" collapsed="false">
      <c r="B355" s="22"/>
      <c r="C355" s="22"/>
      <c r="D355" s="22"/>
      <c r="E355" s="22"/>
    </row>
    <row r="356" customFormat="false" ht="15.75" hidden="false" customHeight="false" outlineLevel="0" collapsed="false">
      <c r="B356" s="22"/>
      <c r="C356" s="22"/>
      <c r="D356" s="22"/>
      <c r="E356" s="22"/>
    </row>
    <row r="357" customFormat="false" ht="15.75" hidden="false" customHeight="false" outlineLevel="0" collapsed="false">
      <c r="B357" s="22"/>
      <c r="C357" s="22"/>
      <c r="D357" s="22"/>
      <c r="E357" s="22"/>
    </row>
    <row r="358" customFormat="false" ht="15.75" hidden="false" customHeight="false" outlineLevel="0" collapsed="false">
      <c r="B358" s="22"/>
      <c r="C358" s="22"/>
      <c r="D358" s="22"/>
      <c r="E358" s="22"/>
    </row>
    <row r="359" customFormat="false" ht="15.75" hidden="false" customHeight="false" outlineLevel="0" collapsed="false">
      <c r="B359" s="22"/>
      <c r="C359" s="22"/>
      <c r="D359" s="22"/>
      <c r="E359" s="22"/>
    </row>
    <row r="360" customFormat="false" ht="15.75" hidden="false" customHeight="false" outlineLevel="0" collapsed="false">
      <c r="B360" s="22"/>
      <c r="C360" s="22"/>
      <c r="D360" s="22"/>
      <c r="E360" s="22"/>
    </row>
    <row r="361" customFormat="false" ht="15.75" hidden="false" customHeight="false" outlineLevel="0" collapsed="false">
      <c r="B361" s="22"/>
      <c r="C361" s="22"/>
      <c r="D361" s="22"/>
      <c r="E361" s="22"/>
    </row>
    <row r="362" customFormat="false" ht="15.75" hidden="false" customHeight="false" outlineLevel="0" collapsed="false">
      <c r="B362" s="22"/>
      <c r="C362" s="22"/>
      <c r="D362" s="22"/>
      <c r="E362" s="22"/>
    </row>
    <row r="363" customFormat="false" ht="15.75" hidden="false" customHeight="false" outlineLevel="0" collapsed="false">
      <c r="B363" s="22"/>
      <c r="C363" s="22"/>
      <c r="D363" s="22"/>
      <c r="E363" s="22"/>
    </row>
    <row r="364" customFormat="false" ht="15.75" hidden="false" customHeight="false" outlineLevel="0" collapsed="false">
      <c r="B364" s="22"/>
      <c r="C364" s="22"/>
      <c r="D364" s="22"/>
      <c r="E364" s="22"/>
    </row>
    <row r="365" customFormat="false" ht="15.75" hidden="false" customHeight="false" outlineLevel="0" collapsed="false">
      <c r="B365" s="22"/>
      <c r="C365" s="22"/>
      <c r="D365" s="22"/>
      <c r="E365" s="22"/>
    </row>
    <row r="366" customFormat="false" ht="15.75" hidden="false" customHeight="false" outlineLevel="0" collapsed="false">
      <c r="B366" s="22"/>
      <c r="C366" s="22"/>
      <c r="D366" s="22"/>
      <c r="E366" s="22"/>
    </row>
    <row r="367" customFormat="false" ht="15.75" hidden="false" customHeight="false" outlineLevel="0" collapsed="false">
      <c r="B367" s="22"/>
      <c r="C367" s="22"/>
      <c r="D367" s="22"/>
      <c r="E367" s="22"/>
    </row>
    <row r="368" customFormat="false" ht="15.75" hidden="false" customHeight="false" outlineLevel="0" collapsed="false">
      <c r="B368" s="22"/>
      <c r="C368" s="22"/>
      <c r="D368" s="22"/>
      <c r="E368" s="22"/>
    </row>
    <row r="369" customFormat="false" ht="15.75" hidden="false" customHeight="false" outlineLevel="0" collapsed="false">
      <c r="B369" s="22"/>
      <c r="C369" s="22"/>
      <c r="D369" s="22"/>
      <c r="E369" s="22"/>
    </row>
    <row r="370" customFormat="false" ht="15.75" hidden="false" customHeight="false" outlineLevel="0" collapsed="false">
      <c r="B370" s="22"/>
      <c r="C370" s="22"/>
      <c r="D370" s="22"/>
      <c r="E370" s="22"/>
    </row>
    <row r="371" customFormat="false" ht="15.75" hidden="false" customHeight="false" outlineLevel="0" collapsed="false">
      <c r="B371" s="22"/>
      <c r="C371" s="22"/>
      <c r="D371" s="22"/>
      <c r="E371" s="22"/>
    </row>
    <row r="372" customFormat="false" ht="15.75" hidden="false" customHeight="false" outlineLevel="0" collapsed="false">
      <c r="B372" s="22"/>
      <c r="C372" s="22"/>
      <c r="D372" s="22"/>
      <c r="E372" s="22"/>
    </row>
    <row r="373" customFormat="false" ht="15.75" hidden="false" customHeight="false" outlineLevel="0" collapsed="false">
      <c r="B373" s="22"/>
      <c r="C373" s="22"/>
      <c r="D373" s="22"/>
      <c r="E373" s="22"/>
    </row>
    <row r="374" customFormat="false" ht="15.75" hidden="false" customHeight="false" outlineLevel="0" collapsed="false">
      <c r="B374" s="22"/>
      <c r="C374" s="22"/>
      <c r="D374" s="22"/>
      <c r="E374" s="22"/>
    </row>
    <row r="375" customFormat="false" ht="15.75" hidden="false" customHeight="false" outlineLevel="0" collapsed="false">
      <c r="B375" s="22"/>
      <c r="C375" s="22"/>
      <c r="D375" s="22"/>
      <c r="E375" s="22"/>
    </row>
    <row r="376" customFormat="false" ht="15.75" hidden="false" customHeight="false" outlineLevel="0" collapsed="false">
      <c r="B376" s="22"/>
      <c r="C376" s="22"/>
      <c r="D376" s="22"/>
      <c r="E376" s="22"/>
    </row>
    <row r="377" customFormat="false" ht="15.75" hidden="false" customHeight="false" outlineLevel="0" collapsed="false">
      <c r="B377" s="22"/>
      <c r="C377" s="22"/>
      <c r="D377" s="22"/>
      <c r="E377" s="22"/>
    </row>
    <row r="378" customFormat="false" ht="15.75" hidden="false" customHeight="false" outlineLevel="0" collapsed="false">
      <c r="B378" s="22"/>
      <c r="C378" s="22"/>
      <c r="D378" s="22"/>
      <c r="E378" s="22"/>
    </row>
    <row r="379" customFormat="false" ht="15.75" hidden="false" customHeight="false" outlineLevel="0" collapsed="false">
      <c r="B379" s="22"/>
      <c r="C379" s="22"/>
      <c r="D379" s="22"/>
      <c r="E379" s="22"/>
    </row>
    <row r="380" customFormat="false" ht="15.75" hidden="false" customHeight="false" outlineLevel="0" collapsed="false">
      <c r="B380" s="22"/>
      <c r="C380" s="22"/>
      <c r="D380" s="22"/>
      <c r="E380" s="22"/>
    </row>
    <row r="381" customFormat="false" ht="15.75" hidden="false" customHeight="false" outlineLevel="0" collapsed="false">
      <c r="B381" s="22"/>
      <c r="C381" s="22"/>
      <c r="D381" s="22"/>
      <c r="E381" s="22"/>
    </row>
    <row r="382" customFormat="false" ht="15.75" hidden="false" customHeight="false" outlineLevel="0" collapsed="false">
      <c r="B382" s="22"/>
      <c r="C382" s="22"/>
      <c r="D382" s="22"/>
      <c r="E382" s="22"/>
    </row>
    <row r="383" customFormat="false" ht="15.75" hidden="false" customHeight="false" outlineLevel="0" collapsed="false">
      <c r="B383" s="22"/>
      <c r="C383" s="22"/>
      <c r="D383" s="22"/>
      <c r="E383" s="22"/>
    </row>
    <row r="384" customFormat="false" ht="15.75" hidden="false" customHeight="false" outlineLevel="0" collapsed="false">
      <c r="B384" s="22"/>
      <c r="C384" s="22"/>
      <c r="D384" s="22"/>
      <c r="E384" s="22"/>
    </row>
    <row r="385" customFormat="false" ht="15.75" hidden="false" customHeight="false" outlineLevel="0" collapsed="false">
      <c r="B385" s="22"/>
      <c r="C385" s="22"/>
      <c r="D385" s="22"/>
      <c r="E385" s="22"/>
    </row>
    <row r="386" customFormat="false" ht="15.75" hidden="false" customHeight="false" outlineLevel="0" collapsed="false">
      <c r="B386" s="22"/>
      <c r="C386" s="22"/>
      <c r="D386" s="22"/>
      <c r="E386" s="22"/>
    </row>
    <row r="387" customFormat="false" ht="15.75" hidden="false" customHeight="false" outlineLevel="0" collapsed="false">
      <c r="B387" s="22"/>
      <c r="C387" s="22"/>
      <c r="D387" s="22"/>
      <c r="E387" s="22"/>
    </row>
    <row r="388" customFormat="false" ht="15.75" hidden="false" customHeight="false" outlineLevel="0" collapsed="false">
      <c r="B388" s="22"/>
      <c r="C388" s="22"/>
      <c r="D388" s="22"/>
      <c r="E388" s="22"/>
    </row>
    <row r="389" customFormat="false" ht="15.75" hidden="false" customHeight="false" outlineLevel="0" collapsed="false">
      <c r="B389" s="22"/>
      <c r="C389" s="22"/>
      <c r="D389" s="22"/>
      <c r="E389" s="22"/>
    </row>
    <row r="390" customFormat="false" ht="15.75" hidden="false" customHeight="false" outlineLevel="0" collapsed="false">
      <c r="B390" s="22"/>
      <c r="C390" s="22"/>
      <c r="D390" s="22"/>
      <c r="E390" s="22"/>
    </row>
    <row r="391" customFormat="false" ht="15.75" hidden="false" customHeight="false" outlineLevel="0" collapsed="false">
      <c r="B391" s="22"/>
      <c r="C391" s="22"/>
      <c r="D391" s="22"/>
      <c r="E391" s="22"/>
    </row>
    <row r="392" customFormat="false" ht="15.75" hidden="false" customHeight="false" outlineLevel="0" collapsed="false">
      <c r="B392" s="22"/>
      <c r="C392" s="22"/>
      <c r="D392" s="22"/>
      <c r="E392" s="22"/>
    </row>
    <row r="393" customFormat="false" ht="15.75" hidden="false" customHeight="false" outlineLevel="0" collapsed="false">
      <c r="B393" s="22"/>
      <c r="C393" s="22"/>
      <c r="D393" s="22"/>
      <c r="E393" s="22"/>
    </row>
    <row r="394" customFormat="false" ht="15.75" hidden="false" customHeight="false" outlineLevel="0" collapsed="false">
      <c r="B394" s="22"/>
      <c r="C394" s="22"/>
      <c r="D394" s="22"/>
      <c r="E394" s="22"/>
    </row>
    <row r="395" customFormat="false" ht="15.75" hidden="false" customHeight="false" outlineLevel="0" collapsed="false">
      <c r="B395" s="22"/>
      <c r="C395" s="22"/>
      <c r="D395" s="22"/>
      <c r="E395" s="22"/>
    </row>
    <row r="396" customFormat="false" ht="15.75" hidden="false" customHeight="false" outlineLevel="0" collapsed="false">
      <c r="B396" s="22"/>
      <c r="C396" s="22"/>
      <c r="D396" s="22"/>
      <c r="E396" s="22"/>
    </row>
    <row r="397" customFormat="false" ht="15.75" hidden="false" customHeight="false" outlineLevel="0" collapsed="false">
      <c r="B397" s="22"/>
      <c r="C397" s="22"/>
      <c r="D397" s="22"/>
      <c r="E397" s="22"/>
    </row>
    <row r="398" customFormat="false" ht="15.75" hidden="false" customHeight="false" outlineLevel="0" collapsed="false">
      <c r="B398" s="22"/>
      <c r="C398" s="22"/>
      <c r="D398" s="22"/>
      <c r="E398" s="22"/>
    </row>
    <row r="399" customFormat="false" ht="15.75" hidden="false" customHeight="false" outlineLevel="0" collapsed="false">
      <c r="B399" s="22"/>
      <c r="C399" s="22"/>
      <c r="D399" s="22"/>
      <c r="E399" s="22"/>
    </row>
    <row r="400" customFormat="false" ht="15.75" hidden="false" customHeight="false" outlineLevel="0" collapsed="false">
      <c r="B400" s="22"/>
      <c r="C400" s="22"/>
      <c r="D400" s="22"/>
      <c r="E400" s="22"/>
    </row>
    <row r="401" customFormat="false" ht="15.75" hidden="false" customHeight="false" outlineLevel="0" collapsed="false">
      <c r="B401" s="22"/>
      <c r="C401" s="22"/>
      <c r="D401" s="22"/>
      <c r="E401" s="22"/>
    </row>
    <row r="402" customFormat="false" ht="15.75" hidden="false" customHeight="false" outlineLevel="0" collapsed="false">
      <c r="B402" s="22"/>
      <c r="C402" s="22"/>
      <c r="D402" s="22"/>
      <c r="E402" s="22"/>
    </row>
    <row r="403" customFormat="false" ht="15.75" hidden="false" customHeight="false" outlineLevel="0" collapsed="false">
      <c r="B403" s="22"/>
      <c r="C403" s="22"/>
      <c r="D403" s="22"/>
      <c r="E403" s="22"/>
    </row>
    <row r="404" customFormat="false" ht="15.75" hidden="false" customHeight="false" outlineLevel="0" collapsed="false">
      <c r="B404" s="22"/>
      <c r="C404" s="22"/>
      <c r="D404" s="22"/>
      <c r="E404" s="22"/>
    </row>
    <row r="405" customFormat="false" ht="15.75" hidden="false" customHeight="false" outlineLevel="0" collapsed="false">
      <c r="B405" s="22"/>
      <c r="C405" s="22"/>
      <c r="D405" s="22"/>
      <c r="E405" s="22"/>
    </row>
    <row r="406" customFormat="false" ht="15.75" hidden="false" customHeight="false" outlineLevel="0" collapsed="false">
      <c r="B406" s="22"/>
      <c r="C406" s="22"/>
      <c r="D406" s="22"/>
      <c r="E406" s="22"/>
    </row>
    <row r="407" customFormat="false" ht="15.75" hidden="false" customHeight="false" outlineLevel="0" collapsed="false">
      <c r="B407" s="22"/>
      <c r="C407" s="22"/>
      <c r="D407" s="22"/>
      <c r="E407" s="22"/>
    </row>
    <row r="408" customFormat="false" ht="15.75" hidden="false" customHeight="false" outlineLevel="0" collapsed="false">
      <c r="B408" s="22"/>
      <c r="C408" s="22"/>
      <c r="D408" s="22"/>
      <c r="E408" s="22"/>
    </row>
    <row r="409" customFormat="false" ht="15.75" hidden="false" customHeight="false" outlineLevel="0" collapsed="false">
      <c r="B409" s="22"/>
      <c r="C409" s="22"/>
      <c r="D409" s="22"/>
      <c r="E409" s="22"/>
    </row>
    <row r="410" customFormat="false" ht="15.75" hidden="false" customHeight="false" outlineLevel="0" collapsed="false">
      <c r="B410" s="22"/>
      <c r="C410" s="22"/>
      <c r="D410" s="22"/>
      <c r="E410" s="22"/>
    </row>
    <row r="411" customFormat="false" ht="15.75" hidden="false" customHeight="false" outlineLevel="0" collapsed="false">
      <c r="B411" s="22"/>
      <c r="C411" s="22"/>
      <c r="D411" s="22"/>
      <c r="E411" s="22"/>
    </row>
    <row r="412" customFormat="false" ht="15.75" hidden="false" customHeight="false" outlineLevel="0" collapsed="false">
      <c r="B412" s="22"/>
      <c r="C412" s="22"/>
      <c r="D412" s="22"/>
      <c r="E412" s="22"/>
    </row>
    <row r="413" customFormat="false" ht="15.75" hidden="false" customHeight="false" outlineLevel="0" collapsed="false">
      <c r="B413" s="22"/>
      <c r="C413" s="22"/>
      <c r="D413" s="22"/>
      <c r="E413" s="22"/>
    </row>
    <row r="414" customFormat="false" ht="15.75" hidden="false" customHeight="false" outlineLevel="0" collapsed="false">
      <c r="B414" s="22"/>
      <c r="C414" s="22"/>
      <c r="D414" s="22"/>
      <c r="E414" s="22"/>
    </row>
    <row r="415" customFormat="false" ht="15.75" hidden="false" customHeight="false" outlineLevel="0" collapsed="false">
      <c r="B415" s="22"/>
      <c r="C415" s="22"/>
      <c r="D415" s="22"/>
      <c r="E415" s="22"/>
    </row>
    <row r="416" customFormat="false" ht="15.75" hidden="false" customHeight="false" outlineLevel="0" collapsed="false">
      <c r="B416" s="22"/>
      <c r="C416" s="22"/>
      <c r="D416" s="22"/>
      <c r="E416" s="22"/>
    </row>
    <row r="417" customFormat="false" ht="15.75" hidden="false" customHeight="false" outlineLevel="0" collapsed="false">
      <c r="B417" s="22"/>
      <c r="C417" s="22"/>
      <c r="D417" s="22"/>
      <c r="E417" s="22"/>
    </row>
    <row r="418" customFormat="false" ht="15.75" hidden="false" customHeight="false" outlineLevel="0" collapsed="false">
      <c r="B418" s="22"/>
      <c r="C418" s="22"/>
      <c r="D418" s="22"/>
      <c r="E418" s="22"/>
    </row>
    <row r="419" customFormat="false" ht="15.75" hidden="false" customHeight="false" outlineLevel="0" collapsed="false">
      <c r="B419" s="22"/>
      <c r="C419" s="22"/>
      <c r="D419" s="22"/>
      <c r="E419" s="22"/>
    </row>
    <row r="420" customFormat="false" ht="15.75" hidden="false" customHeight="false" outlineLevel="0" collapsed="false">
      <c r="B420" s="22"/>
      <c r="C420" s="22"/>
      <c r="D420" s="22"/>
      <c r="E420" s="22"/>
    </row>
    <row r="421" customFormat="false" ht="15.75" hidden="false" customHeight="false" outlineLevel="0" collapsed="false">
      <c r="B421" s="22"/>
      <c r="C421" s="22"/>
      <c r="D421" s="22"/>
      <c r="E421" s="22"/>
    </row>
    <row r="422" customFormat="false" ht="15.75" hidden="false" customHeight="false" outlineLevel="0" collapsed="false">
      <c r="B422" s="22"/>
      <c r="C422" s="22"/>
      <c r="D422" s="22"/>
      <c r="E422" s="22"/>
    </row>
    <row r="423" customFormat="false" ht="15.75" hidden="false" customHeight="false" outlineLevel="0" collapsed="false">
      <c r="B423" s="22"/>
      <c r="C423" s="22"/>
      <c r="D423" s="22"/>
      <c r="E423" s="22"/>
    </row>
    <row r="424" customFormat="false" ht="15.75" hidden="false" customHeight="false" outlineLevel="0" collapsed="false">
      <c r="B424" s="22"/>
      <c r="C424" s="22"/>
      <c r="D424" s="22"/>
      <c r="E424" s="22"/>
    </row>
    <row r="425" customFormat="false" ht="15.75" hidden="false" customHeight="false" outlineLevel="0" collapsed="false">
      <c r="B425" s="22"/>
      <c r="C425" s="22"/>
      <c r="D425" s="22"/>
      <c r="E425" s="22"/>
    </row>
    <row r="426" customFormat="false" ht="15.75" hidden="false" customHeight="false" outlineLevel="0" collapsed="false">
      <c r="B426" s="22"/>
      <c r="C426" s="22"/>
      <c r="D426" s="22"/>
      <c r="E426" s="22"/>
    </row>
    <row r="427" customFormat="false" ht="15.75" hidden="false" customHeight="false" outlineLevel="0" collapsed="false">
      <c r="B427" s="22"/>
      <c r="C427" s="22"/>
      <c r="D427" s="22"/>
      <c r="E427" s="22"/>
    </row>
    <row r="428" customFormat="false" ht="15.75" hidden="false" customHeight="false" outlineLevel="0" collapsed="false">
      <c r="B428" s="22"/>
      <c r="C428" s="22"/>
      <c r="D428" s="22"/>
      <c r="E428" s="22"/>
    </row>
    <row r="429" customFormat="false" ht="15.75" hidden="false" customHeight="false" outlineLevel="0" collapsed="false">
      <c r="B429" s="22"/>
      <c r="C429" s="22"/>
      <c r="D429" s="22"/>
      <c r="E429" s="22"/>
    </row>
    <row r="430" customFormat="false" ht="15.75" hidden="false" customHeight="false" outlineLevel="0" collapsed="false">
      <c r="B430" s="22"/>
      <c r="C430" s="22"/>
      <c r="D430" s="22"/>
      <c r="E430" s="22"/>
    </row>
    <row r="431" customFormat="false" ht="15.75" hidden="false" customHeight="false" outlineLevel="0" collapsed="false">
      <c r="B431" s="22"/>
      <c r="C431" s="22"/>
      <c r="D431" s="22"/>
      <c r="E431" s="22"/>
    </row>
    <row r="432" customFormat="false" ht="15.75" hidden="false" customHeight="false" outlineLevel="0" collapsed="false">
      <c r="B432" s="22"/>
      <c r="C432" s="22"/>
      <c r="D432" s="22"/>
      <c r="E432" s="22"/>
    </row>
    <row r="433" customFormat="false" ht="15.75" hidden="false" customHeight="false" outlineLevel="0" collapsed="false">
      <c r="B433" s="22"/>
      <c r="C433" s="22"/>
      <c r="D433" s="22"/>
      <c r="E433" s="22"/>
    </row>
    <row r="434" customFormat="false" ht="15.75" hidden="false" customHeight="false" outlineLevel="0" collapsed="false">
      <c r="B434" s="22"/>
      <c r="C434" s="22"/>
      <c r="D434" s="22"/>
      <c r="E434" s="22"/>
    </row>
    <row r="435" customFormat="false" ht="15.75" hidden="false" customHeight="false" outlineLevel="0" collapsed="false">
      <c r="B435" s="22"/>
      <c r="C435" s="22"/>
      <c r="D435" s="22"/>
      <c r="E435" s="22"/>
    </row>
    <row r="436" customFormat="false" ht="15.75" hidden="false" customHeight="false" outlineLevel="0" collapsed="false">
      <c r="B436" s="22"/>
      <c r="C436" s="22"/>
      <c r="D436" s="22"/>
      <c r="E436" s="22"/>
    </row>
    <row r="437" customFormat="false" ht="15.75" hidden="false" customHeight="false" outlineLevel="0" collapsed="false">
      <c r="B437" s="22"/>
      <c r="C437" s="22"/>
      <c r="D437" s="22"/>
      <c r="E437" s="22"/>
    </row>
    <row r="438" customFormat="false" ht="15.75" hidden="false" customHeight="false" outlineLevel="0" collapsed="false">
      <c r="B438" s="22"/>
      <c r="C438" s="22"/>
      <c r="D438" s="22"/>
      <c r="E438" s="22"/>
    </row>
    <row r="439" customFormat="false" ht="15.75" hidden="false" customHeight="false" outlineLevel="0" collapsed="false">
      <c r="B439" s="22"/>
      <c r="C439" s="22"/>
      <c r="D439" s="22"/>
      <c r="E439" s="22"/>
    </row>
    <row r="440" customFormat="false" ht="15.75" hidden="false" customHeight="false" outlineLevel="0" collapsed="false">
      <c r="B440" s="22"/>
      <c r="C440" s="22"/>
      <c r="D440" s="22"/>
      <c r="E440" s="22"/>
    </row>
    <row r="441" customFormat="false" ht="15.75" hidden="false" customHeight="false" outlineLevel="0" collapsed="false">
      <c r="B441" s="22"/>
      <c r="C441" s="22"/>
      <c r="D441" s="22"/>
      <c r="E441" s="22"/>
    </row>
    <row r="442" customFormat="false" ht="15.75" hidden="false" customHeight="false" outlineLevel="0" collapsed="false">
      <c r="B442" s="22"/>
      <c r="C442" s="22"/>
      <c r="D442" s="22"/>
      <c r="E442" s="22"/>
    </row>
    <row r="443" customFormat="false" ht="15.75" hidden="false" customHeight="false" outlineLevel="0" collapsed="false">
      <c r="B443" s="22"/>
      <c r="C443" s="22"/>
      <c r="D443" s="22"/>
      <c r="E443" s="22"/>
    </row>
    <row r="444" customFormat="false" ht="15.75" hidden="false" customHeight="false" outlineLevel="0" collapsed="false">
      <c r="B444" s="22"/>
      <c r="C444" s="22"/>
      <c r="D444" s="22"/>
      <c r="E444" s="22"/>
    </row>
    <row r="445" customFormat="false" ht="15.75" hidden="false" customHeight="false" outlineLevel="0" collapsed="false">
      <c r="B445" s="22"/>
      <c r="C445" s="22"/>
      <c r="D445" s="22"/>
      <c r="E445" s="22"/>
    </row>
    <row r="446" customFormat="false" ht="15.75" hidden="false" customHeight="false" outlineLevel="0" collapsed="false">
      <c r="B446" s="22"/>
      <c r="C446" s="22"/>
      <c r="D446" s="22"/>
      <c r="E446" s="22"/>
    </row>
    <row r="447" customFormat="false" ht="15.75" hidden="false" customHeight="false" outlineLevel="0" collapsed="false">
      <c r="B447" s="22"/>
      <c r="C447" s="22"/>
      <c r="D447" s="22"/>
      <c r="E447" s="22"/>
    </row>
    <row r="448" customFormat="false" ht="15.75" hidden="false" customHeight="false" outlineLevel="0" collapsed="false">
      <c r="B448" s="22"/>
      <c r="C448" s="22"/>
      <c r="D448" s="22"/>
      <c r="E448" s="22"/>
    </row>
    <row r="449" customFormat="false" ht="15.75" hidden="false" customHeight="false" outlineLevel="0" collapsed="false">
      <c r="B449" s="22"/>
      <c r="C449" s="22"/>
      <c r="D449" s="22"/>
      <c r="E449" s="22"/>
    </row>
    <row r="450" customFormat="false" ht="15.75" hidden="false" customHeight="false" outlineLevel="0" collapsed="false">
      <c r="B450" s="22"/>
      <c r="C450" s="22"/>
      <c r="D450" s="22"/>
      <c r="E450" s="22"/>
    </row>
    <row r="451" customFormat="false" ht="15.75" hidden="false" customHeight="false" outlineLevel="0" collapsed="false">
      <c r="B451" s="22"/>
      <c r="C451" s="22"/>
      <c r="D451" s="22"/>
      <c r="E451" s="22"/>
    </row>
    <row r="452" customFormat="false" ht="15.75" hidden="false" customHeight="false" outlineLevel="0" collapsed="false">
      <c r="B452" s="22"/>
      <c r="C452" s="22"/>
      <c r="D452" s="22"/>
      <c r="E452" s="22"/>
    </row>
    <row r="453" customFormat="false" ht="15.75" hidden="false" customHeight="false" outlineLevel="0" collapsed="false">
      <c r="B453" s="22"/>
      <c r="C453" s="22"/>
      <c r="D453" s="22"/>
      <c r="E453" s="22"/>
    </row>
    <row r="454" customFormat="false" ht="15.75" hidden="false" customHeight="false" outlineLevel="0" collapsed="false">
      <c r="B454" s="22"/>
      <c r="C454" s="22"/>
      <c r="D454" s="22"/>
      <c r="E454" s="22"/>
    </row>
    <row r="455" customFormat="false" ht="15.75" hidden="false" customHeight="false" outlineLevel="0" collapsed="false">
      <c r="B455" s="22"/>
      <c r="C455" s="22"/>
      <c r="D455" s="22"/>
      <c r="E455" s="22"/>
    </row>
    <row r="456" customFormat="false" ht="15.75" hidden="false" customHeight="false" outlineLevel="0" collapsed="false">
      <c r="B456" s="22"/>
      <c r="C456" s="22"/>
      <c r="D456" s="22"/>
      <c r="E456" s="22"/>
    </row>
    <row r="457" customFormat="false" ht="15.75" hidden="false" customHeight="false" outlineLevel="0" collapsed="false">
      <c r="B457" s="22"/>
      <c r="C457" s="22"/>
      <c r="D457" s="22"/>
      <c r="E457" s="22"/>
    </row>
    <row r="458" customFormat="false" ht="15.75" hidden="false" customHeight="false" outlineLevel="0" collapsed="false">
      <c r="B458" s="22"/>
      <c r="C458" s="22"/>
      <c r="D458" s="22"/>
      <c r="E458" s="22"/>
    </row>
    <row r="459" customFormat="false" ht="15.75" hidden="false" customHeight="false" outlineLevel="0" collapsed="false">
      <c r="B459" s="22"/>
      <c r="C459" s="22"/>
      <c r="D459" s="22"/>
      <c r="E459" s="22"/>
    </row>
    <row r="460" customFormat="false" ht="15.75" hidden="false" customHeight="false" outlineLevel="0" collapsed="false">
      <c r="B460" s="22"/>
      <c r="C460" s="22"/>
      <c r="D460" s="22"/>
      <c r="E460" s="22"/>
    </row>
    <row r="461" customFormat="false" ht="15.75" hidden="false" customHeight="false" outlineLevel="0" collapsed="false">
      <c r="B461" s="22"/>
      <c r="C461" s="22"/>
      <c r="D461" s="22"/>
      <c r="E461" s="22"/>
    </row>
    <row r="462" customFormat="false" ht="15.75" hidden="false" customHeight="false" outlineLevel="0" collapsed="false">
      <c r="B462" s="22"/>
      <c r="C462" s="22"/>
      <c r="D462" s="22"/>
      <c r="E462" s="22"/>
    </row>
    <row r="463" customFormat="false" ht="15.75" hidden="false" customHeight="false" outlineLevel="0" collapsed="false">
      <c r="B463" s="22"/>
      <c r="C463" s="22"/>
      <c r="D463" s="22"/>
      <c r="E463" s="22"/>
    </row>
    <row r="464" customFormat="false" ht="15.75" hidden="false" customHeight="false" outlineLevel="0" collapsed="false">
      <c r="B464" s="22"/>
      <c r="C464" s="22"/>
      <c r="D464" s="22"/>
      <c r="E464" s="22"/>
    </row>
    <row r="465" customFormat="false" ht="15.75" hidden="false" customHeight="false" outlineLevel="0" collapsed="false">
      <c r="B465" s="22"/>
      <c r="C465" s="22"/>
      <c r="D465" s="22"/>
      <c r="E465" s="22"/>
    </row>
    <row r="466" customFormat="false" ht="15.75" hidden="false" customHeight="false" outlineLevel="0" collapsed="false">
      <c r="B466" s="22"/>
      <c r="C466" s="22"/>
      <c r="D466" s="22"/>
      <c r="E466" s="22"/>
    </row>
    <row r="467" customFormat="false" ht="15.75" hidden="false" customHeight="false" outlineLevel="0" collapsed="false">
      <c r="B467" s="22"/>
      <c r="C467" s="22"/>
      <c r="D467" s="22"/>
      <c r="E467" s="22"/>
    </row>
    <row r="468" customFormat="false" ht="15.75" hidden="false" customHeight="false" outlineLevel="0" collapsed="false">
      <c r="B468" s="22"/>
      <c r="C468" s="22"/>
      <c r="D468" s="22"/>
      <c r="E468" s="22"/>
    </row>
    <row r="469" customFormat="false" ht="15.75" hidden="false" customHeight="false" outlineLevel="0" collapsed="false">
      <c r="B469" s="22"/>
      <c r="C469" s="22"/>
      <c r="D469" s="22"/>
      <c r="E469" s="22"/>
    </row>
    <row r="470" customFormat="false" ht="15.75" hidden="false" customHeight="false" outlineLevel="0" collapsed="false">
      <c r="B470" s="22"/>
      <c r="C470" s="22"/>
      <c r="D470" s="22"/>
      <c r="E470" s="22"/>
    </row>
    <row r="471" customFormat="false" ht="15.75" hidden="false" customHeight="false" outlineLevel="0" collapsed="false">
      <c r="B471" s="22"/>
      <c r="C471" s="22"/>
      <c r="D471" s="22"/>
      <c r="E471" s="22"/>
    </row>
    <row r="472" customFormat="false" ht="15.75" hidden="false" customHeight="false" outlineLevel="0" collapsed="false">
      <c r="B472" s="22"/>
      <c r="C472" s="22"/>
      <c r="D472" s="22"/>
      <c r="E472" s="22"/>
    </row>
    <row r="473" customFormat="false" ht="15.75" hidden="false" customHeight="false" outlineLevel="0" collapsed="false">
      <c r="B473" s="22"/>
      <c r="C473" s="22"/>
      <c r="D473" s="22"/>
      <c r="E473" s="22"/>
    </row>
    <row r="474" customFormat="false" ht="15.75" hidden="false" customHeight="false" outlineLevel="0" collapsed="false">
      <c r="B474" s="22"/>
      <c r="C474" s="22"/>
      <c r="D474" s="22"/>
      <c r="E474" s="22"/>
    </row>
    <row r="475" customFormat="false" ht="15.75" hidden="false" customHeight="false" outlineLevel="0" collapsed="false">
      <c r="B475" s="22"/>
      <c r="C475" s="22"/>
      <c r="D475" s="22"/>
      <c r="E475" s="22"/>
    </row>
    <row r="476" customFormat="false" ht="15.75" hidden="false" customHeight="false" outlineLevel="0" collapsed="false">
      <c r="B476" s="22"/>
      <c r="C476" s="22"/>
      <c r="D476" s="22"/>
      <c r="E476" s="22"/>
    </row>
    <row r="477" customFormat="false" ht="15.75" hidden="false" customHeight="false" outlineLevel="0" collapsed="false">
      <c r="B477" s="22"/>
      <c r="C477" s="22"/>
      <c r="D477" s="22"/>
      <c r="E477" s="22"/>
    </row>
    <row r="478" customFormat="false" ht="15.75" hidden="false" customHeight="false" outlineLevel="0" collapsed="false">
      <c r="B478" s="22"/>
      <c r="C478" s="22"/>
      <c r="D478" s="22"/>
      <c r="E478" s="22"/>
    </row>
    <row r="479" customFormat="false" ht="15.75" hidden="false" customHeight="false" outlineLevel="0" collapsed="false">
      <c r="B479" s="22"/>
      <c r="C479" s="22"/>
      <c r="D479" s="22"/>
      <c r="E479" s="22"/>
    </row>
    <row r="480" customFormat="false" ht="15.75" hidden="false" customHeight="false" outlineLevel="0" collapsed="false">
      <c r="B480" s="22"/>
      <c r="C480" s="22"/>
      <c r="D480" s="22"/>
      <c r="E480" s="22"/>
    </row>
    <row r="481" customFormat="false" ht="15.75" hidden="false" customHeight="false" outlineLevel="0" collapsed="false">
      <c r="B481" s="22"/>
      <c r="C481" s="22"/>
      <c r="D481" s="22"/>
      <c r="E481" s="22"/>
    </row>
    <row r="482" customFormat="false" ht="15.75" hidden="false" customHeight="false" outlineLevel="0" collapsed="false">
      <c r="B482" s="22"/>
      <c r="C482" s="22"/>
      <c r="D482" s="22"/>
      <c r="E482" s="22"/>
    </row>
    <row r="483" customFormat="false" ht="15.75" hidden="false" customHeight="false" outlineLevel="0" collapsed="false">
      <c r="B483" s="22"/>
      <c r="C483" s="22"/>
      <c r="D483" s="22"/>
      <c r="E483" s="22"/>
    </row>
    <row r="484" customFormat="false" ht="15.75" hidden="false" customHeight="false" outlineLevel="0" collapsed="false">
      <c r="B484" s="22"/>
      <c r="C484" s="22"/>
      <c r="D484" s="22"/>
      <c r="E484" s="22"/>
    </row>
    <row r="485" customFormat="false" ht="15.75" hidden="false" customHeight="false" outlineLevel="0" collapsed="false">
      <c r="B485" s="22"/>
      <c r="C485" s="22"/>
      <c r="D485" s="22"/>
      <c r="E485" s="22"/>
    </row>
    <row r="486" customFormat="false" ht="15.75" hidden="false" customHeight="false" outlineLevel="0" collapsed="false">
      <c r="B486" s="22"/>
      <c r="C486" s="22"/>
      <c r="D486" s="22"/>
      <c r="E486" s="22"/>
    </row>
    <row r="487" customFormat="false" ht="15.75" hidden="false" customHeight="false" outlineLevel="0" collapsed="false">
      <c r="B487" s="22"/>
      <c r="C487" s="22"/>
      <c r="D487" s="22"/>
      <c r="E487" s="22"/>
    </row>
    <row r="488" customFormat="false" ht="15.75" hidden="false" customHeight="false" outlineLevel="0" collapsed="false">
      <c r="B488" s="22"/>
      <c r="C488" s="22"/>
      <c r="D488" s="22"/>
      <c r="E488" s="22"/>
    </row>
    <row r="489" customFormat="false" ht="15.75" hidden="false" customHeight="false" outlineLevel="0" collapsed="false">
      <c r="B489" s="22"/>
      <c r="C489" s="22"/>
      <c r="D489" s="22"/>
      <c r="E489" s="22"/>
    </row>
    <row r="490" customFormat="false" ht="15.75" hidden="false" customHeight="false" outlineLevel="0" collapsed="false">
      <c r="B490" s="22"/>
      <c r="C490" s="22"/>
      <c r="D490" s="22"/>
      <c r="E490" s="22"/>
    </row>
    <row r="491" customFormat="false" ht="15.75" hidden="false" customHeight="false" outlineLevel="0" collapsed="false">
      <c r="B491" s="22"/>
      <c r="C491" s="22"/>
      <c r="D491" s="22"/>
      <c r="E491" s="22"/>
    </row>
    <row r="492" customFormat="false" ht="15.75" hidden="false" customHeight="false" outlineLevel="0" collapsed="false">
      <c r="B492" s="22"/>
      <c r="C492" s="22"/>
      <c r="D492" s="22"/>
      <c r="E492" s="22"/>
    </row>
    <row r="493" customFormat="false" ht="15.75" hidden="false" customHeight="false" outlineLevel="0" collapsed="false">
      <c r="B493" s="22"/>
      <c r="C493" s="22"/>
      <c r="D493" s="22"/>
      <c r="E493" s="22"/>
    </row>
    <row r="494" customFormat="false" ht="15.75" hidden="false" customHeight="false" outlineLevel="0" collapsed="false">
      <c r="B494" s="22"/>
      <c r="C494" s="22"/>
      <c r="D494" s="22"/>
      <c r="E494" s="22"/>
    </row>
    <row r="495" customFormat="false" ht="15.75" hidden="false" customHeight="false" outlineLevel="0" collapsed="false">
      <c r="B495" s="22"/>
      <c r="C495" s="22"/>
      <c r="D495" s="22"/>
      <c r="E495" s="22"/>
    </row>
    <row r="496" customFormat="false" ht="15.75" hidden="false" customHeight="false" outlineLevel="0" collapsed="false">
      <c r="B496" s="22"/>
      <c r="C496" s="22"/>
      <c r="D496" s="22"/>
      <c r="E496" s="22"/>
    </row>
    <row r="497" customFormat="false" ht="15.75" hidden="false" customHeight="false" outlineLevel="0" collapsed="false">
      <c r="B497" s="22"/>
      <c r="C497" s="22"/>
      <c r="D497" s="22"/>
      <c r="E497" s="22"/>
    </row>
    <row r="498" customFormat="false" ht="15.75" hidden="false" customHeight="false" outlineLevel="0" collapsed="false">
      <c r="B498" s="22"/>
      <c r="C498" s="22"/>
      <c r="D498" s="22"/>
      <c r="E498" s="22"/>
    </row>
    <row r="499" customFormat="false" ht="15.75" hidden="false" customHeight="false" outlineLevel="0" collapsed="false">
      <c r="B499" s="22"/>
      <c r="C499" s="22"/>
      <c r="D499" s="22"/>
      <c r="E499" s="22"/>
    </row>
    <row r="500" customFormat="false" ht="15.75" hidden="false" customHeight="false" outlineLevel="0" collapsed="false">
      <c r="B500" s="22"/>
      <c r="C500" s="22"/>
      <c r="D500" s="22"/>
      <c r="E500" s="22"/>
    </row>
    <row r="501" customFormat="false" ht="15.75" hidden="false" customHeight="false" outlineLevel="0" collapsed="false">
      <c r="B501" s="22"/>
      <c r="C501" s="22"/>
      <c r="D501" s="22"/>
      <c r="E501" s="22"/>
    </row>
    <row r="502" customFormat="false" ht="15.75" hidden="false" customHeight="false" outlineLevel="0" collapsed="false">
      <c r="B502" s="22"/>
      <c r="C502" s="22"/>
      <c r="D502" s="22"/>
      <c r="E502" s="22"/>
    </row>
    <row r="503" customFormat="false" ht="15.75" hidden="false" customHeight="false" outlineLevel="0" collapsed="false">
      <c r="B503" s="22"/>
      <c r="C503" s="22"/>
      <c r="D503" s="22"/>
      <c r="E503" s="22"/>
    </row>
    <row r="504" customFormat="false" ht="15.75" hidden="false" customHeight="false" outlineLevel="0" collapsed="false">
      <c r="B504" s="22"/>
      <c r="C504" s="22"/>
      <c r="D504" s="22"/>
      <c r="E504" s="22"/>
    </row>
    <row r="505" customFormat="false" ht="15.75" hidden="false" customHeight="false" outlineLevel="0" collapsed="false">
      <c r="B505" s="22"/>
      <c r="C505" s="22"/>
      <c r="D505" s="22"/>
      <c r="E505" s="22"/>
    </row>
    <row r="506" customFormat="false" ht="15.75" hidden="false" customHeight="false" outlineLevel="0" collapsed="false">
      <c r="B506" s="22"/>
      <c r="C506" s="22"/>
      <c r="D506" s="22"/>
      <c r="E506" s="22"/>
    </row>
    <row r="507" customFormat="false" ht="15.75" hidden="false" customHeight="false" outlineLevel="0" collapsed="false">
      <c r="B507" s="22"/>
      <c r="C507" s="22"/>
      <c r="D507" s="22"/>
      <c r="E507" s="22"/>
    </row>
    <row r="508" customFormat="false" ht="15.75" hidden="false" customHeight="false" outlineLevel="0" collapsed="false">
      <c r="B508" s="22"/>
      <c r="C508" s="22"/>
      <c r="D508" s="22"/>
      <c r="E508" s="22"/>
    </row>
    <row r="509" customFormat="false" ht="15.75" hidden="false" customHeight="false" outlineLevel="0" collapsed="false">
      <c r="B509" s="22"/>
      <c r="C509" s="22"/>
      <c r="D509" s="22"/>
      <c r="E509" s="22"/>
    </row>
    <row r="510" customFormat="false" ht="15.75" hidden="false" customHeight="false" outlineLevel="0" collapsed="false">
      <c r="B510" s="22"/>
      <c r="C510" s="22"/>
      <c r="D510" s="22"/>
      <c r="E510" s="22"/>
    </row>
    <row r="511" customFormat="false" ht="15.75" hidden="false" customHeight="false" outlineLevel="0" collapsed="false">
      <c r="B511" s="22"/>
      <c r="C511" s="22"/>
      <c r="D511" s="22"/>
      <c r="E511" s="22"/>
    </row>
    <row r="512" customFormat="false" ht="15.75" hidden="false" customHeight="false" outlineLevel="0" collapsed="false">
      <c r="B512" s="22"/>
      <c r="C512" s="22"/>
      <c r="D512" s="22"/>
      <c r="E512" s="22"/>
    </row>
    <row r="513" customFormat="false" ht="15.75" hidden="false" customHeight="false" outlineLevel="0" collapsed="false">
      <c r="B513" s="22"/>
      <c r="C513" s="22"/>
      <c r="D513" s="22"/>
      <c r="E513" s="22"/>
    </row>
    <row r="514" customFormat="false" ht="15.75" hidden="false" customHeight="false" outlineLevel="0" collapsed="false">
      <c r="B514" s="22"/>
      <c r="C514" s="22"/>
      <c r="D514" s="22"/>
      <c r="E514" s="22"/>
    </row>
    <row r="515" customFormat="false" ht="15.75" hidden="false" customHeight="false" outlineLevel="0" collapsed="false">
      <c r="B515" s="22"/>
      <c r="C515" s="22"/>
      <c r="D515" s="22"/>
      <c r="E515" s="22"/>
    </row>
    <row r="516" customFormat="false" ht="15.75" hidden="false" customHeight="false" outlineLevel="0" collapsed="false">
      <c r="B516" s="22"/>
      <c r="C516" s="22"/>
      <c r="D516" s="22"/>
      <c r="E516" s="22"/>
    </row>
    <row r="517" customFormat="false" ht="15.75" hidden="false" customHeight="false" outlineLevel="0" collapsed="false">
      <c r="B517" s="22"/>
      <c r="C517" s="22"/>
      <c r="D517" s="22"/>
      <c r="E517" s="22"/>
    </row>
    <row r="518" customFormat="false" ht="15.75" hidden="false" customHeight="false" outlineLevel="0" collapsed="false">
      <c r="B518" s="22"/>
      <c r="C518" s="22"/>
      <c r="D518" s="22"/>
      <c r="E518" s="22"/>
    </row>
    <row r="519" customFormat="false" ht="15.75" hidden="false" customHeight="false" outlineLevel="0" collapsed="false">
      <c r="B519" s="22"/>
      <c r="C519" s="22"/>
      <c r="D519" s="22"/>
      <c r="E519" s="22"/>
    </row>
    <row r="520" customFormat="false" ht="15.75" hidden="false" customHeight="false" outlineLevel="0" collapsed="false">
      <c r="B520" s="22"/>
      <c r="C520" s="22"/>
      <c r="D520" s="22"/>
      <c r="E520" s="22"/>
    </row>
    <row r="521" customFormat="false" ht="15.75" hidden="false" customHeight="false" outlineLevel="0" collapsed="false">
      <c r="B521" s="22"/>
      <c r="C521" s="22"/>
      <c r="D521" s="22"/>
      <c r="E521" s="22"/>
    </row>
    <row r="522" customFormat="false" ht="15.75" hidden="false" customHeight="false" outlineLevel="0" collapsed="false">
      <c r="B522" s="22"/>
      <c r="C522" s="22"/>
      <c r="D522" s="22"/>
      <c r="E522" s="22"/>
    </row>
    <row r="523" customFormat="false" ht="15.75" hidden="false" customHeight="false" outlineLevel="0" collapsed="false">
      <c r="B523" s="22"/>
      <c r="C523" s="22"/>
      <c r="D523" s="22"/>
      <c r="E523" s="22"/>
    </row>
    <row r="524" customFormat="false" ht="15.75" hidden="false" customHeight="false" outlineLevel="0" collapsed="false">
      <c r="B524" s="22"/>
      <c r="C524" s="22"/>
      <c r="D524" s="22"/>
      <c r="E524" s="22"/>
    </row>
    <row r="525" customFormat="false" ht="15.75" hidden="false" customHeight="false" outlineLevel="0" collapsed="false">
      <c r="B525" s="22"/>
      <c r="C525" s="22"/>
      <c r="D525" s="22"/>
      <c r="E525" s="22"/>
    </row>
    <row r="526" customFormat="false" ht="15.75" hidden="false" customHeight="false" outlineLevel="0" collapsed="false">
      <c r="B526" s="22"/>
      <c r="C526" s="22"/>
      <c r="D526" s="22"/>
      <c r="E526" s="22"/>
    </row>
    <row r="527" customFormat="false" ht="15.75" hidden="false" customHeight="false" outlineLevel="0" collapsed="false">
      <c r="B527" s="22"/>
      <c r="C527" s="22"/>
      <c r="D527" s="22"/>
      <c r="E527" s="22"/>
    </row>
    <row r="528" customFormat="false" ht="15.75" hidden="false" customHeight="false" outlineLevel="0" collapsed="false">
      <c r="B528" s="22"/>
      <c r="C528" s="22"/>
      <c r="D528" s="22"/>
      <c r="E528" s="22"/>
    </row>
    <row r="529" customFormat="false" ht="15.75" hidden="false" customHeight="false" outlineLevel="0" collapsed="false">
      <c r="B529" s="22"/>
      <c r="C529" s="22"/>
      <c r="D529" s="22"/>
      <c r="E529" s="22"/>
    </row>
    <row r="530" customFormat="false" ht="15.75" hidden="false" customHeight="false" outlineLevel="0" collapsed="false">
      <c r="B530" s="22"/>
      <c r="C530" s="22"/>
      <c r="D530" s="22"/>
      <c r="E530" s="22"/>
    </row>
    <row r="531" customFormat="false" ht="15.75" hidden="false" customHeight="false" outlineLevel="0" collapsed="false">
      <c r="B531" s="22"/>
      <c r="C531" s="22"/>
      <c r="D531" s="22"/>
      <c r="E531" s="22"/>
    </row>
    <row r="532" customFormat="false" ht="15.75" hidden="false" customHeight="false" outlineLevel="0" collapsed="false">
      <c r="B532" s="22"/>
      <c r="C532" s="22"/>
      <c r="D532" s="22"/>
      <c r="E532" s="22"/>
    </row>
    <row r="533" customFormat="false" ht="15.75" hidden="false" customHeight="false" outlineLevel="0" collapsed="false">
      <c r="B533" s="22"/>
      <c r="C533" s="22"/>
      <c r="D533" s="22"/>
      <c r="E533" s="22"/>
    </row>
    <row r="534" customFormat="false" ht="15.75" hidden="false" customHeight="false" outlineLevel="0" collapsed="false">
      <c r="B534" s="22"/>
      <c r="C534" s="22"/>
      <c r="D534" s="22"/>
      <c r="E534" s="22"/>
    </row>
    <row r="535" customFormat="false" ht="15.75" hidden="false" customHeight="false" outlineLevel="0" collapsed="false">
      <c r="B535" s="22"/>
      <c r="C535" s="22"/>
      <c r="D535" s="22"/>
      <c r="E535" s="22"/>
    </row>
    <row r="536" customFormat="false" ht="15.75" hidden="false" customHeight="false" outlineLevel="0" collapsed="false">
      <c r="B536" s="22"/>
      <c r="C536" s="22"/>
      <c r="D536" s="22"/>
      <c r="E536" s="22"/>
    </row>
    <row r="537" customFormat="false" ht="15.75" hidden="false" customHeight="false" outlineLevel="0" collapsed="false">
      <c r="B537" s="22"/>
      <c r="C537" s="22"/>
      <c r="D537" s="22"/>
      <c r="E537" s="22"/>
    </row>
    <row r="538" customFormat="false" ht="15.75" hidden="false" customHeight="false" outlineLevel="0" collapsed="false">
      <c r="B538" s="22"/>
      <c r="C538" s="22"/>
      <c r="D538" s="22"/>
      <c r="E538" s="22"/>
    </row>
    <row r="539" customFormat="false" ht="15.75" hidden="false" customHeight="false" outlineLevel="0" collapsed="false">
      <c r="B539" s="22"/>
      <c r="C539" s="22"/>
      <c r="D539" s="22"/>
      <c r="E539" s="22"/>
    </row>
    <row r="540" customFormat="false" ht="15.75" hidden="false" customHeight="false" outlineLevel="0" collapsed="false">
      <c r="B540" s="22"/>
      <c r="C540" s="22"/>
      <c r="D540" s="22"/>
      <c r="E540" s="22"/>
    </row>
    <row r="541" customFormat="false" ht="15.75" hidden="false" customHeight="false" outlineLevel="0" collapsed="false">
      <c r="B541" s="22"/>
      <c r="C541" s="22"/>
      <c r="D541" s="22"/>
      <c r="E541" s="22"/>
    </row>
    <row r="542" customFormat="false" ht="15.75" hidden="false" customHeight="false" outlineLevel="0" collapsed="false">
      <c r="B542" s="22"/>
      <c r="C542" s="22"/>
      <c r="D542" s="22"/>
      <c r="E542" s="22"/>
    </row>
    <row r="543" customFormat="false" ht="15.75" hidden="false" customHeight="false" outlineLevel="0" collapsed="false">
      <c r="B543" s="22"/>
      <c r="C543" s="22"/>
      <c r="D543" s="22"/>
      <c r="E543" s="22"/>
    </row>
    <row r="544" customFormat="false" ht="15.75" hidden="false" customHeight="false" outlineLevel="0" collapsed="false">
      <c r="B544" s="22"/>
      <c r="C544" s="22"/>
      <c r="D544" s="22"/>
      <c r="E544" s="22"/>
    </row>
    <row r="545" customFormat="false" ht="15.75" hidden="false" customHeight="false" outlineLevel="0" collapsed="false">
      <c r="B545" s="22"/>
      <c r="C545" s="22"/>
      <c r="D545" s="22"/>
      <c r="E545" s="22"/>
    </row>
    <row r="546" customFormat="false" ht="15.75" hidden="false" customHeight="false" outlineLevel="0" collapsed="false">
      <c r="B546" s="22"/>
      <c r="C546" s="22"/>
      <c r="D546" s="22"/>
      <c r="E546" s="22"/>
    </row>
    <row r="547" customFormat="false" ht="15.75" hidden="false" customHeight="false" outlineLevel="0" collapsed="false">
      <c r="B547" s="22"/>
      <c r="C547" s="22"/>
      <c r="D547" s="22"/>
      <c r="E547" s="22"/>
    </row>
    <row r="548" customFormat="false" ht="15.75" hidden="false" customHeight="false" outlineLevel="0" collapsed="false">
      <c r="B548" s="22"/>
      <c r="C548" s="22"/>
      <c r="D548" s="22"/>
      <c r="E548" s="22"/>
    </row>
    <row r="549" customFormat="false" ht="15.75" hidden="false" customHeight="false" outlineLevel="0" collapsed="false">
      <c r="B549" s="22"/>
      <c r="C549" s="22"/>
      <c r="D549" s="22"/>
      <c r="E549" s="22"/>
    </row>
    <row r="550" customFormat="false" ht="15.75" hidden="false" customHeight="false" outlineLevel="0" collapsed="false">
      <c r="B550" s="22"/>
      <c r="C550" s="22"/>
      <c r="D550" s="22"/>
      <c r="E550" s="22"/>
    </row>
    <row r="551" customFormat="false" ht="15.75" hidden="false" customHeight="false" outlineLevel="0" collapsed="false">
      <c r="B551" s="22"/>
      <c r="C551" s="22"/>
      <c r="D551" s="22"/>
      <c r="E551" s="22"/>
    </row>
    <row r="552" customFormat="false" ht="15.75" hidden="false" customHeight="false" outlineLevel="0" collapsed="false">
      <c r="B552" s="22"/>
      <c r="C552" s="22"/>
      <c r="D552" s="22"/>
      <c r="E552" s="22"/>
    </row>
    <row r="553" customFormat="false" ht="15.75" hidden="false" customHeight="false" outlineLevel="0" collapsed="false">
      <c r="B553" s="22"/>
      <c r="C553" s="22"/>
      <c r="D553" s="22"/>
      <c r="E553" s="22"/>
    </row>
    <row r="554" customFormat="false" ht="15.75" hidden="false" customHeight="false" outlineLevel="0" collapsed="false">
      <c r="B554" s="22"/>
      <c r="C554" s="22"/>
      <c r="D554" s="22"/>
      <c r="E554" s="22"/>
    </row>
    <row r="555" customFormat="false" ht="15.75" hidden="false" customHeight="false" outlineLevel="0" collapsed="false">
      <c r="B555" s="22"/>
      <c r="C555" s="22"/>
      <c r="D555" s="22"/>
      <c r="E555" s="22"/>
    </row>
    <row r="556" customFormat="false" ht="15.75" hidden="false" customHeight="false" outlineLevel="0" collapsed="false">
      <c r="B556" s="22"/>
      <c r="C556" s="22"/>
      <c r="D556" s="22"/>
      <c r="E556" s="22"/>
    </row>
    <row r="557" customFormat="false" ht="15.75" hidden="false" customHeight="false" outlineLevel="0" collapsed="false">
      <c r="B557" s="22"/>
      <c r="C557" s="22"/>
      <c r="D557" s="22"/>
      <c r="E557" s="22"/>
    </row>
    <row r="558" customFormat="false" ht="15.75" hidden="false" customHeight="false" outlineLevel="0" collapsed="false">
      <c r="B558" s="22"/>
      <c r="C558" s="22"/>
      <c r="D558" s="22"/>
      <c r="E558" s="22"/>
    </row>
    <row r="559" customFormat="false" ht="15.75" hidden="false" customHeight="false" outlineLevel="0" collapsed="false">
      <c r="B559" s="22"/>
      <c r="C559" s="22"/>
      <c r="D559" s="22"/>
      <c r="E559" s="22"/>
    </row>
    <row r="560" customFormat="false" ht="15.75" hidden="false" customHeight="false" outlineLevel="0" collapsed="false">
      <c r="B560" s="22"/>
      <c r="C560" s="22"/>
      <c r="D560" s="22"/>
      <c r="E560" s="22"/>
    </row>
    <row r="561" customFormat="false" ht="15.75" hidden="false" customHeight="false" outlineLevel="0" collapsed="false">
      <c r="B561" s="22"/>
      <c r="C561" s="22"/>
      <c r="D561" s="22"/>
      <c r="E561" s="22"/>
    </row>
    <row r="562" customFormat="false" ht="15.75" hidden="false" customHeight="false" outlineLevel="0" collapsed="false">
      <c r="B562" s="22"/>
      <c r="C562" s="22"/>
      <c r="D562" s="22"/>
      <c r="E562" s="22"/>
    </row>
    <row r="563" customFormat="false" ht="15.75" hidden="false" customHeight="false" outlineLevel="0" collapsed="false">
      <c r="B563" s="22"/>
      <c r="C563" s="22"/>
      <c r="D563" s="22"/>
      <c r="E563" s="22"/>
    </row>
    <row r="564" customFormat="false" ht="15.75" hidden="false" customHeight="false" outlineLevel="0" collapsed="false">
      <c r="B564" s="22"/>
      <c r="C564" s="22"/>
      <c r="D564" s="22"/>
      <c r="E564" s="22"/>
    </row>
    <row r="565" customFormat="false" ht="15.75" hidden="false" customHeight="false" outlineLevel="0" collapsed="false">
      <c r="B565" s="22"/>
      <c r="C565" s="22"/>
      <c r="D565" s="22"/>
      <c r="E565" s="22"/>
    </row>
    <row r="566" customFormat="false" ht="15.75" hidden="false" customHeight="false" outlineLevel="0" collapsed="false">
      <c r="B566" s="22"/>
      <c r="C566" s="22"/>
      <c r="D566" s="22"/>
      <c r="E566" s="22"/>
    </row>
    <row r="567" customFormat="false" ht="15.75" hidden="false" customHeight="false" outlineLevel="0" collapsed="false">
      <c r="B567" s="22"/>
      <c r="C567" s="22"/>
      <c r="D567" s="22"/>
      <c r="E567" s="22"/>
    </row>
    <row r="568" customFormat="false" ht="15.75" hidden="false" customHeight="false" outlineLevel="0" collapsed="false">
      <c r="B568" s="22"/>
      <c r="C568" s="22"/>
      <c r="D568" s="22"/>
      <c r="E568" s="22"/>
    </row>
    <row r="569" customFormat="false" ht="15.75" hidden="false" customHeight="false" outlineLevel="0" collapsed="false">
      <c r="B569" s="22"/>
      <c r="C569" s="22"/>
      <c r="D569" s="22"/>
      <c r="E569" s="22"/>
    </row>
    <row r="570" customFormat="false" ht="15.75" hidden="false" customHeight="false" outlineLevel="0" collapsed="false">
      <c r="B570" s="22"/>
      <c r="C570" s="22"/>
      <c r="D570" s="22"/>
      <c r="E570" s="22"/>
    </row>
    <row r="571" customFormat="false" ht="15.75" hidden="false" customHeight="false" outlineLevel="0" collapsed="false">
      <c r="B571" s="22"/>
      <c r="C571" s="22"/>
      <c r="D571" s="22"/>
      <c r="E571" s="22"/>
    </row>
    <row r="572" customFormat="false" ht="15.75" hidden="false" customHeight="false" outlineLevel="0" collapsed="false">
      <c r="B572" s="22"/>
      <c r="C572" s="22"/>
      <c r="D572" s="22"/>
      <c r="E572" s="22"/>
    </row>
    <row r="573" customFormat="false" ht="15.75" hidden="false" customHeight="false" outlineLevel="0" collapsed="false">
      <c r="B573" s="22"/>
      <c r="C573" s="22"/>
      <c r="D573" s="22"/>
      <c r="E573" s="22"/>
    </row>
    <row r="574" customFormat="false" ht="15.75" hidden="false" customHeight="false" outlineLevel="0" collapsed="false">
      <c r="B574" s="22"/>
      <c r="C574" s="22"/>
      <c r="D574" s="22"/>
      <c r="E574" s="22"/>
    </row>
    <row r="575" customFormat="false" ht="15.75" hidden="false" customHeight="false" outlineLevel="0" collapsed="false">
      <c r="B575" s="22"/>
      <c r="C575" s="22"/>
      <c r="D575" s="22"/>
      <c r="E575" s="22"/>
    </row>
    <row r="576" customFormat="false" ht="15.75" hidden="false" customHeight="false" outlineLevel="0" collapsed="false">
      <c r="B576" s="22"/>
      <c r="C576" s="22"/>
      <c r="D576" s="22"/>
      <c r="E576" s="22"/>
    </row>
    <row r="577" customFormat="false" ht="15.75" hidden="false" customHeight="false" outlineLevel="0" collapsed="false">
      <c r="B577" s="22"/>
      <c r="C577" s="22"/>
      <c r="D577" s="22"/>
      <c r="E577" s="22"/>
    </row>
    <row r="578" customFormat="false" ht="15.75" hidden="false" customHeight="false" outlineLevel="0" collapsed="false">
      <c r="B578" s="22"/>
      <c r="C578" s="22"/>
      <c r="D578" s="22"/>
      <c r="E578" s="22"/>
    </row>
    <row r="579" customFormat="false" ht="15.75" hidden="false" customHeight="false" outlineLevel="0" collapsed="false">
      <c r="B579" s="22"/>
      <c r="C579" s="22"/>
      <c r="D579" s="22"/>
      <c r="E579" s="22"/>
    </row>
    <row r="580" customFormat="false" ht="15.75" hidden="false" customHeight="false" outlineLevel="0" collapsed="false">
      <c r="B580" s="22"/>
      <c r="C580" s="22"/>
      <c r="D580" s="22"/>
      <c r="E580" s="22"/>
    </row>
    <row r="581" customFormat="false" ht="15.75" hidden="false" customHeight="false" outlineLevel="0" collapsed="false">
      <c r="B581" s="22"/>
      <c r="C581" s="22"/>
      <c r="D581" s="22"/>
      <c r="E581" s="22"/>
    </row>
    <row r="582" customFormat="false" ht="15.75" hidden="false" customHeight="false" outlineLevel="0" collapsed="false">
      <c r="B582" s="22"/>
      <c r="C582" s="22"/>
      <c r="D582" s="22"/>
      <c r="E582" s="22"/>
    </row>
    <row r="583" customFormat="false" ht="15.75" hidden="false" customHeight="false" outlineLevel="0" collapsed="false">
      <c r="B583" s="22"/>
      <c r="C583" s="22"/>
      <c r="D583" s="22"/>
      <c r="E583" s="22"/>
    </row>
    <row r="584" customFormat="false" ht="15.75" hidden="false" customHeight="false" outlineLevel="0" collapsed="false">
      <c r="B584" s="22"/>
      <c r="C584" s="22"/>
      <c r="D584" s="22"/>
      <c r="E584" s="22"/>
    </row>
    <row r="585" customFormat="false" ht="15.75" hidden="false" customHeight="false" outlineLevel="0" collapsed="false">
      <c r="B585" s="22"/>
      <c r="C585" s="22"/>
      <c r="D585" s="22"/>
      <c r="E585" s="22"/>
    </row>
    <row r="586" customFormat="false" ht="15.75" hidden="false" customHeight="false" outlineLevel="0" collapsed="false">
      <c r="B586" s="22"/>
      <c r="C586" s="22"/>
      <c r="D586" s="22"/>
      <c r="E586" s="22"/>
    </row>
    <row r="587" customFormat="false" ht="15.75" hidden="false" customHeight="false" outlineLevel="0" collapsed="false">
      <c r="B587" s="22"/>
      <c r="C587" s="22"/>
      <c r="D587" s="22"/>
      <c r="E587" s="22"/>
    </row>
    <row r="588" customFormat="false" ht="15.75" hidden="false" customHeight="false" outlineLevel="0" collapsed="false">
      <c r="B588" s="22"/>
      <c r="C588" s="22"/>
      <c r="D588" s="22"/>
      <c r="E588" s="22"/>
    </row>
    <row r="589" customFormat="false" ht="15.75" hidden="false" customHeight="false" outlineLevel="0" collapsed="false">
      <c r="B589" s="22"/>
      <c r="C589" s="22"/>
      <c r="D589" s="22"/>
      <c r="E589" s="22"/>
    </row>
    <row r="590" customFormat="false" ht="15.75" hidden="false" customHeight="false" outlineLevel="0" collapsed="false">
      <c r="B590" s="22"/>
      <c r="C590" s="22"/>
      <c r="D590" s="22"/>
      <c r="E590" s="22"/>
    </row>
    <row r="591" customFormat="false" ht="15.75" hidden="false" customHeight="false" outlineLevel="0" collapsed="false">
      <c r="B591" s="22"/>
      <c r="C591" s="22"/>
      <c r="D591" s="22"/>
      <c r="E591" s="22"/>
    </row>
    <row r="592" customFormat="false" ht="15.75" hidden="false" customHeight="false" outlineLevel="0" collapsed="false">
      <c r="B592" s="22"/>
      <c r="C592" s="22"/>
      <c r="D592" s="22"/>
      <c r="E592" s="22"/>
    </row>
    <row r="593" customFormat="false" ht="15.75" hidden="false" customHeight="false" outlineLevel="0" collapsed="false">
      <c r="B593" s="22"/>
      <c r="C593" s="22"/>
      <c r="D593" s="22"/>
      <c r="E593" s="22"/>
    </row>
    <row r="594" customFormat="false" ht="15.75" hidden="false" customHeight="false" outlineLevel="0" collapsed="false">
      <c r="B594" s="22"/>
      <c r="C594" s="22"/>
      <c r="D594" s="22"/>
      <c r="E594" s="22"/>
    </row>
    <row r="595" customFormat="false" ht="15.75" hidden="false" customHeight="false" outlineLevel="0" collapsed="false">
      <c r="B595" s="22"/>
      <c r="C595" s="22"/>
      <c r="D595" s="22"/>
      <c r="E595" s="22"/>
    </row>
    <row r="596" customFormat="false" ht="15.75" hidden="false" customHeight="false" outlineLevel="0" collapsed="false">
      <c r="B596" s="22"/>
      <c r="C596" s="22"/>
      <c r="D596" s="22"/>
      <c r="E596" s="22"/>
    </row>
    <row r="597" customFormat="false" ht="15.75" hidden="false" customHeight="false" outlineLevel="0" collapsed="false">
      <c r="B597" s="22"/>
      <c r="C597" s="22"/>
      <c r="D597" s="22"/>
      <c r="E597" s="22"/>
    </row>
    <row r="598" customFormat="false" ht="15.75" hidden="false" customHeight="false" outlineLevel="0" collapsed="false">
      <c r="B598" s="22"/>
      <c r="C598" s="22"/>
      <c r="D598" s="22"/>
      <c r="E598" s="22"/>
    </row>
    <row r="599" customFormat="false" ht="15.75" hidden="false" customHeight="false" outlineLevel="0" collapsed="false">
      <c r="B599" s="22"/>
      <c r="C599" s="22"/>
      <c r="D599" s="22"/>
      <c r="E599" s="22"/>
    </row>
    <row r="600" customFormat="false" ht="15.75" hidden="false" customHeight="false" outlineLevel="0" collapsed="false">
      <c r="B600" s="22"/>
      <c r="C600" s="22"/>
      <c r="D600" s="22"/>
      <c r="E600" s="22"/>
    </row>
    <row r="601" customFormat="false" ht="15.75" hidden="false" customHeight="false" outlineLevel="0" collapsed="false">
      <c r="B601" s="22"/>
      <c r="C601" s="22"/>
      <c r="D601" s="22"/>
      <c r="E601" s="22"/>
    </row>
    <row r="602" customFormat="false" ht="15.75" hidden="false" customHeight="false" outlineLevel="0" collapsed="false">
      <c r="B602" s="22"/>
      <c r="C602" s="22"/>
      <c r="D602" s="22"/>
      <c r="E602" s="22"/>
    </row>
    <row r="603" customFormat="false" ht="15.75" hidden="false" customHeight="false" outlineLevel="0" collapsed="false">
      <c r="B603" s="22"/>
      <c r="C603" s="22"/>
      <c r="D603" s="22"/>
      <c r="E603" s="22"/>
    </row>
    <row r="604" customFormat="false" ht="15.75" hidden="false" customHeight="false" outlineLevel="0" collapsed="false">
      <c r="B604" s="22"/>
      <c r="C604" s="22"/>
      <c r="D604" s="22"/>
      <c r="E604" s="22"/>
    </row>
    <row r="605" customFormat="false" ht="15.75" hidden="false" customHeight="false" outlineLevel="0" collapsed="false">
      <c r="B605" s="22"/>
      <c r="C605" s="22"/>
      <c r="D605" s="22"/>
      <c r="E605" s="22"/>
    </row>
    <row r="606" customFormat="false" ht="15.75" hidden="false" customHeight="false" outlineLevel="0" collapsed="false">
      <c r="B606" s="22"/>
      <c r="C606" s="22"/>
      <c r="D606" s="22"/>
      <c r="E606" s="22"/>
    </row>
    <row r="607" customFormat="false" ht="15.75" hidden="false" customHeight="false" outlineLevel="0" collapsed="false">
      <c r="B607" s="22"/>
      <c r="C607" s="22"/>
      <c r="D607" s="22"/>
      <c r="E607" s="22"/>
    </row>
    <row r="608" customFormat="false" ht="15.75" hidden="false" customHeight="false" outlineLevel="0" collapsed="false">
      <c r="B608" s="22"/>
      <c r="C608" s="22"/>
      <c r="D608" s="22"/>
      <c r="E608" s="22"/>
    </row>
    <row r="609" customFormat="false" ht="15.75" hidden="false" customHeight="false" outlineLevel="0" collapsed="false">
      <c r="B609" s="22"/>
      <c r="C609" s="22"/>
      <c r="D609" s="22"/>
      <c r="E609" s="22"/>
    </row>
    <row r="610" customFormat="false" ht="15.75" hidden="false" customHeight="false" outlineLevel="0" collapsed="false">
      <c r="B610" s="22"/>
      <c r="C610" s="22"/>
      <c r="D610" s="22"/>
      <c r="E610" s="22"/>
    </row>
    <row r="611" customFormat="false" ht="15.75" hidden="false" customHeight="false" outlineLevel="0" collapsed="false">
      <c r="B611" s="22"/>
      <c r="C611" s="22"/>
      <c r="D611" s="22"/>
      <c r="E611" s="22"/>
    </row>
    <row r="612" customFormat="false" ht="15.75" hidden="false" customHeight="false" outlineLevel="0" collapsed="false">
      <c r="B612" s="22"/>
      <c r="C612" s="22"/>
      <c r="D612" s="22"/>
      <c r="E612" s="22"/>
    </row>
    <row r="613" customFormat="false" ht="15.75" hidden="false" customHeight="false" outlineLevel="0" collapsed="false">
      <c r="B613" s="22"/>
      <c r="C613" s="22"/>
      <c r="D613" s="22"/>
      <c r="E613" s="22"/>
    </row>
    <row r="614" customFormat="false" ht="15.75" hidden="false" customHeight="false" outlineLevel="0" collapsed="false">
      <c r="B614" s="22"/>
      <c r="C614" s="22"/>
      <c r="D614" s="22"/>
      <c r="E614" s="22"/>
    </row>
    <row r="615" customFormat="false" ht="15.75" hidden="false" customHeight="false" outlineLevel="0" collapsed="false">
      <c r="B615" s="22"/>
      <c r="C615" s="22"/>
      <c r="D615" s="22"/>
      <c r="E615" s="22"/>
    </row>
    <row r="616" customFormat="false" ht="15.75" hidden="false" customHeight="false" outlineLevel="0" collapsed="false">
      <c r="B616" s="22"/>
      <c r="C616" s="22"/>
      <c r="D616" s="22"/>
      <c r="E616" s="22"/>
    </row>
    <row r="617" customFormat="false" ht="15.75" hidden="false" customHeight="false" outlineLevel="0" collapsed="false">
      <c r="B617" s="22"/>
      <c r="C617" s="22"/>
      <c r="D617" s="22"/>
      <c r="E617" s="22"/>
    </row>
    <row r="618" customFormat="false" ht="15.75" hidden="false" customHeight="false" outlineLevel="0" collapsed="false">
      <c r="B618" s="22"/>
      <c r="C618" s="22"/>
      <c r="D618" s="22"/>
      <c r="E618" s="22"/>
    </row>
    <row r="619" customFormat="false" ht="15.75" hidden="false" customHeight="false" outlineLevel="0" collapsed="false">
      <c r="B619" s="22"/>
      <c r="C619" s="22"/>
      <c r="D619" s="22"/>
      <c r="E619" s="22"/>
    </row>
    <row r="620" customFormat="false" ht="15.75" hidden="false" customHeight="false" outlineLevel="0" collapsed="false">
      <c r="B620" s="22"/>
      <c r="C620" s="22"/>
      <c r="D620" s="22"/>
      <c r="E620" s="22"/>
    </row>
    <row r="621" customFormat="false" ht="15.75" hidden="false" customHeight="false" outlineLevel="0" collapsed="false">
      <c r="B621" s="22"/>
      <c r="C621" s="22"/>
      <c r="D621" s="22"/>
      <c r="E621" s="22"/>
    </row>
    <row r="622" customFormat="false" ht="15.75" hidden="false" customHeight="false" outlineLevel="0" collapsed="false">
      <c r="B622" s="22"/>
      <c r="C622" s="22"/>
      <c r="D622" s="22"/>
      <c r="E622" s="22"/>
    </row>
    <row r="623" customFormat="false" ht="15.75" hidden="false" customHeight="false" outlineLevel="0" collapsed="false">
      <c r="B623" s="22"/>
      <c r="C623" s="22"/>
      <c r="D623" s="22"/>
      <c r="E623" s="22"/>
    </row>
    <row r="624" customFormat="false" ht="15.75" hidden="false" customHeight="false" outlineLevel="0" collapsed="false">
      <c r="B624" s="22"/>
      <c r="C624" s="22"/>
      <c r="D624" s="22"/>
      <c r="E624" s="22"/>
    </row>
    <row r="625" customFormat="false" ht="15.75" hidden="false" customHeight="false" outlineLevel="0" collapsed="false">
      <c r="B625" s="22"/>
      <c r="C625" s="22"/>
      <c r="D625" s="22"/>
      <c r="E625" s="22"/>
    </row>
    <row r="626" customFormat="false" ht="15.75" hidden="false" customHeight="false" outlineLevel="0" collapsed="false">
      <c r="B626" s="22"/>
      <c r="C626" s="22"/>
      <c r="D626" s="22"/>
      <c r="E626" s="22"/>
    </row>
    <row r="627" customFormat="false" ht="15.75" hidden="false" customHeight="false" outlineLevel="0" collapsed="false">
      <c r="B627" s="22"/>
      <c r="C627" s="22"/>
      <c r="D627" s="22"/>
      <c r="E627" s="22"/>
    </row>
    <row r="628" customFormat="false" ht="15.75" hidden="false" customHeight="false" outlineLevel="0" collapsed="false">
      <c r="B628" s="22"/>
      <c r="C628" s="22"/>
      <c r="D628" s="22"/>
      <c r="E628" s="22"/>
    </row>
    <row r="629" customFormat="false" ht="15.75" hidden="false" customHeight="false" outlineLevel="0" collapsed="false">
      <c r="B629" s="22"/>
      <c r="C629" s="22"/>
      <c r="D629" s="22"/>
      <c r="E629" s="22"/>
    </row>
    <row r="630" customFormat="false" ht="15.75" hidden="false" customHeight="false" outlineLevel="0" collapsed="false">
      <c r="B630" s="22"/>
      <c r="C630" s="22"/>
      <c r="D630" s="22"/>
      <c r="E630" s="22"/>
    </row>
    <row r="631" customFormat="false" ht="15.75" hidden="false" customHeight="false" outlineLevel="0" collapsed="false">
      <c r="B631" s="22"/>
      <c r="C631" s="22"/>
      <c r="D631" s="22"/>
      <c r="E631" s="22"/>
    </row>
    <row r="632" customFormat="false" ht="15.75" hidden="false" customHeight="false" outlineLevel="0" collapsed="false">
      <c r="B632" s="22"/>
      <c r="C632" s="22"/>
      <c r="D632" s="22"/>
      <c r="E632" s="22"/>
    </row>
    <row r="633" customFormat="false" ht="15.75" hidden="false" customHeight="false" outlineLevel="0" collapsed="false">
      <c r="B633" s="22"/>
      <c r="C633" s="22"/>
      <c r="D633" s="22"/>
      <c r="E633" s="22"/>
    </row>
    <row r="634" customFormat="false" ht="15.75" hidden="false" customHeight="false" outlineLevel="0" collapsed="false">
      <c r="B634" s="22"/>
      <c r="C634" s="22"/>
      <c r="D634" s="22"/>
      <c r="E634" s="22"/>
    </row>
    <row r="635" customFormat="false" ht="15.75" hidden="false" customHeight="false" outlineLevel="0" collapsed="false">
      <c r="B635" s="22"/>
      <c r="C635" s="22"/>
      <c r="D635" s="22"/>
      <c r="E635" s="22"/>
    </row>
    <row r="636" customFormat="false" ht="15.75" hidden="false" customHeight="false" outlineLevel="0" collapsed="false">
      <c r="B636" s="22"/>
      <c r="C636" s="22"/>
      <c r="D636" s="22"/>
      <c r="E636" s="22"/>
    </row>
    <row r="637" customFormat="false" ht="15.75" hidden="false" customHeight="false" outlineLevel="0" collapsed="false">
      <c r="B637" s="22"/>
      <c r="C637" s="22"/>
      <c r="D637" s="22"/>
      <c r="E637" s="22"/>
    </row>
    <row r="638" customFormat="false" ht="15.75" hidden="false" customHeight="false" outlineLevel="0" collapsed="false">
      <c r="B638" s="22"/>
      <c r="C638" s="22"/>
      <c r="D638" s="22"/>
      <c r="E638" s="22"/>
    </row>
    <row r="639" customFormat="false" ht="15.75" hidden="false" customHeight="false" outlineLevel="0" collapsed="false">
      <c r="B639" s="22"/>
      <c r="C639" s="22"/>
      <c r="D639" s="22"/>
      <c r="E639" s="22"/>
    </row>
    <row r="640" customFormat="false" ht="15.75" hidden="false" customHeight="false" outlineLevel="0" collapsed="false">
      <c r="B640" s="22"/>
      <c r="C640" s="22"/>
      <c r="D640" s="22"/>
      <c r="E640" s="22"/>
    </row>
    <row r="641" customFormat="false" ht="15.75" hidden="false" customHeight="false" outlineLevel="0" collapsed="false">
      <c r="B641" s="22"/>
      <c r="C641" s="22"/>
      <c r="D641" s="22"/>
      <c r="E641" s="22"/>
    </row>
    <row r="642" customFormat="false" ht="15.75" hidden="false" customHeight="false" outlineLevel="0" collapsed="false">
      <c r="B642" s="22"/>
      <c r="C642" s="22"/>
      <c r="D642" s="22"/>
      <c r="E642" s="22"/>
    </row>
    <row r="643" customFormat="false" ht="15.75" hidden="false" customHeight="false" outlineLevel="0" collapsed="false">
      <c r="B643" s="22"/>
      <c r="C643" s="22"/>
      <c r="D643" s="22"/>
      <c r="E643" s="22"/>
    </row>
    <row r="644" customFormat="false" ht="15.75" hidden="false" customHeight="false" outlineLevel="0" collapsed="false">
      <c r="B644" s="22"/>
      <c r="C644" s="22"/>
      <c r="D644" s="22"/>
      <c r="E644" s="22"/>
    </row>
    <row r="645" customFormat="false" ht="15.75" hidden="false" customHeight="false" outlineLevel="0" collapsed="false">
      <c r="B645" s="22"/>
      <c r="C645" s="22"/>
      <c r="D645" s="22"/>
      <c r="E645" s="22"/>
    </row>
    <row r="646" customFormat="false" ht="15.75" hidden="false" customHeight="false" outlineLevel="0" collapsed="false">
      <c r="B646" s="22"/>
      <c r="C646" s="22"/>
      <c r="D646" s="22"/>
      <c r="E646" s="22"/>
    </row>
    <row r="647" customFormat="false" ht="15.75" hidden="false" customHeight="false" outlineLevel="0" collapsed="false">
      <c r="B647" s="22"/>
      <c r="C647" s="22"/>
      <c r="D647" s="22"/>
      <c r="E647" s="22"/>
    </row>
    <row r="648" customFormat="false" ht="15.75" hidden="false" customHeight="false" outlineLevel="0" collapsed="false">
      <c r="B648" s="22"/>
      <c r="C648" s="22"/>
      <c r="D648" s="22"/>
      <c r="E648" s="22"/>
    </row>
    <row r="649" customFormat="false" ht="15.75" hidden="false" customHeight="false" outlineLevel="0" collapsed="false">
      <c r="B649" s="22"/>
      <c r="C649" s="22"/>
      <c r="D649" s="22"/>
      <c r="E649" s="22"/>
    </row>
    <row r="650" customFormat="false" ht="15.75" hidden="false" customHeight="false" outlineLevel="0" collapsed="false">
      <c r="B650" s="22"/>
      <c r="C650" s="22"/>
      <c r="D650" s="22"/>
      <c r="E650" s="22"/>
    </row>
    <row r="651" customFormat="false" ht="15.75" hidden="false" customHeight="false" outlineLevel="0" collapsed="false">
      <c r="B651" s="22"/>
      <c r="C651" s="22"/>
      <c r="D651" s="22"/>
      <c r="E651" s="22"/>
    </row>
    <row r="652" customFormat="false" ht="15.75" hidden="false" customHeight="false" outlineLevel="0" collapsed="false">
      <c r="B652" s="22"/>
      <c r="C652" s="22"/>
      <c r="D652" s="22"/>
      <c r="E652" s="22"/>
    </row>
    <row r="653" customFormat="false" ht="15.75" hidden="false" customHeight="false" outlineLevel="0" collapsed="false">
      <c r="B653" s="22"/>
      <c r="C653" s="22"/>
      <c r="D653" s="22"/>
      <c r="E653" s="22"/>
    </row>
    <row r="654" customFormat="false" ht="15.75" hidden="false" customHeight="false" outlineLevel="0" collapsed="false">
      <c r="B654" s="22"/>
      <c r="C654" s="22"/>
      <c r="D654" s="22"/>
      <c r="E654" s="22"/>
    </row>
    <row r="655" customFormat="false" ht="15.75" hidden="false" customHeight="false" outlineLevel="0" collapsed="false">
      <c r="B655" s="22"/>
      <c r="C655" s="22"/>
      <c r="D655" s="22"/>
      <c r="E655" s="22"/>
    </row>
    <row r="656" customFormat="false" ht="15.75" hidden="false" customHeight="false" outlineLevel="0" collapsed="false">
      <c r="B656" s="22"/>
      <c r="C656" s="22"/>
      <c r="D656" s="22"/>
      <c r="E656" s="22"/>
    </row>
    <row r="657" customFormat="false" ht="15.75" hidden="false" customHeight="false" outlineLevel="0" collapsed="false">
      <c r="B657" s="22"/>
      <c r="C657" s="22"/>
      <c r="D657" s="22"/>
      <c r="E657" s="22"/>
    </row>
    <row r="658" customFormat="false" ht="15.75" hidden="false" customHeight="false" outlineLevel="0" collapsed="false">
      <c r="B658" s="22"/>
      <c r="C658" s="22"/>
      <c r="D658" s="22"/>
      <c r="E658" s="22"/>
    </row>
    <row r="659" customFormat="false" ht="15.75" hidden="false" customHeight="false" outlineLevel="0" collapsed="false">
      <c r="B659" s="22"/>
      <c r="C659" s="22"/>
      <c r="D659" s="22"/>
      <c r="E659" s="22"/>
    </row>
    <row r="660" customFormat="false" ht="15.75" hidden="false" customHeight="false" outlineLevel="0" collapsed="false">
      <c r="B660" s="22"/>
      <c r="C660" s="22"/>
      <c r="D660" s="22"/>
      <c r="E660" s="22"/>
    </row>
    <row r="661" customFormat="false" ht="15.75" hidden="false" customHeight="false" outlineLevel="0" collapsed="false">
      <c r="B661" s="22"/>
      <c r="C661" s="22"/>
      <c r="D661" s="22"/>
      <c r="E661" s="22"/>
    </row>
    <row r="662" customFormat="false" ht="15.75" hidden="false" customHeight="false" outlineLevel="0" collapsed="false">
      <c r="B662" s="22"/>
      <c r="C662" s="22"/>
      <c r="D662" s="22"/>
      <c r="E662" s="22"/>
    </row>
    <row r="663" customFormat="false" ht="15.75" hidden="false" customHeight="false" outlineLevel="0" collapsed="false">
      <c r="B663" s="22"/>
      <c r="C663" s="22"/>
      <c r="D663" s="22"/>
      <c r="E663" s="22"/>
    </row>
    <row r="664" customFormat="false" ht="15.75" hidden="false" customHeight="false" outlineLevel="0" collapsed="false">
      <c r="B664" s="22"/>
      <c r="C664" s="22"/>
      <c r="D664" s="22"/>
      <c r="E664" s="22"/>
    </row>
    <row r="665" customFormat="false" ht="15.75" hidden="false" customHeight="false" outlineLevel="0" collapsed="false">
      <c r="B665" s="22"/>
      <c r="C665" s="22"/>
      <c r="D665" s="22"/>
      <c r="E665" s="22"/>
    </row>
    <row r="666" customFormat="false" ht="15.75" hidden="false" customHeight="false" outlineLevel="0" collapsed="false">
      <c r="B666" s="22"/>
      <c r="C666" s="22"/>
      <c r="D666" s="22"/>
      <c r="E666" s="22"/>
    </row>
    <row r="667" customFormat="false" ht="15.75" hidden="false" customHeight="false" outlineLevel="0" collapsed="false">
      <c r="B667" s="22"/>
      <c r="C667" s="22"/>
      <c r="D667" s="22"/>
      <c r="E667" s="22"/>
    </row>
    <row r="668" customFormat="false" ht="15.75" hidden="false" customHeight="false" outlineLevel="0" collapsed="false">
      <c r="B668" s="22"/>
      <c r="C668" s="22"/>
      <c r="D668" s="22"/>
      <c r="E668" s="22"/>
    </row>
    <row r="669" customFormat="false" ht="15.75" hidden="false" customHeight="false" outlineLevel="0" collapsed="false">
      <c r="B669" s="22"/>
      <c r="C669" s="22"/>
      <c r="D669" s="22"/>
      <c r="E669" s="22"/>
    </row>
    <row r="670" customFormat="false" ht="15.75" hidden="false" customHeight="false" outlineLevel="0" collapsed="false">
      <c r="B670" s="22"/>
      <c r="C670" s="22"/>
      <c r="D670" s="22"/>
      <c r="E670" s="22"/>
    </row>
    <row r="671" customFormat="false" ht="15.75" hidden="false" customHeight="false" outlineLevel="0" collapsed="false">
      <c r="B671" s="22"/>
      <c r="C671" s="22"/>
      <c r="D671" s="22"/>
      <c r="E671" s="22"/>
    </row>
    <row r="672" customFormat="false" ht="15.75" hidden="false" customHeight="false" outlineLevel="0" collapsed="false">
      <c r="B672" s="22"/>
      <c r="C672" s="22"/>
      <c r="D672" s="22"/>
      <c r="E672" s="22"/>
    </row>
    <row r="673" customFormat="false" ht="15.75" hidden="false" customHeight="false" outlineLevel="0" collapsed="false">
      <c r="B673" s="22"/>
      <c r="C673" s="22"/>
      <c r="D673" s="22"/>
      <c r="E673" s="22"/>
    </row>
    <row r="674" customFormat="false" ht="15.75" hidden="false" customHeight="false" outlineLevel="0" collapsed="false">
      <c r="B674" s="22"/>
      <c r="C674" s="22"/>
      <c r="D674" s="22"/>
      <c r="E674" s="22"/>
    </row>
    <row r="675" customFormat="false" ht="15.75" hidden="false" customHeight="false" outlineLevel="0" collapsed="false">
      <c r="B675" s="22"/>
      <c r="C675" s="22"/>
      <c r="D675" s="22"/>
      <c r="E675" s="22"/>
    </row>
    <row r="676" customFormat="false" ht="15.75" hidden="false" customHeight="false" outlineLevel="0" collapsed="false">
      <c r="B676" s="22"/>
      <c r="C676" s="22"/>
      <c r="D676" s="22"/>
      <c r="E676" s="22"/>
    </row>
    <row r="677" customFormat="false" ht="15.75" hidden="false" customHeight="false" outlineLevel="0" collapsed="false">
      <c r="B677" s="22"/>
      <c r="C677" s="22"/>
      <c r="D677" s="22"/>
      <c r="E677" s="22"/>
    </row>
    <row r="678" customFormat="false" ht="15.75" hidden="false" customHeight="false" outlineLevel="0" collapsed="false">
      <c r="B678" s="22"/>
      <c r="C678" s="22"/>
      <c r="D678" s="22"/>
      <c r="E678" s="22"/>
    </row>
    <row r="679" customFormat="false" ht="15.75" hidden="false" customHeight="false" outlineLevel="0" collapsed="false">
      <c r="B679" s="22"/>
      <c r="C679" s="22"/>
      <c r="D679" s="22"/>
      <c r="E679" s="22"/>
    </row>
    <row r="680" customFormat="false" ht="15.75" hidden="false" customHeight="false" outlineLevel="0" collapsed="false">
      <c r="B680" s="22"/>
      <c r="C680" s="22"/>
      <c r="D680" s="22"/>
      <c r="E680" s="22"/>
    </row>
    <row r="681" customFormat="false" ht="15.75" hidden="false" customHeight="false" outlineLevel="0" collapsed="false">
      <c r="B681" s="22"/>
      <c r="C681" s="22"/>
      <c r="D681" s="22"/>
      <c r="E681" s="22"/>
    </row>
    <row r="682" customFormat="false" ht="15.75" hidden="false" customHeight="false" outlineLevel="0" collapsed="false">
      <c r="B682" s="22"/>
      <c r="C682" s="22"/>
      <c r="D682" s="22"/>
      <c r="E682" s="22"/>
    </row>
    <row r="683" customFormat="false" ht="15.75" hidden="false" customHeight="false" outlineLevel="0" collapsed="false">
      <c r="B683" s="22"/>
      <c r="C683" s="22"/>
      <c r="D683" s="22"/>
      <c r="E683" s="22"/>
    </row>
    <row r="684" customFormat="false" ht="15.75" hidden="false" customHeight="false" outlineLevel="0" collapsed="false">
      <c r="B684" s="22"/>
      <c r="C684" s="22"/>
      <c r="D684" s="22"/>
      <c r="E684" s="22"/>
    </row>
    <row r="685" customFormat="false" ht="15.75" hidden="false" customHeight="false" outlineLevel="0" collapsed="false">
      <c r="B685" s="22"/>
      <c r="C685" s="22"/>
      <c r="D685" s="22"/>
      <c r="E685" s="22"/>
    </row>
    <row r="686" customFormat="false" ht="15.75" hidden="false" customHeight="false" outlineLevel="0" collapsed="false">
      <c r="B686" s="22"/>
      <c r="C686" s="22"/>
      <c r="D686" s="22"/>
      <c r="E686" s="22"/>
    </row>
    <row r="687" customFormat="false" ht="15.75" hidden="false" customHeight="false" outlineLevel="0" collapsed="false">
      <c r="B687" s="22"/>
      <c r="C687" s="22"/>
      <c r="D687" s="22"/>
      <c r="E687" s="22"/>
    </row>
    <row r="688" customFormat="false" ht="15.75" hidden="false" customHeight="false" outlineLevel="0" collapsed="false">
      <c r="B688" s="22"/>
      <c r="C688" s="22"/>
      <c r="D688" s="22"/>
      <c r="E688" s="22"/>
    </row>
    <row r="689" customFormat="false" ht="15.75" hidden="false" customHeight="false" outlineLevel="0" collapsed="false">
      <c r="B689" s="22"/>
      <c r="C689" s="22"/>
      <c r="D689" s="22"/>
      <c r="E689" s="22"/>
    </row>
    <row r="690" customFormat="false" ht="15.75" hidden="false" customHeight="false" outlineLevel="0" collapsed="false">
      <c r="B690" s="22"/>
      <c r="C690" s="22"/>
      <c r="D690" s="22"/>
      <c r="E690" s="22"/>
    </row>
    <row r="691" customFormat="false" ht="15.75" hidden="false" customHeight="false" outlineLevel="0" collapsed="false">
      <c r="B691" s="22"/>
      <c r="C691" s="22"/>
      <c r="D691" s="22"/>
      <c r="E691" s="22"/>
    </row>
    <row r="692" customFormat="false" ht="15.75" hidden="false" customHeight="false" outlineLevel="0" collapsed="false">
      <c r="B692" s="22"/>
      <c r="C692" s="22"/>
      <c r="D692" s="22"/>
      <c r="E692" s="22"/>
    </row>
    <row r="693" customFormat="false" ht="15.75" hidden="false" customHeight="false" outlineLevel="0" collapsed="false">
      <c r="B693" s="22"/>
      <c r="C693" s="22"/>
      <c r="D693" s="22"/>
      <c r="E693" s="22"/>
    </row>
    <row r="694" customFormat="false" ht="15.75" hidden="false" customHeight="false" outlineLevel="0" collapsed="false">
      <c r="B694" s="22"/>
      <c r="C694" s="22"/>
      <c r="D694" s="22"/>
      <c r="E694" s="22"/>
    </row>
    <row r="695" customFormat="false" ht="15.75" hidden="false" customHeight="false" outlineLevel="0" collapsed="false">
      <c r="B695" s="22"/>
      <c r="C695" s="22"/>
      <c r="D695" s="22"/>
      <c r="E695" s="22"/>
    </row>
    <row r="696" customFormat="false" ht="15.75" hidden="false" customHeight="false" outlineLevel="0" collapsed="false">
      <c r="B696" s="22"/>
      <c r="C696" s="22"/>
      <c r="D696" s="22"/>
      <c r="E696" s="22"/>
    </row>
    <row r="697" customFormat="false" ht="15.75" hidden="false" customHeight="false" outlineLevel="0" collapsed="false">
      <c r="B697" s="22"/>
      <c r="C697" s="22"/>
      <c r="D697" s="22"/>
      <c r="E697" s="22"/>
    </row>
    <row r="698" customFormat="false" ht="15.75" hidden="false" customHeight="false" outlineLevel="0" collapsed="false">
      <c r="B698" s="22"/>
      <c r="C698" s="22"/>
      <c r="D698" s="22"/>
      <c r="E698" s="22"/>
    </row>
    <row r="699" customFormat="false" ht="15.75" hidden="false" customHeight="false" outlineLevel="0" collapsed="false">
      <c r="B699" s="22"/>
      <c r="C699" s="22"/>
      <c r="D699" s="22"/>
      <c r="E699" s="22"/>
    </row>
    <row r="700" customFormat="false" ht="15.75" hidden="false" customHeight="false" outlineLevel="0" collapsed="false">
      <c r="B700" s="22"/>
      <c r="C700" s="22"/>
      <c r="D700" s="22"/>
      <c r="E700" s="22"/>
    </row>
    <row r="701" customFormat="false" ht="15.75" hidden="false" customHeight="false" outlineLevel="0" collapsed="false">
      <c r="B701" s="22"/>
      <c r="C701" s="22"/>
      <c r="D701" s="22"/>
      <c r="E701" s="22"/>
    </row>
    <row r="702" customFormat="false" ht="15.75" hidden="false" customHeight="false" outlineLevel="0" collapsed="false">
      <c r="B702" s="22"/>
      <c r="C702" s="22"/>
      <c r="D702" s="22"/>
      <c r="E702" s="22"/>
    </row>
    <row r="703" customFormat="false" ht="15.75" hidden="false" customHeight="false" outlineLevel="0" collapsed="false">
      <c r="B703" s="22"/>
      <c r="C703" s="22"/>
      <c r="D703" s="22"/>
      <c r="E703" s="22"/>
    </row>
    <row r="704" customFormat="false" ht="15.75" hidden="false" customHeight="false" outlineLevel="0" collapsed="false">
      <c r="B704" s="22"/>
      <c r="C704" s="22"/>
      <c r="D704" s="22"/>
      <c r="E704" s="22"/>
    </row>
    <row r="705" customFormat="false" ht="15.75" hidden="false" customHeight="false" outlineLevel="0" collapsed="false">
      <c r="B705" s="22"/>
      <c r="C705" s="22"/>
      <c r="D705" s="22"/>
      <c r="E705" s="22"/>
    </row>
    <row r="706" customFormat="false" ht="15.75" hidden="false" customHeight="false" outlineLevel="0" collapsed="false">
      <c r="B706" s="22"/>
      <c r="C706" s="22"/>
      <c r="D706" s="22"/>
      <c r="E706" s="22"/>
    </row>
    <row r="707" customFormat="false" ht="15.75" hidden="false" customHeight="false" outlineLevel="0" collapsed="false">
      <c r="B707" s="22"/>
      <c r="C707" s="22"/>
      <c r="D707" s="22"/>
      <c r="E707" s="22"/>
    </row>
    <row r="708" customFormat="false" ht="15.75" hidden="false" customHeight="false" outlineLevel="0" collapsed="false">
      <c r="B708" s="22"/>
      <c r="C708" s="22"/>
      <c r="D708" s="22"/>
      <c r="E708" s="22"/>
    </row>
    <row r="709" customFormat="false" ht="15.75" hidden="false" customHeight="false" outlineLevel="0" collapsed="false">
      <c r="B709" s="22"/>
      <c r="C709" s="22"/>
      <c r="D709" s="22"/>
      <c r="E709" s="22"/>
    </row>
    <row r="710" customFormat="false" ht="15.75" hidden="false" customHeight="false" outlineLevel="0" collapsed="false">
      <c r="B710" s="22"/>
      <c r="C710" s="22"/>
      <c r="D710" s="22"/>
      <c r="E710" s="22"/>
    </row>
    <row r="711" customFormat="false" ht="15.75" hidden="false" customHeight="false" outlineLevel="0" collapsed="false">
      <c r="B711" s="22"/>
      <c r="C711" s="22"/>
      <c r="D711" s="22"/>
      <c r="E711" s="22"/>
    </row>
    <row r="712" customFormat="false" ht="15.75" hidden="false" customHeight="false" outlineLevel="0" collapsed="false">
      <c r="B712" s="22"/>
      <c r="C712" s="22"/>
      <c r="D712" s="22"/>
      <c r="E712" s="22"/>
    </row>
    <row r="713" customFormat="false" ht="15.75" hidden="false" customHeight="false" outlineLevel="0" collapsed="false">
      <c r="B713" s="22"/>
      <c r="C713" s="22"/>
      <c r="D713" s="22"/>
      <c r="E713" s="22"/>
    </row>
    <row r="714" customFormat="false" ht="15.75" hidden="false" customHeight="false" outlineLevel="0" collapsed="false">
      <c r="B714" s="22"/>
      <c r="C714" s="22"/>
      <c r="D714" s="22"/>
      <c r="E714" s="22"/>
    </row>
    <row r="715" customFormat="false" ht="15.75" hidden="false" customHeight="false" outlineLevel="0" collapsed="false">
      <c r="B715" s="22"/>
      <c r="C715" s="22"/>
      <c r="D715" s="22"/>
      <c r="E715" s="22"/>
    </row>
    <row r="716" customFormat="false" ht="15.75" hidden="false" customHeight="false" outlineLevel="0" collapsed="false">
      <c r="B716" s="22"/>
      <c r="C716" s="22"/>
      <c r="D716" s="22"/>
      <c r="E716" s="22"/>
    </row>
    <row r="717" customFormat="false" ht="15.75" hidden="false" customHeight="false" outlineLevel="0" collapsed="false">
      <c r="B717" s="22"/>
      <c r="C717" s="22"/>
      <c r="D717" s="22"/>
      <c r="E717" s="22"/>
    </row>
    <row r="718" customFormat="false" ht="15.75" hidden="false" customHeight="false" outlineLevel="0" collapsed="false">
      <c r="B718" s="22"/>
      <c r="C718" s="22"/>
      <c r="D718" s="22"/>
      <c r="E718" s="22"/>
    </row>
    <row r="719" customFormat="false" ht="15.75" hidden="false" customHeight="false" outlineLevel="0" collapsed="false">
      <c r="B719" s="22"/>
      <c r="C719" s="22"/>
      <c r="D719" s="22"/>
      <c r="E719" s="22"/>
    </row>
    <row r="720" customFormat="false" ht="15.75" hidden="false" customHeight="false" outlineLevel="0" collapsed="false">
      <c r="B720" s="22"/>
      <c r="C720" s="22"/>
      <c r="D720" s="22"/>
      <c r="E720" s="22"/>
    </row>
    <row r="721" customFormat="false" ht="15.75" hidden="false" customHeight="false" outlineLevel="0" collapsed="false">
      <c r="B721" s="22"/>
      <c r="C721" s="22"/>
      <c r="D721" s="22"/>
      <c r="E721" s="22"/>
    </row>
    <row r="722" customFormat="false" ht="15.75" hidden="false" customHeight="false" outlineLevel="0" collapsed="false">
      <c r="B722" s="22"/>
      <c r="C722" s="22"/>
      <c r="D722" s="22"/>
      <c r="E722" s="22"/>
    </row>
    <row r="723" customFormat="false" ht="15.75" hidden="false" customHeight="false" outlineLevel="0" collapsed="false">
      <c r="B723" s="22"/>
      <c r="C723" s="22"/>
      <c r="D723" s="22"/>
      <c r="E723" s="22"/>
    </row>
    <row r="724" customFormat="false" ht="15.75" hidden="false" customHeight="false" outlineLevel="0" collapsed="false">
      <c r="B724" s="22"/>
      <c r="C724" s="22"/>
      <c r="D724" s="22"/>
      <c r="E724" s="22"/>
    </row>
    <row r="725" customFormat="false" ht="15.75" hidden="false" customHeight="false" outlineLevel="0" collapsed="false">
      <c r="B725" s="22"/>
      <c r="C725" s="22"/>
      <c r="D725" s="22"/>
      <c r="E725" s="22"/>
    </row>
    <row r="726" customFormat="false" ht="15.75" hidden="false" customHeight="false" outlineLevel="0" collapsed="false">
      <c r="B726" s="22"/>
      <c r="C726" s="22"/>
      <c r="D726" s="22"/>
      <c r="E726" s="22"/>
    </row>
    <row r="727" customFormat="false" ht="15.75" hidden="false" customHeight="false" outlineLevel="0" collapsed="false">
      <c r="B727" s="22"/>
      <c r="C727" s="22"/>
      <c r="D727" s="22"/>
      <c r="E727" s="22"/>
    </row>
    <row r="728" customFormat="false" ht="15.75" hidden="false" customHeight="false" outlineLevel="0" collapsed="false">
      <c r="B728" s="22"/>
      <c r="C728" s="22"/>
      <c r="D728" s="22"/>
      <c r="E728" s="22"/>
    </row>
    <row r="729" customFormat="false" ht="15.75" hidden="false" customHeight="false" outlineLevel="0" collapsed="false">
      <c r="B729" s="22"/>
      <c r="C729" s="22"/>
      <c r="D729" s="22"/>
      <c r="E729" s="22"/>
    </row>
    <row r="730" customFormat="false" ht="15.75" hidden="false" customHeight="false" outlineLevel="0" collapsed="false">
      <c r="B730" s="22"/>
      <c r="C730" s="22"/>
      <c r="D730" s="22"/>
      <c r="E730" s="22"/>
    </row>
    <row r="731" customFormat="false" ht="15.75" hidden="false" customHeight="false" outlineLevel="0" collapsed="false">
      <c r="B731" s="22"/>
      <c r="C731" s="22"/>
      <c r="D731" s="22"/>
      <c r="E731" s="22"/>
    </row>
    <row r="732" customFormat="false" ht="15.75" hidden="false" customHeight="false" outlineLevel="0" collapsed="false">
      <c r="B732" s="22"/>
      <c r="C732" s="22"/>
      <c r="D732" s="22"/>
      <c r="E732" s="22"/>
    </row>
    <row r="733" customFormat="false" ht="15.75" hidden="false" customHeight="false" outlineLevel="0" collapsed="false">
      <c r="B733" s="22"/>
      <c r="C733" s="22"/>
      <c r="D733" s="22"/>
      <c r="E733" s="22"/>
    </row>
    <row r="734" customFormat="false" ht="15.75" hidden="false" customHeight="false" outlineLevel="0" collapsed="false">
      <c r="B734" s="22"/>
      <c r="C734" s="22"/>
      <c r="D734" s="22"/>
      <c r="E734" s="22"/>
    </row>
    <row r="735" customFormat="false" ht="15.75" hidden="false" customHeight="false" outlineLevel="0" collapsed="false">
      <c r="B735" s="22"/>
      <c r="C735" s="22"/>
      <c r="D735" s="22"/>
      <c r="E735" s="22"/>
    </row>
    <row r="736" customFormat="false" ht="15.75" hidden="false" customHeight="false" outlineLevel="0" collapsed="false">
      <c r="B736" s="22"/>
      <c r="C736" s="22"/>
      <c r="D736" s="22"/>
      <c r="E736" s="22"/>
    </row>
    <row r="737" customFormat="false" ht="15.75" hidden="false" customHeight="false" outlineLevel="0" collapsed="false">
      <c r="B737" s="22"/>
      <c r="C737" s="22"/>
      <c r="D737" s="22"/>
      <c r="E737" s="22"/>
    </row>
    <row r="738" customFormat="false" ht="15.75" hidden="false" customHeight="false" outlineLevel="0" collapsed="false">
      <c r="B738" s="22"/>
      <c r="C738" s="22"/>
      <c r="D738" s="22"/>
      <c r="E738" s="22"/>
    </row>
    <row r="739" customFormat="false" ht="15.75" hidden="false" customHeight="false" outlineLevel="0" collapsed="false">
      <c r="B739" s="22"/>
      <c r="C739" s="22"/>
      <c r="D739" s="22"/>
      <c r="E739" s="22"/>
    </row>
    <row r="740" customFormat="false" ht="15.75" hidden="false" customHeight="false" outlineLevel="0" collapsed="false">
      <c r="B740" s="22"/>
      <c r="C740" s="22"/>
      <c r="D740" s="22"/>
      <c r="E740" s="22"/>
    </row>
    <row r="741" customFormat="false" ht="15.75" hidden="false" customHeight="false" outlineLevel="0" collapsed="false">
      <c r="B741" s="22"/>
      <c r="C741" s="22"/>
      <c r="D741" s="22"/>
      <c r="E741" s="22"/>
    </row>
    <row r="742" customFormat="false" ht="15.75" hidden="false" customHeight="false" outlineLevel="0" collapsed="false">
      <c r="B742" s="22"/>
      <c r="C742" s="22"/>
      <c r="D742" s="22"/>
      <c r="E742" s="22"/>
    </row>
    <row r="743" customFormat="false" ht="15.75" hidden="false" customHeight="false" outlineLevel="0" collapsed="false">
      <c r="B743" s="22"/>
      <c r="C743" s="22"/>
      <c r="D743" s="22"/>
      <c r="E743" s="22"/>
    </row>
    <row r="744" customFormat="false" ht="15.75" hidden="false" customHeight="false" outlineLevel="0" collapsed="false">
      <c r="B744" s="22"/>
      <c r="C744" s="22"/>
      <c r="D744" s="22"/>
      <c r="E744" s="22"/>
    </row>
    <row r="745" customFormat="false" ht="15.75" hidden="false" customHeight="false" outlineLevel="0" collapsed="false">
      <c r="B745" s="22"/>
      <c r="C745" s="22"/>
      <c r="D745" s="22"/>
      <c r="E745" s="22"/>
    </row>
    <row r="746" customFormat="false" ht="15.75" hidden="false" customHeight="false" outlineLevel="0" collapsed="false">
      <c r="B746" s="22"/>
      <c r="C746" s="22"/>
      <c r="D746" s="22"/>
      <c r="E746" s="22"/>
    </row>
    <row r="747" customFormat="false" ht="15.75" hidden="false" customHeight="false" outlineLevel="0" collapsed="false">
      <c r="B747" s="22"/>
      <c r="C747" s="22"/>
      <c r="D747" s="22"/>
      <c r="E747" s="22"/>
    </row>
    <row r="748" customFormat="false" ht="15.75" hidden="false" customHeight="false" outlineLevel="0" collapsed="false">
      <c r="B748" s="22"/>
      <c r="C748" s="22"/>
      <c r="D748" s="22"/>
      <c r="E748" s="22"/>
    </row>
    <row r="749" customFormat="false" ht="15.75" hidden="false" customHeight="false" outlineLevel="0" collapsed="false">
      <c r="B749" s="22"/>
      <c r="C749" s="22"/>
      <c r="D749" s="22"/>
      <c r="E749" s="22"/>
    </row>
    <row r="750" customFormat="false" ht="15.75" hidden="false" customHeight="false" outlineLevel="0" collapsed="false">
      <c r="B750" s="22"/>
      <c r="C750" s="22"/>
      <c r="D750" s="22"/>
      <c r="E750" s="22"/>
    </row>
    <row r="751" customFormat="false" ht="15.75" hidden="false" customHeight="false" outlineLevel="0" collapsed="false">
      <c r="B751" s="22"/>
      <c r="C751" s="22"/>
      <c r="D751" s="22"/>
      <c r="E751" s="22"/>
    </row>
    <row r="752" customFormat="false" ht="15.75" hidden="false" customHeight="false" outlineLevel="0" collapsed="false">
      <c r="B752" s="22"/>
      <c r="C752" s="22"/>
      <c r="D752" s="22"/>
      <c r="E752" s="22"/>
    </row>
    <row r="753" customFormat="false" ht="15.75" hidden="false" customHeight="false" outlineLevel="0" collapsed="false">
      <c r="B753" s="22"/>
      <c r="C753" s="22"/>
      <c r="D753" s="22"/>
      <c r="E753" s="22"/>
    </row>
    <row r="754" customFormat="false" ht="15.75" hidden="false" customHeight="false" outlineLevel="0" collapsed="false">
      <c r="B754" s="22"/>
      <c r="C754" s="22"/>
      <c r="D754" s="22"/>
      <c r="E754" s="22"/>
    </row>
    <row r="755" customFormat="false" ht="15.75" hidden="false" customHeight="false" outlineLevel="0" collapsed="false">
      <c r="B755" s="22"/>
      <c r="C755" s="22"/>
      <c r="D755" s="22"/>
      <c r="E755" s="22"/>
    </row>
    <row r="756" customFormat="false" ht="15.75" hidden="false" customHeight="false" outlineLevel="0" collapsed="false">
      <c r="B756" s="22"/>
      <c r="C756" s="22"/>
      <c r="D756" s="22"/>
      <c r="E756" s="22"/>
    </row>
    <row r="757" customFormat="false" ht="15.75" hidden="false" customHeight="false" outlineLevel="0" collapsed="false">
      <c r="B757" s="22"/>
      <c r="C757" s="22"/>
      <c r="D757" s="22"/>
      <c r="E757" s="22"/>
    </row>
    <row r="758" customFormat="false" ht="15.75" hidden="false" customHeight="false" outlineLevel="0" collapsed="false">
      <c r="B758" s="22"/>
      <c r="C758" s="22"/>
      <c r="D758" s="22"/>
      <c r="E758" s="22"/>
    </row>
    <row r="759" customFormat="false" ht="15.75" hidden="false" customHeight="false" outlineLevel="0" collapsed="false">
      <c r="B759" s="22"/>
      <c r="C759" s="22"/>
      <c r="D759" s="22"/>
      <c r="E759" s="22"/>
    </row>
    <row r="760" customFormat="false" ht="15.75" hidden="false" customHeight="false" outlineLevel="0" collapsed="false">
      <c r="B760" s="22"/>
      <c r="C760" s="22"/>
      <c r="D760" s="22"/>
      <c r="E760" s="22"/>
    </row>
    <row r="761" customFormat="false" ht="15.75" hidden="false" customHeight="false" outlineLevel="0" collapsed="false">
      <c r="B761" s="22"/>
      <c r="C761" s="22"/>
      <c r="D761" s="22"/>
      <c r="E761" s="22"/>
    </row>
    <row r="762" customFormat="false" ht="15.75" hidden="false" customHeight="false" outlineLevel="0" collapsed="false">
      <c r="B762" s="22"/>
      <c r="C762" s="22"/>
      <c r="D762" s="22"/>
      <c r="E762" s="22"/>
    </row>
    <row r="763" customFormat="false" ht="15.75" hidden="false" customHeight="false" outlineLevel="0" collapsed="false">
      <c r="B763" s="22"/>
      <c r="C763" s="22"/>
      <c r="D763" s="22"/>
      <c r="E763" s="22"/>
    </row>
    <row r="764" customFormat="false" ht="15.75" hidden="false" customHeight="false" outlineLevel="0" collapsed="false">
      <c r="B764" s="22"/>
      <c r="C764" s="22"/>
      <c r="D764" s="22"/>
      <c r="E764" s="22"/>
    </row>
    <row r="765" customFormat="false" ht="15.75" hidden="false" customHeight="false" outlineLevel="0" collapsed="false">
      <c r="B765" s="22"/>
      <c r="C765" s="22"/>
      <c r="D765" s="22"/>
      <c r="E765" s="22"/>
    </row>
    <row r="766" customFormat="false" ht="15.75" hidden="false" customHeight="false" outlineLevel="0" collapsed="false">
      <c r="B766" s="22"/>
      <c r="C766" s="22"/>
      <c r="D766" s="22"/>
      <c r="E766" s="22"/>
    </row>
    <row r="767" customFormat="false" ht="15.75" hidden="false" customHeight="false" outlineLevel="0" collapsed="false">
      <c r="B767" s="22"/>
      <c r="C767" s="22"/>
      <c r="D767" s="22"/>
      <c r="E767" s="22"/>
    </row>
    <row r="768" customFormat="false" ht="15.75" hidden="false" customHeight="false" outlineLevel="0" collapsed="false">
      <c r="B768" s="22"/>
      <c r="C768" s="22"/>
      <c r="D768" s="22"/>
      <c r="E768" s="22"/>
    </row>
    <row r="769" customFormat="false" ht="15.75" hidden="false" customHeight="false" outlineLevel="0" collapsed="false">
      <c r="B769" s="22"/>
      <c r="C769" s="22"/>
      <c r="D769" s="22"/>
      <c r="E769" s="22"/>
    </row>
    <row r="770" customFormat="false" ht="15.75" hidden="false" customHeight="false" outlineLevel="0" collapsed="false">
      <c r="B770" s="22"/>
      <c r="C770" s="22"/>
      <c r="D770" s="22"/>
      <c r="E770" s="22"/>
    </row>
    <row r="771" customFormat="false" ht="15.75" hidden="false" customHeight="false" outlineLevel="0" collapsed="false">
      <c r="B771" s="22"/>
      <c r="C771" s="22"/>
      <c r="D771" s="22"/>
      <c r="E771" s="22"/>
    </row>
    <row r="772" customFormat="false" ht="15.75" hidden="false" customHeight="false" outlineLevel="0" collapsed="false">
      <c r="B772" s="22"/>
      <c r="C772" s="22"/>
      <c r="D772" s="22"/>
      <c r="E772" s="22"/>
    </row>
    <row r="773" customFormat="false" ht="15.75" hidden="false" customHeight="false" outlineLevel="0" collapsed="false">
      <c r="B773" s="22"/>
      <c r="C773" s="22"/>
      <c r="D773" s="22"/>
      <c r="E773" s="22"/>
    </row>
    <row r="774" customFormat="false" ht="15.75" hidden="false" customHeight="false" outlineLevel="0" collapsed="false">
      <c r="B774" s="22"/>
      <c r="C774" s="22"/>
      <c r="D774" s="22"/>
      <c r="E774" s="22"/>
    </row>
    <row r="775" customFormat="false" ht="15.75" hidden="false" customHeight="false" outlineLevel="0" collapsed="false">
      <c r="B775" s="22"/>
      <c r="C775" s="22"/>
      <c r="D775" s="22"/>
      <c r="E775" s="22"/>
    </row>
    <row r="776" customFormat="false" ht="15.75" hidden="false" customHeight="false" outlineLevel="0" collapsed="false">
      <c r="B776" s="22"/>
      <c r="C776" s="22"/>
      <c r="D776" s="22"/>
      <c r="E776" s="22"/>
    </row>
    <row r="777" customFormat="false" ht="15.75" hidden="false" customHeight="false" outlineLevel="0" collapsed="false">
      <c r="B777" s="22"/>
      <c r="C777" s="22"/>
      <c r="D777" s="22"/>
      <c r="E777" s="22"/>
    </row>
    <row r="778" customFormat="false" ht="15.75" hidden="false" customHeight="false" outlineLevel="0" collapsed="false">
      <c r="B778" s="22"/>
      <c r="C778" s="22"/>
      <c r="D778" s="22"/>
      <c r="E778" s="22"/>
    </row>
    <row r="779" customFormat="false" ht="15.75" hidden="false" customHeight="false" outlineLevel="0" collapsed="false">
      <c r="B779" s="22"/>
      <c r="C779" s="22"/>
      <c r="D779" s="22"/>
      <c r="E779" s="22"/>
    </row>
    <row r="780" customFormat="false" ht="15.75" hidden="false" customHeight="false" outlineLevel="0" collapsed="false">
      <c r="B780" s="22"/>
      <c r="C780" s="22"/>
      <c r="D780" s="22"/>
      <c r="E780" s="22"/>
    </row>
    <row r="781" customFormat="false" ht="15.75" hidden="false" customHeight="false" outlineLevel="0" collapsed="false">
      <c r="B781" s="22"/>
      <c r="C781" s="22"/>
      <c r="D781" s="22"/>
      <c r="E781" s="22"/>
    </row>
    <row r="782" customFormat="false" ht="15.75" hidden="false" customHeight="false" outlineLevel="0" collapsed="false">
      <c r="B782" s="22"/>
      <c r="C782" s="22"/>
      <c r="D782" s="22"/>
      <c r="E782" s="22"/>
    </row>
    <row r="783" customFormat="false" ht="15.75" hidden="false" customHeight="false" outlineLevel="0" collapsed="false">
      <c r="B783" s="22"/>
      <c r="C783" s="22"/>
      <c r="D783" s="22"/>
      <c r="E783" s="22"/>
    </row>
    <row r="784" customFormat="false" ht="15.75" hidden="false" customHeight="false" outlineLevel="0" collapsed="false">
      <c r="B784" s="22"/>
      <c r="C784" s="22"/>
      <c r="D784" s="22"/>
      <c r="E784" s="22"/>
    </row>
    <row r="785" customFormat="false" ht="15.75" hidden="false" customHeight="false" outlineLevel="0" collapsed="false">
      <c r="B785" s="22"/>
      <c r="C785" s="22"/>
      <c r="D785" s="22"/>
      <c r="E785" s="22"/>
    </row>
    <row r="786" customFormat="false" ht="15.75" hidden="false" customHeight="false" outlineLevel="0" collapsed="false">
      <c r="B786" s="22"/>
      <c r="C786" s="22"/>
      <c r="D786" s="22"/>
      <c r="E786" s="22"/>
    </row>
    <row r="787" customFormat="false" ht="15.75" hidden="false" customHeight="false" outlineLevel="0" collapsed="false">
      <c r="B787" s="22"/>
      <c r="C787" s="22"/>
      <c r="D787" s="22"/>
      <c r="E787" s="22"/>
    </row>
    <row r="788" customFormat="false" ht="15.75" hidden="false" customHeight="false" outlineLevel="0" collapsed="false">
      <c r="B788" s="22"/>
      <c r="C788" s="22"/>
      <c r="D788" s="22"/>
      <c r="E788" s="22"/>
    </row>
    <row r="789" customFormat="false" ht="15.75" hidden="false" customHeight="false" outlineLevel="0" collapsed="false">
      <c r="B789" s="22"/>
      <c r="C789" s="22"/>
      <c r="D789" s="22"/>
      <c r="E789" s="22"/>
    </row>
    <row r="790" customFormat="false" ht="15.75" hidden="false" customHeight="false" outlineLevel="0" collapsed="false">
      <c r="B790" s="22"/>
      <c r="C790" s="22"/>
      <c r="D790" s="22"/>
      <c r="E790" s="22"/>
    </row>
    <row r="791" customFormat="false" ht="15.75" hidden="false" customHeight="false" outlineLevel="0" collapsed="false">
      <c r="B791" s="22"/>
      <c r="C791" s="22"/>
      <c r="D791" s="22"/>
      <c r="E791" s="22"/>
    </row>
    <row r="792" customFormat="false" ht="15.75" hidden="false" customHeight="false" outlineLevel="0" collapsed="false">
      <c r="B792" s="22"/>
      <c r="C792" s="22"/>
      <c r="D792" s="22"/>
      <c r="E792" s="22"/>
    </row>
    <row r="793" customFormat="false" ht="15.75" hidden="false" customHeight="false" outlineLevel="0" collapsed="false">
      <c r="B793" s="22"/>
      <c r="C793" s="22"/>
      <c r="D793" s="22"/>
      <c r="E793" s="22"/>
    </row>
    <row r="794" customFormat="false" ht="15.75" hidden="false" customHeight="false" outlineLevel="0" collapsed="false">
      <c r="B794" s="22"/>
      <c r="C794" s="22"/>
      <c r="D794" s="22"/>
      <c r="E794" s="22"/>
    </row>
    <row r="795" customFormat="false" ht="15.75" hidden="false" customHeight="false" outlineLevel="0" collapsed="false">
      <c r="B795" s="22"/>
      <c r="C795" s="22"/>
      <c r="D795" s="22"/>
      <c r="E795" s="22"/>
    </row>
    <row r="796" customFormat="false" ht="15.75" hidden="false" customHeight="false" outlineLevel="0" collapsed="false">
      <c r="B796" s="22"/>
      <c r="C796" s="22"/>
      <c r="D796" s="22"/>
      <c r="E796" s="22"/>
    </row>
    <row r="797" customFormat="false" ht="15.75" hidden="false" customHeight="false" outlineLevel="0" collapsed="false">
      <c r="B797" s="22"/>
      <c r="C797" s="22"/>
      <c r="D797" s="22"/>
      <c r="E797" s="22"/>
    </row>
    <row r="798" customFormat="false" ht="15.75" hidden="false" customHeight="false" outlineLevel="0" collapsed="false">
      <c r="B798" s="22"/>
      <c r="C798" s="22"/>
      <c r="D798" s="22"/>
      <c r="E798" s="22"/>
    </row>
    <row r="799" customFormat="false" ht="15.75" hidden="false" customHeight="false" outlineLevel="0" collapsed="false">
      <c r="B799" s="22"/>
      <c r="C799" s="22"/>
      <c r="D799" s="22"/>
      <c r="E799" s="22"/>
    </row>
    <row r="800" customFormat="false" ht="15.75" hidden="false" customHeight="false" outlineLevel="0" collapsed="false">
      <c r="B800" s="22"/>
      <c r="C800" s="22"/>
      <c r="D800" s="22"/>
      <c r="E800" s="22"/>
    </row>
    <row r="801" customFormat="false" ht="15.75" hidden="false" customHeight="false" outlineLevel="0" collapsed="false">
      <c r="B801" s="22"/>
      <c r="C801" s="22"/>
      <c r="D801" s="22"/>
      <c r="E801" s="22"/>
    </row>
    <row r="802" customFormat="false" ht="15.75" hidden="false" customHeight="false" outlineLevel="0" collapsed="false">
      <c r="B802" s="22"/>
      <c r="C802" s="22"/>
      <c r="D802" s="22"/>
      <c r="E802" s="22"/>
    </row>
    <row r="803" customFormat="false" ht="15.75" hidden="false" customHeight="false" outlineLevel="0" collapsed="false">
      <c r="B803" s="22"/>
      <c r="C803" s="22"/>
      <c r="D803" s="22"/>
      <c r="E803" s="22"/>
    </row>
    <row r="804" customFormat="false" ht="15.75" hidden="false" customHeight="false" outlineLevel="0" collapsed="false">
      <c r="B804" s="22"/>
      <c r="C804" s="22"/>
      <c r="D804" s="22"/>
      <c r="E804" s="22"/>
    </row>
    <row r="805" customFormat="false" ht="15.75" hidden="false" customHeight="false" outlineLevel="0" collapsed="false">
      <c r="B805" s="22"/>
      <c r="C805" s="22"/>
      <c r="D805" s="22"/>
      <c r="E805" s="22"/>
    </row>
    <row r="806" customFormat="false" ht="15.75" hidden="false" customHeight="false" outlineLevel="0" collapsed="false">
      <c r="B806" s="22"/>
      <c r="C806" s="22"/>
      <c r="D806" s="22"/>
      <c r="E806" s="22"/>
    </row>
    <row r="807" customFormat="false" ht="15.75" hidden="false" customHeight="false" outlineLevel="0" collapsed="false">
      <c r="B807" s="22"/>
      <c r="C807" s="22"/>
      <c r="D807" s="22"/>
      <c r="E807" s="22"/>
    </row>
    <row r="808" customFormat="false" ht="15.75" hidden="false" customHeight="false" outlineLevel="0" collapsed="false">
      <c r="B808" s="22"/>
      <c r="C808" s="22"/>
      <c r="D808" s="22"/>
      <c r="E808" s="22"/>
    </row>
    <row r="809" customFormat="false" ht="15.75" hidden="false" customHeight="false" outlineLevel="0" collapsed="false">
      <c r="B809" s="22"/>
      <c r="C809" s="22"/>
      <c r="D809" s="22"/>
      <c r="E809" s="22"/>
    </row>
    <row r="810" customFormat="false" ht="15.75" hidden="false" customHeight="false" outlineLevel="0" collapsed="false">
      <c r="B810" s="22"/>
      <c r="C810" s="22"/>
      <c r="D810" s="22"/>
      <c r="E810" s="22"/>
    </row>
    <row r="811" customFormat="false" ht="15.75" hidden="false" customHeight="false" outlineLevel="0" collapsed="false">
      <c r="B811" s="22"/>
      <c r="C811" s="22"/>
      <c r="D811" s="22"/>
      <c r="E811" s="22"/>
    </row>
    <row r="812" customFormat="false" ht="15.75" hidden="false" customHeight="false" outlineLevel="0" collapsed="false">
      <c r="B812" s="22"/>
      <c r="C812" s="22"/>
      <c r="D812" s="22"/>
      <c r="E812" s="22"/>
    </row>
    <row r="813" customFormat="false" ht="15.75" hidden="false" customHeight="false" outlineLevel="0" collapsed="false">
      <c r="B813" s="22"/>
      <c r="C813" s="22"/>
      <c r="D813" s="22"/>
      <c r="E813" s="22"/>
    </row>
    <row r="814" customFormat="false" ht="15.75" hidden="false" customHeight="false" outlineLevel="0" collapsed="false">
      <c r="B814" s="22"/>
      <c r="C814" s="22"/>
      <c r="D814" s="22"/>
      <c r="E814" s="22"/>
    </row>
    <row r="815" customFormat="false" ht="15.75" hidden="false" customHeight="false" outlineLevel="0" collapsed="false">
      <c r="B815" s="22"/>
      <c r="C815" s="22"/>
      <c r="D815" s="22"/>
      <c r="E815" s="22"/>
    </row>
    <row r="816" customFormat="false" ht="15.75" hidden="false" customHeight="false" outlineLevel="0" collapsed="false">
      <c r="B816" s="22"/>
      <c r="C816" s="22"/>
      <c r="D816" s="22"/>
      <c r="E816" s="22"/>
    </row>
    <row r="817" customFormat="false" ht="15.75" hidden="false" customHeight="false" outlineLevel="0" collapsed="false">
      <c r="B817" s="22"/>
      <c r="C817" s="22"/>
      <c r="D817" s="22"/>
      <c r="E817" s="22"/>
    </row>
    <row r="818" customFormat="false" ht="15.75" hidden="false" customHeight="false" outlineLevel="0" collapsed="false">
      <c r="B818" s="22"/>
      <c r="C818" s="22"/>
      <c r="D818" s="22"/>
      <c r="E818" s="22"/>
    </row>
    <row r="819" customFormat="false" ht="15.75" hidden="false" customHeight="false" outlineLevel="0" collapsed="false">
      <c r="B819" s="22"/>
      <c r="C819" s="22"/>
      <c r="D819" s="22"/>
      <c r="E819" s="22"/>
    </row>
    <row r="820" customFormat="false" ht="15.75" hidden="false" customHeight="false" outlineLevel="0" collapsed="false">
      <c r="B820" s="22"/>
      <c r="C820" s="22"/>
      <c r="D820" s="22"/>
      <c r="E820" s="22"/>
    </row>
    <row r="821" customFormat="false" ht="15.75" hidden="false" customHeight="false" outlineLevel="0" collapsed="false">
      <c r="B821" s="22"/>
      <c r="C821" s="22"/>
      <c r="D821" s="22"/>
      <c r="E821" s="22"/>
    </row>
    <row r="822" customFormat="false" ht="15.75" hidden="false" customHeight="false" outlineLevel="0" collapsed="false">
      <c r="B822" s="22"/>
      <c r="C822" s="22"/>
      <c r="D822" s="22"/>
      <c r="E822" s="22"/>
    </row>
    <row r="823" customFormat="false" ht="15.75" hidden="false" customHeight="false" outlineLevel="0" collapsed="false">
      <c r="B823" s="22"/>
      <c r="C823" s="22"/>
      <c r="D823" s="22"/>
      <c r="E823" s="22"/>
    </row>
    <row r="824" customFormat="false" ht="15.75" hidden="false" customHeight="false" outlineLevel="0" collapsed="false">
      <c r="B824" s="22"/>
      <c r="C824" s="22"/>
      <c r="D824" s="22"/>
      <c r="E824" s="22"/>
    </row>
    <row r="825" customFormat="false" ht="15.75" hidden="false" customHeight="false" outlineLevel="0" collapsed="false">
      <c r="B825" s="22"/>
      <c r="C825" s="22"/>
      <c r="D825" s="22"/>
      <c r="E825" s="22"/>
    </row>
    <row r="826" customFormat="false" ht="15.75" hidden="false" customHeight="false" outlineLevel="0" collapsed="false">
      <c r="B826" s="22"/>
      <c r="C826" s="22"/>
      <c r="D826" s="22"/>
      <c r="E826" s="22"/>
    </row>
    <row r="827" customFormat="false" ht="15.75" hidden="false" customHeight="false" outlineLevel="0" collapsed="false">
      <c r="B827" s="22"/>
      <c r="C827" s="22"/>
      <c r="D827" s="22"/>
      <c r="E827" s="22"/>
    </row>
    <row r="828" customFormat="false" ht="15.75" hidden="false" customHeight="false" outlineLevel="0" collapsed="false">
      <c r="B828" s="22"/>
      <c r="C828" s="22"/>
      <c r="D828" s="22"/>
      <c r="E828" s="22"/>
    </row>
    <row r="829" customFormat="false" ht="15.75" hidden="false" customHeight="false" outlineLevel="0" collapsed="false">
      <c r="B829" s="22"/>
      <c r="C829" s="22"/>
      <c r="D829" s="22"/>
      <c r="E829" s="22"/>
    </row>
    <row r="830" customFormat="false" ht="15.75" hidden="false" customHeight="false" outlineLevel="0" collapsed="false">
      <c r="B830" s="22"/>
      <c r="C830" s="22"/>
      <c r="D830" s="22"/>
      <c r="E830" s="22"/>
    </row>
    <row r="831" customFormat="false" ht="15.75" hidden="false" customHeight="false" outlineLevel="0" collapsed="false">
      <c r="B831" s="22"/>
      <c r="C831" s="22"/>
      <c r="D831" s="22"/>
      <c r="E831" s="22"/>
    </row>
    <row r="832" customFormat="false" ht="15.75" hidden="false" customHeight="false" outlineLevel="0" collapsed="false">
      <c r="B832" s="22"/>
      <c r="C832" s="22"/>
      <c r="D832" s="22"/>
      <c r="E832" s="22"/>
    </row>
    <row r="833" customFormat="false" ht="15.75" hidden="false" customHeight="false" outlineLevel="0" collapsed="false">
      <c r="B833" s="22"/>
      <c r="C833" s="22"/>
      <c r="D833" s="22"/>
      <c r="E833" s="22"/>
    </row>
    <row r="834" customFormat="false" ht="15.75" hidden="false" customHeight="false" outlineLevel="0" collapsed="false">
      <c r="B834" s="22"/>
      <c r="C834" s="22"/>
      <c r="D834" s="22"/>
      <c r="E834" s="22"/>
    </row>
    <row r="835" customFormat="false" ht="15.75" hidden="false" customHeight="false" outlineLevel="0" collapsed="false">
      <c r="B835" s="22"/>
      <c r="C835" s="22"/>
      <c r="D835" s="22"/>
      <c r="E835" s="22"/>
    </row>
    <row r="836" customFormat="false" ht="15.75" hidden="false" customHeight="false" outlineLevel="0" collapsed="false">
      <c r="B836" s="22"/>
      <c r="C836" s="22"/>
      <c r="D836" s="22"/>
      <c r="E836" s="22"/>
    </row>
    <row r="837" customFormat="false" ht="15.75" hidden="false" customHeight="false" outlineLevel="0" collapsed="false">
      <c r="B837" s="22"/>
      <c r="C837" s="22"/>
      <c r="D837" s="22"/>
      <c r="E837" s="22"/>
    </row>
    <row r="838" customFormat="false" ht="15.75" hidden="false" customHeight="false" outlineLevel="0" collapsed="false">
      <c r="B838" s="22"/>
      <c r="C838" s="22"/>
      <c r="D838" s="22"/>
      <c r="E838" s="22"/>
    </row>
    <row r="839" customFormat="false" ht="15.75" hidden="false" customHeight="false" outlineLevel="0" collapsed="false">
      <c r="B839" s="22"/>
      <c r="C839" s="22"/>
      <c r="D839" s="22"/>
      <c r="E839" s="22"/>
    </row>
    <row r="840" customFormat="false" ht="15.75" hidden="false" customHeight="false" outlineLevel="0" collapsed="false">
      <c r="B840" s="22"/>
      <c r="C840" s="22"/>
      <c r="D840" s="22"/>
      <c r="E840" s="22"/>
    </row>
    <row r="841" customFormat="false" ht="15.75" hidden="false" customHeight="false" outlineLevel="0" collapsed="false">
      <c r="B841" s="22"/>
      <c r="C841" s="22"/>
      <c r="D841" s="22"/>
      <c r="E841" s="22"/>
    </row>
    <row r="842" customFormat="false" ht="15.75" hidden="false" customHeight="false" outlineLevel="0" collapsed="false">
      <c r="B842" s="22"/>
      <c r="C842" s="22"/>
      <c r="D842" s="22"/>
      <c r="E842" s="22"/>
    </row>
    <row r="843" customFormat="false" ht="15.75" hidden="false" customHeight="false" outlineLevel="0" collapsed="false">
      <c r="B843" s="22"/>
      <c r="C843" s="22"/>
      <c r="D843" s="22"/>
      <c r="E843" s="22"/>
    </row>
    <row r="844" customFormat="false" ht="15.75" hidden="false" customHeight="false" outlineLevel="0" collapsed="false">
      <c r="B844" s="22"/>
      <c r="C844" s="22"/>
      <c r="D844" s="22"/>
      <c r="E844" s="22"/>
    </row>
    <row r="845" customFormat="false" ht="15.75" hidden="false" customHeight="false" outlineLevel="0" collapsed="false">
      <c r="B845" s="22"/>
      <c r="C845" s="22"/>
      <c r="D845" s="22"/>
      <c r="E845" s="22"/>
    </row>
    <row r="846" customFormat="false" ht="15.75" hidden="false" customHeight="false" outlineLevel="0" collapsed="false">
      <c r="B846" s="22"/>
      <c r="C846" s="22"/>
      <c r="D846" s="22"/>
      <c r="E846" s="22"/>
    </row>
    <row r="847" customFormat="false" ht="15.75" hidden="false" customHeight="false" outlineLevel="0" collapsed="false">
      <c r="B847" s="22"/>
      <c r="C847" s="22"/>
      <c r="D847" s="22"/>
      <c r="E847" s="22"/>
    </row>
    <row r="848" customFormat="false" ht="15.75" hidden="false" customHeight="false" outlineLevel="0" collapsed="false">
      <c r="B848" s="22"/>
      <c r="C848" s="22"/>
      <c r="D848" s="22"/>
      <c r="E848" s="22"/>
    </row>
    <row r="849" customFormat="false" ht="15.75" hidden="false" customHeight="false" outlineLevel="0" collapsed="false">
      <c r="B849" s="22"/>
      <c r="C849" s="22"/>
      <c r="D849" s="22"/>
      <c r="E849" s="22"/>
    </row>
    <row r="850" customFormat="false" ht="15.75" hidden="false" customHeight="false" outlineLevel="0" collapsed="false">
      <c r="B850" s="22"/>
      <c r="C850" s="22"/>
      <c r="D850" s="22"/>
      <c r="E850" s="22"/>
    </row>
    <row r="851" customFormat="false" ht="15.75" hidden="false" customHeight="false" outlineLevel="0" collapsed="false">
      <c r="B851" s="22"/>
      <c r="C851" s="22"/>
      <c r="D851" s="22"/>
      <c r="E851" s="22"/>
    </row>
    <row r="852" customFormat="false" ht="15.75" hidden="false" customHeight="false" outlineLevel="0" collapsed="false">
      <c r="B852" s="22"/>
      <c r="C852" s="22"/>
      <c r="D852" s="22"/>
      <c r="E852" s="22"/>
    </row>
    <row r="853" customFormat="false" ht="15.75" hidden="false" customHeight="false" outlineLevel="0" collapsed="false">
      <c r="B853" s="22"/>
      <c r="C853" s="22"/>
      <c r="D853" s="22"/>
      <c r="E853" s="22"/>
    </row>
    <row r="854" customFormat="false" ht="15.75" hidden="false" customHeight="false" outlineLevel="0" collapsed="false">
      <c r="B854" s="22"/>
      <c r="C854" s="22"/>
      <c r="D854" s="22"/>
      <c r="E854" s="22"/>
    </row>
    <row r="855" customFormat="false" ht="15.75" hidden="false" customHeight="false" outlineLevel="0" collapsed="false">
      <c r="B855" s="22"/>
      <c r="C855" s="22"/>
      <c r="D855" s="22"/>
      <c r="E855" s="22"/>
    </row>
    <row r="856" customFormat="false" ht="15.75" hidden="false" customHeight="false" outlineLevel="0" collapsed="false">
      <c r="B856" s="22"/>
      <c r="C856" s="22"/>
      <c r="D856" s="22"/>
      <c r="E856" s="22"/>
    </row>
    <row r="857" customFormat="false" ht="15.75" hidden="false" customHeight="false" outlineLevel="0" collapsed="false">
      <c r="B857" s="22"/>
      <c r="C857" s="22"/>
      <c r="D857" s="22"/>
      <c r="E857" s="22"/>
    </row>
    <row r="858" customFormat="false" ht="15.75" hidden="false" customHeight="false" outlineLevel="0" collapsed="false">
      <c r="B858" s="22"/>
      <c r="C858" s="22"/>
      <c r="D858" s="22"/>
      <c r="E858" s="22"/>
    </row>
    <row r="859" customFormat="false" ht="15.75" hidden="false" customHeight="false" outlineLevel="0" collapsed="false">
      <c r="B859" s="22"/>
      <c r="C859" s="22"/>
      <c r="D859" s="22"/>
      <c r="E859" s="22"/>
    </row>
    <row r="860" customFormat="false" ht="15.75" hidden="false" customHeight="false" outlineLevel="0" collapsed="false">
      <c r="B860" s="22"/>
      <c r="C860" s="22"/>
      <c r="D860" s="22"/>
      <c r="E860" s="22"/>
    </row>
    <row r="861" customFormat="false" ht="15.75" hidden="false" customHeight="false" outlineLevel="0" collapsed="false">
      <c r="B861" s="22"/>
      <c r="C861" s="22"/>
      <c r="D861" s="22"/>
      <c r="E861" s="22"/>
    </row>
    <row r="862" customFormat="false" ht="15.75" hidden="false" customHeight="false" outlineLevel="0" collapsed="false">
      <c r="B862" s="22"/>
      <c r="C862" s="22"/>
      <c r="D862" s="22"/>
      <c r="E862" s="22"/>
    </row>
    <row r="863" customFormat="false" ht="15.75" hidden="false" customHeight="false" outlineLevel="0" collapsed="false">
      <c r="B863" s="22"/>
      <c r="C863" s="22"/>
      <c r="D863" s="22"/>
      <c r="E863" s="22"/>
    </row>
    <row r="864" customFormat="false" ht="15.75" hidden="false" customHeight="false" outlineLevel="0" collapsed="false">
      <c r="B864" s="22"/>
      <c r="C864" s="22"/>
      <c r="D864" s="22"/>
      <c r="E864" s="22"/>
    </row>
    <row r="865" customFormat="false" ht="15.75" hidden="false" customHeight="false" outlineLevel="0" collapsed="false">
      <c r="B865" s="22"/>
      <c r="C865" s="22"/>
      <c r="D865" s="22"/>
      <c r="E865" s="22"/>
    </row>
    <row r="866" customFormat="false" ht="15.75" hidden="false" customHeight="false" outlineLevel="0" collapsed="false">
      <c r="B866" s="22"/>
      <c r="C866" s="22"/>
      <c r="D866" s="22"/>
      <c r="E866" s="22"/>
    </row>
    <row r="867" customFormat="false" ht="15.75" hidden="false" customHeight="false" outlineLevel="0" collapsed="false">
      <c r="B867" s="22"/>
      <c r="C867" s="22"/>
      <c r="D867" s="22"/>
      <c r="E867" s="22"/>
    </row>
    <row r="868" customFormat="false" ht="15.75" hidden="false" customHeight="false" outlineLevel="0" collapsed="false">
      <c r="B868" s="22"/>
      <c r="C868" s="22"/>
      <c r="D868" s="22"/>
      <c r="E868" s="22"/>
    </row>
    <row r="869" customFormat="false" ht="15.75" hidden="false" customHeight="false" outlineLevel="0" collapsed="false">
      <c r="B869" s="22"/>
      <c r="C869" s="22"/>
      <c r="D869" s="22"/>
      <c r="E869" s="22"/>
    </row>
    <row r="870" customFormat="false" ht="15.75" hidden="false" customHeight="false" outlineLevel="0" collapsed="false">
      <c r="B870" s="22"/>
      <c r="C870" s="22"/>
      <c r="D870" s="22"/>
      <c r="E870" s="22"/>
    </row>
    <row r="871" customFormat="false" ht="15.75" hidden="false" customHeight="false" outlineLevel="0" collapsed="false">
      <c r="B871" s="22"/>
      <c r="C871" s="22"/>
      <c r="D871" s="22"/>
      <c r="E871" s="22"/>
    </row>
    <row r="872" customFormat="false" ht="15.75" hidden="false" customHeight="false" outlineLevel="0" collapsed="false">
      <c r="B872" s="22"/>
      <c r="C872" s="22"/>
      <c r="D872" s="22"/>
      <c r="E872" s="22"/>
    </row>
    <row r="873" customFormat="false" ht="15.75" hidden="false" customHeight="false" outlineLevel="0" collapsed="false">
      <c r="B873" s="22"/>
      <c r="C873" s="22"/>
      <c r="D873" s="22"/>
      <c r="E873" s="22"/>
    </row>
    <row r="874" customFormat="false" ht="15.75" hidden="false" customHeight="false" outlineLevel="0" collapsed="false">
      <c r="B874" s="22"/>
      <c r="C874" s="22"/>
      <c r="D874" s="22"/>
      <c r="E874" s="22"/>
    </row>
    <row r="875" customFormat="false" ht="15.75" hidden="false" customHeight="false" outlineLevel="0" collapsed="false">
      <c r="B875" s="22"/>
      <c r="C875" s="22"/>
      <c r="D875" s="22"/>
      <c r="E875" s="22"/>
    </row>
    <row r="876" customFormat="false" ht="15.75" hidden="false" customHeight="false" outlineLevel="0" collapsed="false">
      <c r="B876" s="22"/>
      <c r="C876" s="22"/>
      <c r="D876" s="22"/>
      <c r="E876" s="22"/>
    </row>
    <row r="877" customFormat="false" ht="15.75" hidden="false" customHeight="false" outlineLevel="0" collapsed="false">
      <c r="B877" s="22"/>
      <c r="C877" s="22"/>
      <c r="D877" s="22"/>
      <c r="E877" s="22"/>
    </row>
    <row r="878" customFormat="false" ht="15.75" hidden="false" customHeight="false" outlineLevel="0" collapsed="false">
      <c r="B878" s="22"/>
      <c r="C878" s="22"/>
      <c r="D878" s="22"/>
      <c r="E878" s="22"/>
    </row>
    <row r="879" customFormat="false" ht="15.75" hidden="false" customHeight="false" outlineLevel="0" collapsed="false">
      <c r="B879" s="22"/>
      <c r="C879" s="22"/>
      <c r="D879" s="22"/>
      <c r="E879" s="22"/>
    </row>
    <row r="880" customFormat="false" ht="15.75" hidden="false" customHeight="false" outlineLevel="0" collapsed="false">
      <c r="B880" s="22"/>
      <c r="C880" s="22"/>
      <c r="D880" s="22"/>
      <c r="E880" s="22"/>
    </row>
    <row r="881" customFormat="false" ht="15.75" hidden="false" customHeight="false" outlineLevel="0" collapsed="false">
      <c r="B881" s="22"/>
      <c r="C881" s="22"/>
      <c r="D881" s="22"/>
      <c r="E881" s="22"/>
    </row>
    <row r="882" customFormat="false" ht="15.75" hidden="false" customHeight="false" outlineLevel="0" collapsed="false">
      <c r="B882" s="22"/>
      <c r="C882" s="22"/>
      <c r="D882" s="22"/>
      <c r="E882" s="22"/>
    </row>
    <row r="883" customFormat="false" ht="15.75" hidden="false" customHeight="false" outlineLevel="0" collapsed="false">
      <c r="B883" s="22"/>
      <c r="C883" s="22"/>
      <c r="D883" s="22"/>
      <c r="E883" s="22"/>
    </row>
    <row r="884" customFormat="false" ht="15.75" hidden="false" customHeight="false" outlineLevel="0" collapsed="false">
      <c r="B884" s="22"/>
      <c r="C884" s="22"/>
      <c r="D884" s="22"/>
      <c r="E884" s="22"/>
    </row>
    <row r="885" customFormat="false" ht="15.75" hidden="false" customHeight="false" outlineLevel="0" collapsed="false">
      <c r="B885" s="22"/>
      <c r="C885" s="22"/>
      <c r="D885" s="22"/>
      <c r="E885" s="22"/>
    </row>
    <row r="886" customFormat="false" ht="15.75" hidden="false" customHeight="false" outlineLevel="0" collapsed="false">
      <c r="B886" s="22"/>
      <c r="C886" s="22"/>
      <c r="D886" s="22"/>
      <c r="E886" s="22"/>
    </row>
    <row r="887" customFormat="false" ht="15.75" hidden="false" customHeight="false" outlineLevel="0" collapsed="false">
      <c r="B887" s="22"/>
      <c r="C887" s="22"/>
      <c r="D887" s="22"/>
      <c r="E887" s="22"/>
    </row>
    <row r="888" customFormat="false" ht="15.75" hidden="false" customHeight="false" outlineLevel="0" collapsed="false">
      <c r="B888" s="22"/>
      <c r="C888" s="22"/>
      <c r="D888" s="22"/>
      <c r="E888" s="22"/>
    </row>
    <row r="889" customFormat="false" ht="15.75" hidden="false" customHeight="false" outlineLevel="0" collapsed="false">
      <c r="B889" s="22"/>
      <c r="C889" s="22"/>
      <c r="D889" s="22"/>
      <c r="E889" s="22"/>
    </row>
    <row r="890" customFormat="false" ht="15.75" hidden="false" customHeight="false" outlineLevel="0" collapsed="false">
      <c r="B890" s="22"/>
      <c r="C890" s="22"/>
      <c r="D890" s="22"/>
      <c r="E890" s="22"/>
    </row>
    <row r="891" customFormat="false" ht="15.75" hidden="false" customHeight="false" outlineLevel="0" collapsed="false">
      <c r="B891" s="22"/>
      <c r="C891" s="22"/>
      <c r="D891" s="22"/>
      <c r="E891" s="22"/>
    </row>
    <row r="892" customFormat="false" ht="15.75" hidden="false" customHeight="false" outlineLevel="0" collapsed="false">
      <c r="B892" s="22"/>
      <c r="C892" s="22"/>
      <c r="D892" s="22"/>
      <c r="E892" s="22"/>
    </row>
    <row r="893" customFormat="false" ht="15.75" hidden="false" customHeight="false" outlineLevel="0" collapsed="false">
      <c r="B893" s="22"/>
      <c r="C893" s="22"/>
      <c r="D893" s="22"/>
      <c r="E893" s="22"/>
    </row>
    <row r="894" customFormat="false" ht="15.75" hidden="false" customHeight="false" outlineLevel="0" collapsed="false">
      <c r="B894" s="22"/>
      <c r="C894" s="22"/>
      <c r="D894" s="22"/>
      <c r="E894" s="22"/>
    </row>
    <row r="895" customFormat="false" ht="15.75" hidden="false" customHeight="false" outlineLevel="0" collapsed="false">
      <c r="B895" s="22"/>
      <c r="C895" s="22"/>
      <c r="D895" s="22"/>
      <c r="E895" s="22"/>
    </row>
    <row r="896" customFormat="false" ht="15.75" hidden="false" customHeight="false" outlineLevel="0" collapsed="false">
      <c r="B896" s="22"/>
      <c r="C896" s="22"/>
      <c r="D896" s="22"/>
      <c r="E896" s="22"/>
    </row>
    <row r="897" customFormat="false" ht="15.75" hidden="false" customHeight="false" outlineLevel="0" collapsed="false">
      <c r="B897" s="22"/>
      <c r="C897" s="22"/>
      <c r="D897" s="22"/>
      <c r="E897" s="22"/>
    </row>
    <row r="898" customFormat="false" ht="15.75" hidden="false" customHeight="false" outlineLevel="0" collapsed="false">
      <c r="B898" s="22"/>
      <c r="C898" s="22"/>
      <c r="D898" s="22"/>
      <c r="E898" s="22"/>
    </row>
    <row r="899" customFormat="false" ht="15.75" hidden="false" customHeight="false" outlineLevel="0" collapsed="false">
      <c r="B899" s="22"/>
      <c r="C899" s="22"/>
      <c r="D899" s="22"/>
      <c r="E899" s="22"/>
    </row>
    <row r="900" customFormat="false" ht="15.75" hidden="false" customHeight="false" outlineLevel="0" collapsed="false">
      <c r="B900" s="22"/>
      <c r="C900" s="22"/>
      <c r="D900" s="22"/>
      <c r="E900" s="22"/>
    </row>
    <row r="901" customFormat="false" ht="15.75" hidden="false" customHeight="false" outlineLevel="0" collapsed="false">
      <c r="B901" s="22"/>
      <c r="C901" s="22"/>
      <c r="D901" s="22"/>
      <c r="E901" s="22"/>
    </row>
    <row r="902" customFormat="false" ht="15.75" hidden="false" customHeight="false" outlineLevel="0" collapsed="false">
      <c r="B902" s="22"/>
      <c r="C902" s="22"/>
      <c r="D902" s="22"/>
      <c r="E902" s="22"/>
    </row>
    <row r="903" customFormat="false" ht="15.75" hidden="false" customHeight="false" outlineLevel="0" collapsed="false">
      <c r="B903" s="22"/>
      <c r="C903" s="22"/>
      <c r="D903" s="22"/>
      <c r="E903" s="22"/>
    </row>
    <row r="904" customFormat="false" ht="15.75" hidden="false" customHeight="false" outlineLevel="0" collapsed="false">
      <c r="B904" s="22"/>
      <c r="C904" s="22"/>
      <c r="D904" s="22"/>
      <c r="E904" s="22"/>
    </row>
    <row r="905" customFormat="false" ht="15.75" hidden="false" customHeight="false" outlineLevel="0" collapsed="false">
      <c r="B905" s="22"/>
      <c r="C905" s="22"/>
      <c r="D905" s="22"/>
      <c r="E905" s="22"/>
    </row>
    <row r="906" customFormat="false" ht="15.75" hidden="false" customHeight="false" outlineLevel="0" collapsed="false">
      <c r="B906" s="22"/>
      <c r="C906" s="22"/>
      <c r="D906" s="22"/>
      <c r="E906" s="22"/>
    </row>
    <row r="907" customFormat="false" ht="15.75" hidden="false" customHeight="false" outlineLevel="0" collapsed="false">
      <c r="B907" s="22"/>
      <c r="C907" s="22"/>
      <c r="D907" s="22"/>
      <c r="E907" s="22"/>
    </row>
    <row r="908" customFormat="false" ht="15.75" hidden="false" customHeight="false" outlineLevel="0" collapsed="false">
      <c r="B908" s="22"/>
      <c r="C908" s="22"/>
      <c r="D908" s="22"/>
      <c r="E908" s="22"/>
    </row>
    <row r="909" customFormat="false" ht="15.75" hidden="false" customHeight="false" outlineLevel="0" collapsed="false">
      <c r="B909" s="22"/>
      <c r="C909" s="22"/>
      <c r="D909" s="22"/>
      <c r="E909" s="22"/>
    </row>
    <row r="910" customFormat="false" ht="15.75" hidden="false" customHeight="false" outlineLevel="0" collapsed="false">
      <c r="B910" s="22"/>
      <c r="C910" s="22"/>
      <c r="D910" s="22"/>
      <c r="E910" s="22"/>
    </row>
    <row r="911" customFormat="false" ht="15.75" hidden="false" customHeight="false" outlineLevel="0" collapsed="false">
      <c r="B911" s="22"/>
      <c r="C911" s="22"/>
      <c r="D911" s="22"/>
      <c r="E911" s="22"/>
    </row>
    <row r="912" customFormat="false" ht="15.75" hidden="false" customHeight="false" outlineLevel="0" collapsed="false">
      <c r="B912" s="22"/>
      <c r="C912" s="22"/>
      <c r="D912" s="22"/>
      <c r="E912" s="22"/>
    </row>
    <row r="913" customFormat="false" ht="15.75" hidden="false" customHeight="false" outlineLevel="0" collapsed="false">
      <c r="B913" s="22"/>
      <c r="C913" s="22"/>
      <c r="D913" s="22"/>
      <c r="E913" s="22"/>
    </row>
    <row r="914" customFormat="false" ht="15.75" hidden="false" customHeight="false" outlineLevel="0" collapsed="false">
      <c r="B914" s="22"/>
      <c r="C914" s="22"/>
      <c r="D914" s="22"/>
      <c r="E914" s="22"/>
    </row>
    <row r="915" customFormat="false" ht="15.75" hidden="false" customHeight="false" outlineLevel="0" collapsed="false">
      <c r="B915" s="22"/>
      <c r="C915" s="22"/>
      <c r="D915" s="22"/>
      <c r="E915" s="22"/>
    </row>
    <row r="916" customFormat="false" ht="15.75" hidden="false" customHeight="false" outlineLevel="0" collapsed="false">
      <c r="B916" s="22"/>
      <c r="C916" s="22"/>
      <c r="D916" s="22"/>
      <c r="E916" s="22"/>
    </row>
    <row r="917" customFormat="false" ht="15.75" hidden="false" customHeight="false" outlineLevel="0" collapsed="false">
      <c r="B917" s="22"/>
      <c r="C917" s="22"/>
      <c r="D917" s="22"/>
      <c r="E917" s="22"/>
    </row>
    <row r="918" customFormat="false" ht="15.75" hidden="false" customHeight="false" outlineLevel="0" collapsed="false">
      <c r="B918" s="22"/>
      <c r="C918" s="22"/>
      <c r="D918" s="22"/>
      <c r="E918" s="22"/>
    </row>
    <row r="919" customFormat="false" ht="15.75" hidden="false" customHeight="false" outlineLevel="0" collapsed="false">
      <c r="B919" s="22"/>
      <c r="C919" s="22"/>
      <c r="D919" s="22"/>
      <c r="E919" s="22"/>
    </row>
    <row r="920" customFormat="false" ht="15.75" hidden="false" customHeight="false" outlineLevel="0" collapsed="false">
      <c r="B920" s="22"/>
      <c r="C920" s="22"/>
      <c r="D920" s="22"/>
      <c r="E920" s="22"/>
    </row>
    <row r="921" customFormat="false" ht="15.75" hidden="false" customHeight="false" outlineLevel="0" collapsed="false">
      <c r="B921" s="22"/>
      <c r="C921" s="22"/>
      <c r="D921" s="22"/>
      <c r="E921" s="22"/>
    </row>
    <row r="922" customFormat="false" ht="15.75" hidden="false" customHeight="false" outlineLevel="0" collapsed="false">
      <c r="B922" s="22"/>
      <c r="C922" s="22"/>
      <c r="D922" s="22"/>
      <c r="E922" s="22"/>
    </row>
    <row r="923" customFormat="false" ht="15.75" hidden="false" customHeight="false" outlineLevel="0" collapsed="false">
      <c r="B923" s="22"/>
      <c r="C923" s="22"/>
      <c r="D923" s="22"/>
      <c r="E923" s="22"/>
    </row>
    <row r="924" customFormat="false" ht="15.75" hidden="false" customHeight="false" outlineLevel="0" collapsed="false">
      <c r="B924" s="22"/>
      <c r="C924" s="22"/>
      <c r="D924" s="22"/>
      <c r="E924" s="22"/>
    </row>
    <row r="925" customFormat="false" ht="15.75" hidden="false" customHeight="false" outlineLevel="0" collapsed="false">
      <c r="B925" s="22"/>
      <c r="C925" s="22"/>
      <c r="D925" s="22"/>
      <c r="E925" s="22"/>
    </row>
    <row r="926" customFormat="false" ht="15.75" hidden="false" customHeight="false" outlineLevel="0" collapsed="false">
      <c r="B926" s="22"/>
      <c r="C926" s="22"/>
      <c r="D926" s="22"/>
      <c r="E926" s="22"/>
    </row>
    <row r="927" customFormat="false" ht="15.75" hidden="false" customHeight="false" outlineLevel="0" collapsed="false">
      <c r="B927" s="22"/>
      <c r="C927" s="22"/>
      <c r="D927" s="22"/>
      <c r="E927" s="22"/>
    </row>
    <row r="928" customFormat="false" ht="15.75" hidden="false" customHeight="false" outlineLevel="0" collapsed="false">
      <c r="B928" s="22"/>
      <c r="C928" s="22"/>
      <c r="D928" s="22"/>
      <c r="E928" s="22"/>
    </row>
    <row r="929" customFormat="false" ht="15.75" hidden="false" customHeight="false" outlineLevel="0" collapsed="false">
      <c r="B929" s="22"/>
      <c r="C929" s="22"/>
      <c r="D929" s="22"/>
      <c r="E929" s="22"/>
    </row>
    <row r="930" customFormat="false" ht="15.75" hidden="false" customHeight="false" outlineLevel="0" collapsed="false">
      <c r="B930" s="22"/>
      <c r="C930" s="22"/>
      <c r="D930" s="22"/>
      <c r="E930" s="22"/>
    </row>
    <row r="931" customFormat="false" ht="15.75" hidden="false" customHeight="false" outlineLevel="0" collapsed="false">
      <c r="B931" s="22"/>
      <c r="C931" s="22"/>
      <c r="D931" s="22"/>
      <c r="E931" s="22"/>
    </row>
    <row r="932" customFormat="false" ht="15.75" hidden="false" customHeight="false" outlineLevel="0" collapsed="false">
      <c r="B932" s="22"/>
      <c r="C932" s="22"/>
      <c r="D932" s="22"/>
      <c r="E932" s="22"/>
    </row>
    <row r="933" customFormat="false" ht="15.75" hidden="false" customHeight="false" outlineLevel="0" collapsed="false">
      <c r="B933" s="22"/>
      <c r="C933" s="22"/>
      <c r="D933" s="22"/>
      <c r="E933" s="22"/>
    </row>
    <row r="934" customFormat="false" ht="15.75" hidden="false" customHeight="false" outlineLevel="0" collapsed="false">
      <c r="B934" s="22"/>
      <c r="C934" s="22"/>
      <c r="D934" s="22"/>
      <c r="E934" s="22"/>
    </row>
    <row r="935" customFormat="false" ht="15.75" hidden="false" customHeight="false" outlineLevel="0" collapsed="false">
      <c r="B935" s="22"/>
      <c r="C935" s="22"/>
      <c r="D935" s="22"/>
      <c r="E935" s="22"/>
    </row>
    <row r="936" customFormat="false" ht="15.75" hidden="false" customHeight="false" outlineLevel="0" collapsed="false">
      <c r="B936" s="22"/>
      <c r="C936" s="22"/>
      <c r="D936" s="22"/>
      <c r="E936" s="22"/>
    </row>
    <row r="937" customFormat="false" ht="15.75" hidden="false" customHeight="false" outlineLevel="0" collapsed="false">
      <c r="B937" s="22"/>
      <c r="C937" s="22"/>
      <c r="D937" s="22"/>
      <c r="E937" s="22"/>
    </row>
    <row r="938" customFormat="false" ht="15.75" hidden="false" customHeight="false" outlineLevel="0" collapsed="false">
      <c r="B938" s="22"/>
      <c r="C938" s="22"/>
      <c r="D938" s="22"/>
      <c r="E938" s="22"/>
    </row>
    <row r="939" customFormat="false" ht="15.75" hidden="false" customHeight="false" outlineLevel="0" collapsed="false">
      <c r="B939" s="22"/>
      <c r="C939" s="22"/>
      <c r="D939" s="22"/>
      <c r="E939" s="22"/>
    </row>
    <row r="940" customFormat="false" ht="15.75" hidden="false" customHeight="false" outlineLevel="0" collapsed="false">
      <c r="B940" s="22"/>
      <c r="C940" s="22"/>
      <c r="D940" s="22"/>
      <c r="E940" s="22"/>
    </row>
    <row r="941" customFormat="false" ht="15.75" hidden="false" customHeight="false" outlineLevel="0" collapsed="false">
      <c r="B941" s="22"/>
      <c r="C941" s="22"/>
      <c r="D941" s="22"/>
      <c r="E941" s="22"/>
    </row>
    <row r="942" customFormat="false" ht="15.75" hidden="false" customHeight="false" outlineLevel="0" collapsed="false">
      <c r="B942" s="22"/>
      <c r="C942" s="22"/>
      <c r="D942" s="22"/>
      <c r="E942" s="22"/>
    </row>
    <row r="943" customFormat="false" ht="15.75" hidden="false" customHeight="false" outlineLevel="0" collapsed="false">
      <c r="B943" s="22"/>
      <c r="C943" s="22"/>
      <c r="D943" s="22"/>
      <c r="E943" s="22"/>
    </row>
    <row r="944" customFormat="false" ht="15.75" hidden="false" customHeight="false" outlineLevel="0" collapsed="false">
      <c r="B944" s="22"/>
      <c r="C944" s="22"/>
      <c r="D944" s="22"/>
      <c r="E944" s="22"/>
    </row>
    <row r="945" customFormat="false" ht="15.75" hidden="false" customHeight="false" outlineLevel="0" collapsed="false">
      <c r="B945" s="22"/>
      <c r="C945" s="22"/>
      <c r="D945" s="22"/>
      <c r="E945" s="22"/>
    </row>
    <row r="946" customFormat="false" ht="15.75" hidden="false" customHeight="false" outlineLevel="0" collapsed="false">
      <c r="B946" s="22"/>
      <c r="C946" s="22"/>
      <c r="D946" s="22"/>
      <c r="E946" s="22"/>
    </row>
    <row r="947" customFormat="false" ht="15.75" hidden="false" customHeight="false" outlineLevel="0" collapsed="false">
      <c r="B947" s="22"/>
      <c r="C947" s="22"/>
      <c r="D947" s="22"/>
      <c r="E947" s="22"/>
    </row>
    <row r="948" customFormat="false" ht="15.75" hidden="false" customHeight="false" outlineLevel="0" collapsed="false">
      <c r="B948" s="22"/>
      <c r="C948" s="22"/>
      <c r="D948" s="22"/>
      <c r="E948" s="22"/>
    </row>
    <row r="949" customFormat="false" ht="15.75" hidden="false" customHeight="false" outlineLevel="0" collapsed="false">
      <c r="B949" s="22"/>
      <c r="C949" s="22"/>
      <c r="D949" s="22"/>
      <c r="E949" s="22"/>
    </row>
    <row r="950" customFormat="false" ht="15.75" hidden="false" customHeight="false" outlineLevel="0" collapsed="false">
      <c r="B950" s="22"/>
      <c r="C950" s="22"/>
      <c r="D950" s="22"/>
      <c r="E950" s="22"/>
    </row>
    <row r="951" customFormat="false" ht="15.75" hidden="false" customHeight="false" outlineLevel="0" collapsed="false">
      <c r="B951" s="22"/>
      <c r="C951" s="22"/>
      <c r="D951" s="22"/>
      <c r="E951" s="22"/>
    </row>
    <row r="952" customFormat="false" ht="15.75" hidden="false" customHeight="false" outlineLevel="0" collapsed="false">
      <c r="B952" s="22"/>
      <c r="C952" s="22"/>
      <c r="D952" s="22"/>
      <c r="E952" s="22"/>
    </row>
    <row r="953" customFormat="false" ht="15.75" hidden="false" customHeight="false" outlineLevel="0" collapsed="false">
      <c r="B953" s="22"/>
      <c r="C953" s="22"/>
      <c r="D953" s="22"/>
      <c r="E953" s="22"/>
    </row>
    <row r="954" customFormat="false" ht="15.75" hidden="false" customHeight="false" outlineLevel="0" collapsed="false">
      <c r="B954" s="22"/>
      <c r="C954" s="22"/>
      <c r="D954" s="22"/>
      <c r="E954" s="22"/>
    </row>
    <row r="955" customFormat="false" ht="15.75" hidden="false" customHeight="false" outlineLevel="0" collapsed="false">
      <c r="B955" s="22"/>
      <c r="C955" s="22"/>
      <c r="D955" s="22"/>
      <c r="E955" s="22"/>
    </row>
    <row r="956" customFormat="false" ht="15.75" hidden="false" customHeight="false" outlineLevel="0" collapsed="false">
      <c r="B956" s="22"/>
      <c r="C956" s="22"/>
      <c r="D956" s="22"/>
      <c r="E956" s="22"/>
    </row>
    <row r="957" customFormat="false" ht="15.75" hidden="false" customHeight="false" outlineLevel="0" collapsed="false">
      <c r="B957" s="22"/>
      <c r="C957" s="22"/>
      <c r="D957" s="22"/>
      <c r="E957" s="22"/>
    </row>
    <row r="958" customFormat="false" ht="15.75" hidden="false" customHeight="false" outlineLevel="0" collapsed="false">
      <c r="B958" s="22"/>
      <c r="C958" s="22"/>
      <c r="D958" s="22"/>
      <c r="E958" s="22"/>
    </row>
    <row r="959" customFormat="false" ht="15.75" hidden="false" customHeight="false" outlineLevel="0" collapsed="false">
      <c r="B959" s="22"/>
      <c r="C959" s="22"/>
      <c r="D959" s="22"/>
      <c r="E959" s="22"/>
    </row>
    <row r="960" customFormat="false" ht="15.75" hidden="false" customHeight="false" outlineLevel="0" collapsed="false">
      <c r="B960" s="22"/>
      <c r="C960" s="22"/>
      <c r="D960" s="22"/>
      <c r="E960" s="22"/>
    </row>
    <row r="961" customFormat="false" ht="15.75" hidden="false" customHeight="false" outlineLevel="0" collapsed="false">
      <c r="B961" s="22"/>
      <c r="C961" s="22"/>
      <c r="D961" s="22"/>
      <c r="E961" s="22"/>
    </row>
    <row r="962" customFormat="false" ht="15.75" hidden="false" customHeight="false" outlineLevel="0" collapsed="false">
      <c r="B962" s="22"/>
      <c r="C962" s="22"/>
      <c r="D962" s="22"/>
      <c r="E962" s="22"/>
    </row>
    <row r="963" customFormat="false" ht="15.75" hidden="false" customHeight="false" outlineLevel="0" collapsed="false">
      <c r="B963" s="22"/>
      <c r="C963" s="22"/>
      <c r="D963" s="22"/>
      <c r="E963" s="22"/>
    </row>
    <row r="964" customFormat="false" ht="15.75" hidden="false" customHeight="false" outlineLevel="0" collapsed="false">
      <c r="B964" s="22"/>
      <c r="C964" s="22"/>
      <c r="D964" s="22"/>
      <c r="E964" s="22"/>
    </row>
    <row r="965" customFormat="false" ht="15.75" hidden="false" customHeight="false" outlineLevel="0" collapsed="false">
      <c r="B965" s="22"/>
      <c r="C965" s="22"/>
      <c r="D965" s="22"/>
      <c r="E965" s="22"/>
    </row>
    <row r="966" customFormat="false" ht="15.75" hidden="false" customHeight="false" outlineLevel="0" collapsed="false">
      <c r="B966" s="22"/>
      <c r="C966" s="22"/>
      <c r="D966" s="22"/>
      <c r="E966" s="22"/>
    </row>
    <row r="967" customFormat="false" ht="15.75" hidden="false" customHeight="false" outlineLevel="0" collapsed="false">
      <c r="B967" s="22"/>
      <c r="C967" s="22"/>
      <c r="D967" s="22"/>
      <c r="E967" s="22"/>
    </row>
    <row r="968" customFormat="false" ht="15.75" hidden="false" customHeight="false" outlineLevel="0" collapsed="false">
      <c r="B968" s="22"/>
      <c r="C968" s="22"/>
      <c r="D968" s="22"/>
      <c r="E968" s="22"/>
    </row>
    <row r="969" customFormat="false" ht="15.75" hidden="false" customHeight="false" outlineLevel="0" collapsed="false">
      <c r="B969" s="22"/>
      <c r="C969" s="22"/>
      <c r="D969" s="22"/>
      <c r="E969" s="22"/>
    </row>
    <row r="970" customFormat="false" ht="15.75" hidden="false" customHeight="false" outlineLevel="0" collapsed="false">
      <c r="B970" s="22"/>
      <c r="C970" s="22"/>
      <c r="D970" s="22"/>
      <c r="E970" s="22"/>
    </row>
    <row r="971" customFormat="false" ht="15.75" hidden="false" customHeight="false" outlineLevel="0" collapsed="false">
      <c r="B971" s="22"/>
      <c r="C971" s="22"/>
      <c r="D971" s="22"/>
      <c r="E971" s="22"/>
    </row>
    <row r="972" customFormat="false" ht="15.75" hidden="false" customHeight="false" outlineLevel="0" collapsed="false">
      <c r="B972" s="22"/>
      <c r="C972" s="22"/>
      <c r="D972" s="22"/>
      <c r="E972" s="22"/>
    </row>
    <row r="973" customFormat="false" ht="15.75" hidden="false" customHeight="false" outlineLevel="0" collapsed="false">
      <c r="B973" s="22"/>
      <c r="C973" s="22"/>
      <c r="D973" s="22"/>
      <c r="E973" s="22"/>
    </row>
    <row r="974" customFormat="false" ht="15.75" hidden="false" customHeight="false" outlineLevel="0" collapsed="false">
      <c r="B974" s="22"/>
      <c r="C974" s="22"/>
      <c r="D974" s="22"/>
      <c r="E974" s="22"/>
    </row>
    <row r="975" customFormat="false" ht="15.75" hidden="false" customHeight="false" outlineLevel="0" collapsed="false">
      <c r="B975" s="22"/>
      <c r="C975" s="22"/>
      <c r="D975" s="22"/>
      <c r="E975" s="22"/>
    </row>
    <row r="976" customFormat="false" ht="15.75" hidden="false" customHeight="false" outlineLevel="0" collapsed="false">
      <c r="B976" s="22"/>
      <c r="C976" s="22"/>
      <c r="D976" s="22"/>
      <c r="E976" s="22"/>
    </row>
    <row r="977" customFormat="false" ht="15.75" hidden="false" customHeight="false" outlineLevel="0" collapsed="false">
      <c r="B977" s="22"/>
      <c r="C977" s="22"/>
      <c r="D977" s="22"/>
      <c r="E977" s="22"/>
    </row>
    <row r="978" customFormat="false" ht="15.75" hidden="false" customHeight="false" outlineLevel="0" collapsed="false">
      <c r="B978" s="22"/>
      <c r="C978" s="22"/>
      <c r="D978" s="22"/>
      <c r="E978" s="22"/>
    </row>
    <row r="979" customFormat="false" ht="15.75" hidden="false" customHeight="false" outlineLevel="0" collapsed="false">
      <c r="B979" s="22"/>
      <c r="C979" s="22"/>
      <c r="D979" s="22"/>
      <c r="E979" s="22"/>
    </row>
    <row r="980" customFormat="false" ht="15.75" hidden="false" customHeight="false" outlineLevel="0" collapsed="false">
      <c r="B980" s="22"/>
      <c r="C980" s="22"/>
      <c r="D980" s="22"/>
      <c r="E980" s="22"/>
    </row>
    <row r="981" customFormat="false" ht="15.75" hidden="false" customHeight="false" outlineLevel="0" collapsed="false">
      <c r="B981" s="22"/>
      <c r="C981" s="22"/>
      <c r="D981" s="22"/>
      <c r="E981" s="22"/>
    </row>
    <row r="982" customFormat="false" ht="15.75" hidden="false" customHeight="false" outlineLevel="0" collapsed="false">
      <c r="B982" s="22"/>
      <c r="C982" s="22"/>
      <c r="D982" s="22"/>
      <c r="E982" s="22"/>
    </row>
    <row r="983" customFormat="false" ht="15.75" hidden="false" customHeight="false" outlineLevel="0" collapsed="false">
      <c r="B983" s="22"/>
      <c r="C983" s="22"/>
      <c r="D983" s="22"/>
      <c r="E983" s="22"/>
    </row>
    <row r="984" customFormat="false" ht="15.75" hidden="false" customHeight="false" outlineLevel="0" collapsed="false">
      <c r="B984" s="22"/>
      <c r="C984" s="22"/>
      <c r="D984" s="22"/>
      <c r="E984" s="22"/>
    </row>
    <row r="985" customFormat="false" ht="15.75" hidden="false" customHeight="false" outlineLevel="0" collapsed="false">
      <c r="B985" s="22"/>
      <c r="C985" s="22"/>
      <c r="D985" s="22"/>
      <c r="E985" s="22"/>
    </row>
    <row r="986" customFormat="false" ht="15.75" hidden="false" customHeight="false" outlineLevel="0" collapsed="false">
      <c r="B986" s="22"/>
      <c r="C986" s="22"/>
      <c r="D986" s="22"/>
      <c r="E986" s="22"/>
    </row>
    <row r="987" customFormat="false" ht="15.75" hidden="false" customHeight="false" outlineLevel="0" collapsed="false">
      <c r="B987" s="22"/>
      <c r="C987" s="22"/>
      <c r="D987" s="22"/>
      <c r="E987" s="22"/>
    </row>
    <row r="988" customFormat="false" ht="15.75" hidden="false" customHeight="false" outlineLevel="0" collapsed="false">
      <c r="B988" s="22"/>
      <c r="C988" s="22"/>
      <c r="D988" s="22"/>
      <c r="E988" s="22"/>
    </row>
    <row r="989" customFormat="false" ht="15.75" hidden="false" customHeight="false" outlineLevel="0" collapsed="false">
      <c r="B989" s="22"/>
      <c r="C989" s="22"/>
      <c r="D989" s="22"/>
      <c r="E989" s="22"/>
    </row>
    <row r="990" customFormat="false" ht="15.75" hidden="false" customHeight="false" outlineLevel="0" collapsed="false">
      <c r="B990" s="22"/>
      <c r="C990" s="22"/>
      <c r="D990" s="22"/>
      <c r="E990" s="22"/>
    </row>
    <row r="991" customFormat="false" ht="15.75" hidden="false" customHeight="false" outlineLevel="0" collapsed="false">
      <c r="B991" s="22"/>
      <c r="C991" s="22"/>
      <c r="D991" s="22"/>
      <c r="E991" s="22"/>
    </row>
    <row r="992" customFormat="false" ht="15.75" hidden="false" customHeight="false" outlineLevel="0" collapsed="false">
      <c r="B992" s="22"/>
      <c r="C992" s="22"/>
      <c r="D992" s="22"/>
      <c r="E992" s="22"/>
    </row>
    <row r="993" customFormat="false" ht="15.75" hidden="false" customHeight="false" outlineLevel="0" collapsed="false">
      <c r="B993" s="22"/>
      <c r="C993" s="22"/>
      <c r="D993" s="22"/>
      <c r="E993" s="22"/>
    </row>
    <row r="994" customFormat="false" ht="15.75" hidden="false" customHeight="false" outlineLevel="0" collapsed="false">
      <c r="B994" s="22"/>
      <c r="C994" s="22"/>
      <c r="D994" s="22"/>
      <c r="E994" s="22"/>
    </row>
    <row r="995" customFormat="false" ht="15.75" hidden="false" customHeight="false" outlineLevel="0" collapsed="false">
      <c r="B995" s="22"/>
      <c r="C995" s="22"/>
      <c r="D995" s="22"/>
      <c r="E995" s="22"/>
    </row>
    <row r="996" customFormat="false" ht="15.75" hidden="false" customHeight="false" outlineLevel="0" collapsed="false">
      <c r="B996" s="22"/>
      <c r="C996" s="22"/>
      <c r="D996" s="22"/>
      <c r="E996" s="22"/>
    </row>
    <row r="997" customFormat="false" ht="15.75" hidden="false" customHeight="false" outlineLevel="0" collapsed="false">
      <c r="B997" s="22"/>
      <c r="C997" s="22"/>
      <c r="D997" s="22"/>
      <c r="E997" s="22"/>
    </row>
    <row r="998" customFormat="false" ht="15.75" hidden="false" customHeight="false" outlineLevel="0" collapsed="false">
      <c r="B998" s="22"/>
      <c r="C998" s="22"/>
      <c r="D998" s="22"/>
      <c r="E998" s="22"/>
    </row>
    <row r="999" customFormat="false" ht="15.75" hidden="false" customHeight="false" outlineLevel="0" collapsed="false">
      <c r="B999" s="22"/>
      <c r="C999" s="22"/>
      <c r="D999" s="22"/>
      <c r="E999" s="22"/>
    </row>
    <row r="1000" customFormat="false" ht="15.75" hidden="false" customHeight="false" outlineLevel="0" collapsed="false">
      <c r="B1000" s="22"/>
      <c r="C1000" s="22"/>
      <c r="D1000" s="22"/>
      <c r="E1000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4" t="s">
        <v>149</v>
      </c>
      <c r="B1" s="25"/>
      <c r="C1" s="25"/>
      <c r="D1" s="25"/>
      <c r="E1" s="25"/>
      <c r="F1" s="25"/>
      <c r="G1" s="25"/>
      <c r="H1" s="25"/>
      <c r="I1" s="25"/>
      <c r="J1" s="25"/>
      <c r="K1" s="26" t="s">
        <v>150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6" t="s">
        <v>151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customFormat="false" ht="15.75" hidden="false" customHeight="false" outlineLevel="0" collapsed="false">
      <c r="A3" s="25"/>
      <c r="B3" s="27" t="s">
        <v>152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 t="s">
        <v>153</v>
      </c>
      <c r="S3" s="28" t="n">
        <v>1</v>
      </c>
      <c r="T3" s="28" t="n">
        <v>27</v>
      </c>
      <c r="U3" s="28" t="n">
        <v>273</v>
      </c>
      <c r="V3" s="25"/>
      <c r="W3" s="25"/>
      <c r="X3" s="25"/>
    </row>
    <row r="4" customFormat="false" ht="15.75" hidden="false" customHeight="false" outlineLevel="0" collapsed="false">
      <c r="A4" s="29"/>
      <c r="B4" s="30" t="s">
        <v>154</v>
      </c>
      <c r="C4" s="30"/>
      <c r="D4" s="30" t="s">
        <v>155</v>
      </c>
      <c r="E4" s="31" t="s">
        <v>156</v>
      </c>
      <c r="F4" s="25"/>
      <c r="G4" s="32" t="s">
        <v>157</v>
      </c>
      <c r="H4" s="33" t="s">
        <v>158</v>
      </c>
      <c r="I4" s="34" t="s">
        <v>159</v>
      </c>
      <c r="J4" s="25"/>
      <c r="K4" s="32" t="s">
        <v>160</v>
      </c>
      <c r="L4" s="33" t="s">
        <v>161</v>
      </c>
      <c r="M4" s="33" t="s">
        <v>162</v>
      </c>
      <c r="N4" s="33" t="s">
        <v>163</v>
      </c>
      <c r="O4" s="35" t="s">
        <v>164</v>
      </c>
      <c r="P4" s="35" t="s">
        <v>165</v>
      </c>
      <c r="Q4" s="35" t="s">
        <v>166</v>
      </c>
      <c r="R4" s="36" t="s">
        <v>167</v>
      </c>
      <c r="S4" s="37" t="s">
        <v>168</v>
      </c>
      <c r="T4" s="36" t="s">
        <v>169</v>
      </c>
      <c r="U4" s="38" t="s">
        <v>170</v>
      </c>
      <c r="V4" s="25"/>
      <c r="W4" s="39" t="s">
        <v>171</v>
      </c>
      <c r="X4" s="39" t="s">
        <v>172</v>
      </c>
    </row>
    <row r="5" customFormat="false" ht="39.55" hidden="false" customHeight="true" outlineLevel="0" collapsed="false">
      <c r="A5" s="40"/>
      <c r="B5" s="41" t="s">
        <v>173</v>
      </c>
      <c r="C5" s="42" t="s">
        <v>174</v>
      </c>
      <c r="D5" s="43" t="s">
        <v>175</v>
      </c>
      <c r="E5" s="44"/>
      <c r="F5" s="45"/>
      <c r="G5" s="46" t="s">
        <v>176</v>
      </c>
      <c r="H5" s="46"/>
      <c r="I5" s="46"/>
      <c r="J5" s="45"/>
      <c r="K5" s="47" t="s">
        <v>177</v>
      </c>
      <c r="L5" s="48" t="s">
        <v>178</v>
      </c>
      <c r="M5" s="48"/>
      <c r="N5" s="48"/>
      <c r="O5" s="48" t="s">
        <v>179</v>
      </c>
      <c r="P5" s="48"/>
      <c r="Q5" s="48"/>
      <c r="R5" s="49" t="s">
        <v>180</v>
      </c>
      <c r="S5" s="50" t="s">
        <v>181</v>
      </c>
      <c r="T5" s="50"/>
      <c r="U5" s="50"/>
      <c r="V5" s="45"/>
      <c r="W5" s="51" t="s">
        <v>182</v>
      </c>
      <c r="X5" s="52" t="n">
        <f aca="false">SUM(W6:W506)</f>
        <v>-0.692232713552304</v>
      </c>
    </row>
    <row r="6" customFormat="false" ht="15.75" hidden="false" customHeight="false" outlineLevel="0" collapsed="false">
      <c r="A6" s="53"/>
      <c r="B6" s="54" t="s">
        <v>183</v>
      </c>
      <c r="C6" s="55" t="s">
        <v>184</v>
      </c>
      <c r="D6" s="56" t="s">
        <v>185</v>
      </c>
      <c r="E6" s="57" t="s">
        <v>186</v>
      </c>
      <c r="F6" s="28" t="s">
        <v>44</v>
      </c>
      <c r="G6" s="58" t="n">
        <f aca="false">time_differentiated_CO2!D2</f>
        <v>-1.83113027250148</v>
      </c>
      <c r="H6" s="59" t="n">
        <v>0</v>
      </c>
      <c r="I6" s="60" t="n">
        <v>0</v>
      </c>
      <c r="J6" s="25"/>
      <c r="K6" s="61" t="n">
        <v>0</v>
      </c>
      <c r="L6" s="62" t="n">
        <f aca="false">$B$17+$B$18*EXP(-K6/$B$21)+$B$19*EXP(-K6/$B$22)+$B$20*EXP(-K6/$B$23)</f>
        <v>1</v>
      </c>
      <c r="M6" s="63" t="n">
        <f aca="false">EXP(-K6/$D$9)</f>
        <v>1</v>
      </c>
      <c r="N6" s="63" t="n">
        <f aca="false">EXP(-K6/$D$8)</f>
        <v>1</v>
      </c>
      <c r="O6" s="64" t="n">
        <f aca="false">(K6*$B$17+$B$18*$B$21*(1-EXP(-K6/$B$21))+$B$19*$B$22*(1-EXP(-K6/$B$22))+$B$20*$B$23*(1-EXP(-K6/$B$23)))*$C$7</f>
        <v>0</v>
      </c>
      <c r="P6" s="64" t="n">
        <f aca="false">$D$9*(1-EXP(-K6/$D$9))*$C$9</f>
        <v>0</v>
      </c>
      <c r="Q6" s="65" t="n">
        <f aca="false">$D$8*(1-EXP(-K6/$D$8))*$C$8</f>
        <v>0</v>
      </c>
      <c r="R6" s="66" t="n">
        <f aca="false">$B$13-K6</f>
        <v>100</v>
      </c>
      <c r="S6" s="67" t="n">
        <f aca="false">VLOOKUP($R6,$K$6:$Q$506,5)/$C$26</f>
        <v>1</v>
      </c>
      <c r="T6" s="68" t="n">
        <f aca="false">VLOOKUP($R6,$K$6:$Q$506,6)/$C$26</f>
        <v>26.4972125465053</v>
      </c>
      <c r="U6" s="69" t="n">
        <f aca="false">VLOOKUP($R6,$K$6:$Q$506,7)/$C$26</f>
        <v>263.161911311299</v>
      </c>
      <c r="V6" s="28" t="s">
        <v>44</v>
      </c>
      <c r="W6" s="70" t="n">
        <f aca="false">G6*S6+H6*T6+I6*U6</f>
        <v>-1.83113027250148</v>
      </c>
      <c r="X6" s="25"/>
    </row>
    <row r="7" customFormat="false" ht="15.75" hidden="false" customHeight="false" outlineLevel="0" collapsed="false">
      <c r="A7" s="71" t="s">
        <v>187</v>
      </c>
      <c r="B7" s="72" t="n">
        <v>1.33E-005</v>
      </c>
      <c r="C7" s="73" t="n">
        <f aca="false">B7*$B$10/E7*1000000000/$B$11</f>
        <v>1.70487053477734E-015</v>
      </c>
      <c r="D7" s="74" t="s">
        <v>188</v>
      </c>
      <c r="E7" s="75" t="n">
        <v>44.01</v>
      </c>
      <c r="F7" s="28" t="s">
        <v>45</v>
      </c>
      <c r="G7" s="58" t="n">
        <f aca="false">time_differentiated_CO2!D3</f>
        <v>0</v>
      </c>
      <c r="H7" s="76" t="n">
        <v>0</v>
      </c>
      <c r="I7" s="77" t="n">
        <v>0</v>
      </c>
      <c r="J7" s="25"/>
      <c r="K7" s="61" t="n">
        <v>1</v>
      </c>
      <c r="L7" s="62" t="n">
        <f aca="false">$B$17+$B$18*EXP(-K7/$B$21)+$B$19*EXP(-K7/$B$22)+$B$20*EXP(-K7/$B$23)</f>
        <v>0.934525143351474</v>
      </c>
      <c r="M7" s="63" t="n">
        <f aca="false">EXP(-K7/$D$9)</f>
        <v>0.918745834161034</v>
      </c>
      <c r="N7" s="63" t="n">
        <f aca="false">EXP(-K7/$D$8)</f>
        <v>0.990867643670448</v>
      </c>
      <c r="O7" s="64" t="n">
        <f aca="false">(K7*$B$17+$B$18*$B$21*(1-EXP(-K7/$B$21))+$B$19*$B$22*(1-EXP(-K7/$B$22))+$B$20*$B$23*(1-EXP(-K7/$B$23)))*$C$7</f>
        <v>1.64713840243936E-015</v>
      </c>
      <c r="P7" s="64" t="n">
        <f aca="false">$D$9*(1-EXP(-K7/$D$9))*$C$9</f>
        <v>1.92215881540341E-013</v>
      </c>
      <c r="Q7" s="65" t="n">
        <f aca="false">$D$8*(1-EXP(-K7/$D$8))*$C$8</f>
        <v>3.57254360737198E-013</v>
      </c>
      <c r="R7" s="66" t="n">
        <f aca="false">$B$13-K7</f>
        <v>99</v>
      </c>
      <c r="S7" s="67" t="n">
        <f aca="false">VLOOKUP($R7,$K$6:$Q$506,5)/$C$26</f>
        <v>0.992170798836874</v>
      </c>
      <c r="T7" s="68" t="n">
        <f aca="false">VLOOKUP($R7,$K$6:$Q$506,6)/$C$26</f>
        <v>26.4967233544653</v>
      </c>
      <c r="U7" s="69" t="n">
        <f aca="false">VLOOKUP($R7,$K$6:$Q$506,7)/$C$26</f>
        <v>261.548021815097</v>
      </c>
      <c r="V7" s="28" t="s">
        <v>45</v>
      </c>
      <c r="W7" s="78" t="n">
        <f aca="false">G7*S7+H7*T7+I7*U7</f>
        <v>0</v>
      </c>
      <c r="X7" s="25"/>
    </row>
    <row r="8" customFormat="false" ht="15.75" hidden="false" customHeight="false" outlineLevel="0" collapsed="false">
      <c r="A8" s="71" t="s">
        <v>189</v>
      </c>
      <c r="B8" s="72" t="n">
        <v>0.0028</v>
      </c>
      <c r="C8" s="73" t="n">
        <f aca="false">B8*$B$10/E8*1000000000/$B$11</f>
        <v>3.58895647987022E-013</v>
      </c>
      <c r="D8" s="74" t="n">
        <v>109</v>
      </c>
      <c r="E8" s="75" t="n">
        <v>44.013</v>
      </c>
      <c r="F8" s="28" t="s">
        <v>46</v>
      </c>
      <c r="G8" s="58" t="n">
        <f aca="false">time_differentiated_CO2!D4</f>
        <v>0</v>
      </c>
      <c r="H8" s="76" t="n">
        <v>0</v>
      </c>
      <c r="I8" s="77" t="n">
        <v>0</v>
      </c>
      <c r="J8" s="25"/>
      <c r="K8" s="61" t="n">
        <v>2</v>
      </c>
      <c r="L8" s="62" t="n">
        <f aca="false">$B$17+$B$18*EXP(-K8/$B$21)+$B$19*EXP(-K8/$B$22)+$B$20*EXP(-K8/$B$23)</f>
        <v>0.881133921191247</v>
      </c>
      <c r="M8" s="63" t="n">
        <f aca="false">EXP(-K8/$D$9)</f>
        <v>0.844093907788253</v>
      </c>
      <c r="N8" s="63" t="n">
        <f aca="false">EXP(-K8/$D$8)</f>
        <v>0.981818687273025</v>
      </c>
      <c r="O8" s="64" t="n">
        <f aca="false">(K8*$B$17+$B$18*$B$21*(1-EXP(-K8/$B$21))+$B$19*$B$22*(1-EXP(-K8/$B$22))+$B$20*$B$23*(1-EXP(-K8/$B$23)))*$C$7</f>
        <v>3.19334364831333E-015</v>
      </c>
      <c r="P8" s="64" t="n">
        <f aca="false">$D$9*(1-EXP(-K8/$D$9))*$C$9</f>
        <v>3.6881342196512E-013</v>
      </c>
      <c r="Q8" s="65" t="n">
        <f aca="false">$D$8*(1-EXP(-K8/$D$8))*$C$8</f>
        <v>7.11246147351858E-013</v>
      </c>
      <c r="R8" s="66" t="n">
        <f aca="false">$B$13-K8</f>
        <v>98</v>
      </c>
      <c r="S8" s="67" t="n">
        <f aca="false">VLOOKUP($R8,$K$6:$Q$506,5)/$C$26</f>
        <v>0.984323328968635</v>
      </c>
      <c r="T8" s="68" t="n">
        <f aca="false">VLOOKUP($R8,$K$6:$Q$506,6)/$C$26</f>
        <v>26.4961908981299</v>
      </c>
      <c r="U8" s="69" t="n">
        <f aca="false">VLOOKUP($R8,$K$6:$Q$506,7)/$C$26</f>
        <v>259.919257866136</v>
      </c>
      <c r="V8" s="28" t="s">
        <v>46</v>
      </c>
      <c r="W8" s="78" t="n">
        <f aca="false">G8*S8+H8*T8+I8*U8</f>
        <v>0</v>
      </c>
      <c r="X8" s="25"/>
    </row>
    <row r="9" customFormat="false" ht="15.75" hidden="false" customHeight="false" outlineLevel="0" collapsed="false">
      <c r="A9" s="79" t="s">
        <v>190</v>
      </c>
      <c r="B9" s="80" t="n">
        <v>0.00057</v>
      </c>
      <c r="C9" s="81" t="n">
        <f aca="false">B9*$B$10/E9*1000000000/$B$11</f>
        <v>2.00475647227157E-013</v>
      </c>
      <c r="D9" s="82" t="n">
        <v>11.8</v>
      </c>
      <c r="E9" s="83" t="n">
        <v>16.04</v>
      </c>
      <c r="F9" s="28" t="s">
        <v>47</v>
      </c>
      <c r="G9" s="58" t="n">
        <f aca="false">time_differentiated_CO2!D5</f>
        <v>0</v>
      </c>
      <c r="H9" s="76" t="n">
        <v>0</v>
      </c>
      <c r="I9" s="77" t="n">
        <v>0</v>
      </c>
      <c r="J9" s="25"/>
      <c r="K9" s="61" t="n">
        <v>3</v>
      </c>
      <c r="L9" s="62" t="n">
        <f aca="false">$B$17+$B$18*EXP(-K9/$B$21)+$B$19*EXP(-K9/$B$22)+$B$20*EXP(-K9/$B$23)</f>
        <v>0.837358501592201</v>
      </c>
      <c r="M9" s="63" t="n">
        <f aca="false">EXP(-K9/$D$9)</f>
        <v>0.775507761421166</v>
      </c>
      <c r="N9" s="63" t="n">
        <f aca="false">EXP(-K9/$D$8)</f>
        <v>0.972852369169834</v>
      </c>
      <c r="O9" s="64" t="n">
        <f aca="false">(K9*$B$17+$B$18*$B$21*(1-EXP(-K9/$B$21))+$B$19*$B$22*(1-EXP(-K9/$B$22))+$B$20*$B$23*(1-EXP(-K9/$B$23)))*$C$7</f>
        <v>4.65703187629787E-015</v>
      </c>
      <c r="P9" s="64" t="n">
        <f aca="false">$D$9*(1-EXP(-K9/$D$9))*$C$9</f>
        <v>5.3106167655347E-013</v>
      </c>
      <c r="Q9" s="65" t="n">
        <f aca="false">$D$8*(1-EXP(-K9/$D$8))*$C$8</f>
        <v>1.06200515483342E-012</v>
      </c>
      <c r="R9" s="66" t="n">
        <f aca="false">$B$13-K9</f>
        <v>97</v>
      </c>
      <c r="S9" s="67" t="n">
        <f aca="false">VLOOKUP($R9,$K$6:$Q$506,5)/$C$26</f>
        <v>0.976457296265978</v>
      </c>
      <c r="T9" s="68" t="n">
        <f aca="false">VLOOKUP($R9,$K$6:$Q$506,6)/$C$26</f>
        <v>26.4956113511915</v>
      </c>
      <c r="U9" s="69" t="n">
        <f aca="false">VLOOKUP($R9,$K$6:$Q$506,7)/$C$26</f>
        <v>258.275482373652</v>
      </c>
      <c r="V9" s="28" t="s">
        <v>47</v>
      </c>
      <c r="W9" s="78" t="n">
        <f aca="false">G9*S9+H9*T9+I9*U9</f>
        <v>0</v>
      </c>
      <c r="X9" s="25"/>
    </row>
    <row r="10" customFormat="false" ht="15.75" hidden="false" customHeight="false" outlineLevel="0" collapsed="false">
      <c r="A10" s="71" t="s">
        <v>191</v>
      </c>
      <c r="B10" s="84" t="n">
        <v>28.97</v>
      </c>
      <c r="C10" s="54" t="s">
        <v>192</v>
      </c>
      <c r="D10" s="85"/>
      <c r="E10" s="86"/>
      <c r="F10" s="28" t="s">
        <v>48</v>
      </c>
      <c r="G10" s="58" t="n">
        <f aca="false">time_differentiated_CO2!D6</f>
        <v>0</v>
      </c>
      <c r="H10" s="76" t="n">
        <v>0</v>
      </c>
      <c r="I10" s="77" t="n">
        <v>0</v>
      </c>
      <c r="J10" s="25"/>
      <c r="K10" s="61" t="n">
        <v>4</v>
      </c>
      <c r="L10" s="62" t="n">
        <f aca="false">$B$17+$B$18*EXP(-K10/$B$21)+$B$19*EXP(-K10/$B$22)+$B$20*EXP(-K10/$B$23)</f>
        <v>0.801241693266786</v>
      </c>
      <c r="M10" s="63" t="n">
        <f aca="false">EXP(-K10/$D$9)</f>
        <v>0.712494525165245</v>
      </c>
      <c r="N10" s="63" t="n">
        <f aca="false">EXP(-K10/$D$8)</f>
        <v>0.963967934678526</v>
      </c>
      <c r="O10" s="64" t="n">
        <f aca="false">(K10*$B$17+$B$18*$B$21*(1-EXP(-K10/$B$21))+$B$19*$B$22*(1-EXP(-K10/$B$22))+$B$20*$B$23*(1-EXP(-K10/$B$23)))*$C$7</f>
        <v>6.05286401566322E-015</v>
      </c>
      <c r="P10" s="64" t="n">
        <f aca="false">$D$9*(1-EXP(-K10/$D$9))*$C$9</f>
        <v>6.80126584556416E-013</v>
      </c>
      <c r="Q10" s="65" t="n">
        <f aca="false">$D$8*(1-EXP(-K10/$D$8))*$C$8</f>
        <v>1.40956090607286E-012</v>
      </c>
      <c r="R10" s="66" t="n">
        <f aca="false">$B$13-K10</f>
        <v>96</v>
      </c>
      <c r="S10" s="67" t="n">
        <f aca="false">VLOOKUP($R10,$K$6:$Q$506,5)/$C$26</f>
        <v>0.968572398978998</v>
      </c>
      <c r="T10" s="68" t="n">
        <f aca="false">VLOOKUP($R10,$K$6:$Q$506,6)/$C$26</f>
        <v>26.4949805489425</v>
      </c>
      <c r="U10" s="69" t="n">
        <f aca="false">VLOOKUP($R10,$K$6:$Q$506,7)/$C$26</f>
        <v>256.61655698338</v>
      </c>
      <c r="V10" s="28" t="s">
        <v>48</v>
      </c>
      <c r="W10" s="78" t="n">
        <f aca="false">G10*S10+H10*T10+I10*U10</f>
        <v>0</v>
      </c>
      <c r="X10" s="25"/>
    </row>
    <row r="11" customFormat="false" ht="15.75" hidden="false" customHeight="false" outlineLevel="0" collapsed="false">
      <c r="A11" s="79" t="s">
        <v>193</v>
      </c>
      <c r="B11" s="87" t="n">
        <v>5.1352E+018</v>
      </c>
      <c r="C11" s="88" t="s">
        <v>192</v>
      </c>
      <c r="D11" s="89"/>
      <c r="E11" s="90"/>
      <c r="F11" s="28" t="s">
        <v>49</v>
      </c>
      <c r="G11" s="58" t="n">
        <f aca="false">time_differentiated_CO2!D7</f>
        <v>0</v>
      </c>
      <c r="H11" s="76" t="n">
        <v>0</v>
      </c>
      <c r="I11" s="77" t="n">
        <v>0</v>
      </c>
      <c r="J11" s="25"/>
      <c r="K11" s="61" t="n">
        <v>5</v>
      </c>
      <c r="L11" s="62" t="n">
        <f aca="false">$B$17+$B$18*EXP(-K11/$B$21)+$B$19*EXP(-K11/$B$22)+$B$20*EXP(-K11/$B$23)</f>
        <v>0.771231104034404</v>
      </c>
      <c r="M11" s="63" t="n">
        <f aca="false">EXP(-K11/$D$9)</f>
        <v>0.654601376858112</v>
      </c>
      <c r="N11" s="63" t="n">
        <f aca="false">EXP(-K11/$D$8)</f>
        <v>0.955164636008779</v>
      </c>
      <c r="O11" s="64" t="n">
        <f aca="false">(K11*$B$17+$B$18*$B$21*(1-EXP(-K11/$B$21))+$B$19*$B$22*(1-EXP(-K11/$B$22))+$B$20*$B$23*(1-EXP(-K11/$B$23)))*$C$7</f>
        <v>7.39252264888857E-015</v>
      </c>
      <c r="P11" s="64" t="n">
        <f aca="false">$D$9*(1-EXP(-K11/$D$9))*$C$9</f>
        <v>8.1707934780372E-013</v>
      </c>
      <c r="Q11" s="65" t="n">
        <f aca="false">$D$8*(1-EXP(-K11/$D$8))*$C$8</f>
        <v>1.75394265434759E-012</v>
      </c>
      <c r="R11" s="66" t="n">
        <f aca="false">$B$13-K11</f>
        <v>95</v>
      </c>
      <c r="S11" s="67" t="n">
        <f aca="false">VLOOKUP($R11,$K$6:$Q$506,5)/$C$26</f>
        <v>0.96066832752713</v>
      </c>
      <c r="T11" s="68" t="n">
        <f aca="false">VLOOKUP($R11,$K$6:$Q$506,6)/$C$26</f>
        <v>26.4942939583475</v>
      </c>
      <c r="U11" s="69" t="n">
        <f aca="false">VLOOKUP($R11,$K$6:$Q$506,7)/$C$26</f>
        <v>254.94234206591</v>
      </c>
      <c r="V11" s="28" t="s">
        <v>49</v>
      </c>
      <c r="W11" s="78" t="n">
        <f aca="false">G11*S11+H11*T11+I11*U11</f>
        <v>0</v>
      </c>
      <c r="X11" s="25"/>
    </row>
    <row r="12" customFormat="false" ht="15.75" hidden="false" customHeight="false" outlineLevel="0" collapsed="false">
      <c r="A12" s="25"/>
      <c r="B12" s="25"/>
      <c r="C12" s="25"/>
      <c r="D12" s="91"/>
      <c r="E12" s="25"/>
      <c r="F12" s="28" t="s">
        <v>50</v>
      </c>
      <c r="G12" s="58" t="n">
        <f aca="false">time_differentiated_CO2!D8</f>
        <v>0</v>
      </c>
      <c r="H12" s="76" t="n">
        <v>0</v>
      </c>
      <c r="I12" s="77" t="n">
        <v>0</v>
      </c>
      <c r="J12" s="25"/>
      <c r="K12" s="61" t="n">
        <v>6</v>
      </c>
      <c r="L12" s="62" t="n">
        <f aca="false">$B$17+$B$18*EXP(-K12/$B$21)+$B$19*EXP(-K12/$B$22)+$B$20*EXP(-K12/$B$23)</f>
        <v>0.746095242156848</v>
      </c>
      <c r="M12" s="63" t="n">
        <f aca="false">EXP(-K12/$D$9)</f>
        <v>0.601412288024467</v>
      </c>
      <c r="N12" s="63" t="n">
        <f aca="false">EXP(-K12/$D$8)</f>
        <v>0.94644173219936</v>
      </c>
      <c r="O12" s="64" t="n">
        <f aca="false">(K12*$B$17+$B$18*$B$21*(1-EXP(-K12/$B$21))+$B$19*$B$22*(1-EXP(-K12/$B$22))+$B$20*$B$23*(1-EXP(-K12/$B$23)))*$C$7</f>
        <v>8.68532785670826E-015</v>
      </c>
      <c r="P12" s="64" t="n">
        <f aca="false">$D$9*(1-EXP(-K12/$D$9))*$C$9</f>
        <v>9.42904128514022E-013</v>
      </c>
      <c r="Q12" s="65" t="n">
        <f aca="false">$D$8*(1-EXP(-K12/$D$8))*$C$8</f>
        <v>2.09517938578369E-012</v>
      </c>
      <c r="R12" s="66" t="n">
        <f aca="false">$B$13-K12</f>
        <v>94</v>
      </c>
      <c r="S12" s="67" t="n">
        <f aca="false">VLOOKUP($R12,$K$6:$Q$506,5)/$C$26</f>
        <v>0.952744764283251</v>
      </c>
      <c r="T12" s="68" t="n">
        <f aca="false">VLOOKUP($R12,$K$6:$Q$506,6)/$C$26</f>
        <v>26.4935466454678</v>
      </c>
      <c r="U12" s="69" t="n">
        <f aca="false">VLOOKUP($R12,$K$6:$Q$506,7)/$C$26</f>
        <v>253.252696704932</v>
      </c>
      <c r="V12" s="28" t="s">
        <v>50</v>
      </c>
      <c r="W12" s="78" t="n">
        <f aca="false">G12*S12+H12*T12+I12*U12</f>
        <v>0</v>
      </c>
      <c r="X12" s="25"/>
    </row>
    <row r="13" customFormat="false" ht="15.75" hidden="false" customHeight="false" outlineLevel="0" collapsed="false">
      <c r="A13" s="92" t="s">
        <v>194</v>
      </c>
      <c r="B13" s="93" t="n">
        <v>100</v>
      </c>
      <c r="C13" s="26" t="s">
        <v>195</v>
      </c>
      <c r="D13" s="25"/>
      <c r="E13" s="25"/>
      <c r="F13" s="28" t="s">
        <v>51</v>
      </c>
      <c r="G13" s="58" t="n">
        <f aca="false">time_differentiated_CO2!D9</f>
        <v>0</v>
      </c>
      <c r="H13" s="76" t="n">
        <v>0</v>
      </c>
      <c r="I13" s="77" t="n">
        <v>0</v>
      </c>
      <c r="J13" s="25"/>
      <c r="K13" s="61" t="n">
        <v>7</v>
      </c>
      <c r="L13" s="62" t="n">
        <f aca="false">$B$17+$B$18*EXP(-K13/$B$21)+$B$19*EXP(-K13/$B$22)+$B$20*EXP(-K13/$B$23)</f>
        <v>0.724857011255883</v>
      </c>
      <c r="M13" s="63" t="n">
        <f aca="false">EXP(-K13/$D$9)</f>
        <v>0.552545034235735</v>
      </c>
      <c r="N13" s="63" t="n">
        <f aca="false">EXP(-K13/$D$8)</f>
        <v>0.937798489055756</v>
      </c>
      <c r="O13" s="64" t="n">
        <f aca="false">(K13*$B$17+$B$18*$B$21*(1-EXP(-K13/$B$21))+$B$19*$B$22*(1-EXP(-K13/$B$22))+$B$20*$B$23*(1-EXP(-K13/$B$23)))*$C$7</f>
        <v>9.9387254273329E-015</v>
      </c>
      <c r="P13" s="64" t="n">
        <f aca="false">$D$9*(1-EXP(-K13/$D$9))*$C$9</f>
        <v>1.05850512162584E-012</v>
      </c>
      <c r="Q13" s="65" t="n">
        <f aca="false">$D$8*(1-EXP(-K13/$D$8))*$C$8</f>
        <v>2.43329982179558E-012</v>
      </c>
      <c r="R13" s="66" t="n">
        <f aca="false">$B$13-K13</f>
        <v>93</v>
      </c>
      <c r="S13" s="67" t="n">
        <f aca="false">VLOOKUP($R13,$K$6:$Q$506,5)/$C$26</f>
        <v>0.944801383351809</v>
      </c>
      <c r="T13" s="68" t="n">
        <f aca="false">VLOOKUP($R13,$K$6:$Q$506,6)/$C$26</f>
        <v>26.4927332400058</v>
      </c>
      <c r="U13" s="69" t="n">
        <f aca="false">VLOOKUP($R13,$K$6:$Q$506,7)/$C$26</f>
        <v>251.54747868538</v>
      </c>
      <c r="V13" s="28" t="s">
        <v>51</v>
      </c>
      <c r="W13" s="78" t="n">
        <f aca="false">G13*S13+H13*T13+I13*U13</f>
        <v>0</v>
      </c>
      <c r="X13" s="25"/>
    </row>
    <row r="14" customFormat="false" ht="15.75" hidden="false" customHeight="false" outlineLevel="0" collapsed="false">
      <c r="A14" s="25"/>
      <c r="B14" s="25"/>
      <c r="C14" s="25"/>
      <c r="D14" s="25"/>
      <c r="E14" s="25"/>
      <c r="F14" s="28" t="s">
        <v>52</v>
      </c>
      <c r="G14" s="58" t="n">
        <f aca="false">time_differentiated_CO2!D10</f>
        <v>0</v>
      </c>
      <c r="H14" s="76" t="n">
        <v>0</v>
      </c>
      <c r="I14" s="77" t="n">
        <v>0</v>
      </c>
      <c r="J14" s="25"/>
      <c r="K14" s="61" t="n">
        <v>8</v>
      </c>
      <c r="L14" s="62" t="n">
        <f aca="false">$B$17+$B$18*EXP(-K14/$B$21)+$B$19*EXP(-K14/$B$22)+$B$20*EXP(-K14/$B$23)</f>
        <v>0.706740992707308</v>
      </c>
      <c r="M14" s="63" t="n">
        <f aca="false">EXP(-K14/$D$9)</f>
        <v>0.507648448390447</v>
      </c>
      <c r="N14" s="63" t="n">
        <f aca="false">EXP(-K14/$D$8)</f>
        <v>0.929234179088383</v>
      </c>
      <c r="O14" s="64" t="n">
        <f aca="false">(K14*$B$17+$B$18*$B$21*(1-EXP(-K14/$B$21))+$B$19*$B$22*(1-EXP(-K14/$B$22))+$B$20*$B$23*(1-EXP(-K14/$B$23)))*$C$7</f>
        <v>1.11586738907507E-014</v>
      </c>
      <c r="P14" s="64" t="n">
        <f aca="false">$D$9*(1-EXP(-K14/$D$9))*$C$9</f>
        <v>1.1647130524722E-012</v>
      </c>
      <c r="Q14" s="65" t="n">
        <f aca="false">$D$8*(1-EXP(-K14/$D$8))*$C$8</f>
        <v>2.7683324215035E-012</v>
      </c>
      <c r="R14" s="66" t="n">
        <f aca="false">$B$13-K14</f>
        <v>92</v>
      </c>
      <c r="S14" s="67" t="n">
        <f aca="false">VLOOKUP($R14,$K$6:$Q$506,5)/$C$26</f>
        <v>0.936837850340786</v>
      </c>
      <c r="T14" s="68" t="n">
        <f aca="false">VLOOKUP($R14,$K$6:$Q$506,6)/$C$26</f>
        <v>26.4918478967131</v>
      </c>
      <c r="U14" s="69" t="n">
        <f aca="false">VLOOKUP($R14,$K$6:$Q$506,7)/$C$26</f>
        <v>249.826544481459</v>
      </c>
      <c r="V14" s="28" t="s">
        <v>52</v>
      </c>
      <c r="W14" s="78" t="n">
        <f aca="false">G14*S14+H14*T14+I14*U14</f>
        <v>0</v>
      </c>
      <c r="X14" s="25"/>
    </row>
    <row r="15" customFormat="false" ht="15.75" hidden="false" customHeight="false" outlineLevel="0" collapsed="false">
      <c r="A15" s="26" t="s">
        <v>196</v>
      </c>
      <c r="B15" s="25"/>
      <c r="C15" s="25"/>
      <c r="D15" s="25"/>
      <c r="E15" s="25"/>
      <c r="F15" s="28" t="s">
        <v>53</v>
      </c>
      <c r="G15" s="58" t="n">
        <f aca="false">time_differentiated_CO2!D11</f>
        <v>0</v>
      </c>
      <c r="H15" s="76" t="n">
        <v>0</v>
      </c>
      <c r="I15" s="77" t="n">
        <v>0</v>
      </c>
      <c r="J15" s="25"/>
      <c r="K15" s="61" t="n">
        <v>9</v>
      </c>
      <c r="L15" s="62" t="n">
        <f aca="false">$B$17+$B$18*EXP(-K15/$B$21)+$B$19*EXP(-K15/$B$22)+$B$20*EXP(-K15/$B$23)</f>
        <v>0.691131657041273</v>
      </c>
      <c r="M15" s="63" t="n">
        <f aca="false">EXP(-K15/$D$9)</f>
        <v>0.466399897177036</v>
      </c>
      <c r="N15" s="63" t="n">
        <f aca="false">EXP(-K15/$D$8)</f>
        <v>0.920748081451349</v>
      </c>
      <c r="O15" s="64" t="n">
        <f aca="false">(K15*$B$17+$B$18*$B$21*(1-EXP(-K15/$B$21))+$B$19*$B$22*(1-EXP(-K15/$B$22))+$B$20*$B$23*(1-EXP(-K15/$B$23)))*$C$7</f>
        <v>1.23499513530396E-014</v>
      </c>
      <c r="P15" s="64" t="n">
        <f aca="false">$D$9*(1-EXP(-K15/$D$9))*$C$9</f>
        <v>1.26229114649215E-012</v>
      </c>
      <c r="Q15" s="65" t="n">
        <f aca="false">$D$8*(1-EXP(-K15/$D$8))*$C$8</f>
        <v>3.10030538412888E-012</v>
      </c>
      <c r="R15" s="66" t="n">
        <f aca="false">$B$13-K15</f>
        <v>91</v>
      </c>
      <c r="S15" s="67" t="n">
        <f aca="false">VLOOKUP($R15,$K$6:$Q$506,5)/$C$26</f>
        <v>0.928853822127343</v>
      </c>
      <c r="T15" s="68" t="n">
        <f aca="false">VLOOKUP($R15,$K$6:$Q$506,6)/$C$26</f>
        <v>26.4908842533856</v>
      </c>
      <c r="U15" s="69" t="n">
        <f aca="false">VLOOKUP($R15,$K$6:$Q$506,7)/$C$26</f>
        <v>248.089749244563</v>
      </c>
      <c r="V15" s="28" t="s">
        <v>53</v>
      </c>
      <c r="W15" s="78" t="n">
        <f aca="false">G15*S15+H15*T15+I15*U15</f>
        <v>0</v>
      </c>
      <c r="X15" s="25"/>
    </row>
    <row r="16" customFormat="false" ht="15.75" hidden="false" customHeight="false" outlineLevel="0" collapsed="false">
      <c r="A16" s="94" t="s">
        <v>197</v>
      </c>
      <c r="B16" s="95" t="s">
        <v>198</v>
      </c>
      <c r="C16" s="25"/>
      <c r="D16" s="25"/>
      <c r="E16" s="25"/>
      <c r="F16" s="28" t="s">
        <v>54</v>
      </c>
      <c r="G16" s="58" t="n">
        <f aca="false">time_differentiated_CO2!D12</f>
        <v>0</v>
      </c>
      <c r="H16" s="76" t="n">
        <v>0</v>
      </c>
      <c r="I16" s="77" t="n">
        <v>0</v>
      </c>
      <c r="J16" s="25"/>
      <c r="K16" s="61" t="n">
        <v>10</v>
      </c>
      <c r="L16" s="62" t="n">
        <f aca="false">$B$17+$B$18*EXP(-K16/$B$21)+$B$19*EXP(-K16/$B$22)+$B$20*EXP(-K16/$B$23)</f>
        <v>0.677540238510535</v>
      </c>
      <c r="M16" s="63" t="n">
        <f aca="false">EXP(-K16/$D$9)</f>
        <v>0.428502962584536</v>
      </c>
      <c r="N16" s="63" t="n">
        <f aca="false">EXP(-K16/$D$8)</f>
        <v>0.912339481881783</v>
      </c>
      <c r="O16" s="64" t="n">
        <f aca="false">(K16*$B$17+$B$18*$B$21*(1-EXP(-K16/$B$21))+$B$19*$B$22*(1-EXP(-K16/$B$22))+$B$20*$B$23*(1-EXP(-K16/$B$23)))*$C$7</f>
        <v>1.35163987570226E-014</v>
      </c>
      <c r="P16" s="64" t="n">
        <f aca="false">$D$9*(1-EXP(-K16/$D$9))*$C$9</f>
        <v>1.35194061387836E-012</v>
      </c>
      <c r="Q16" s="65" t="n">
        <f aca="false">$D$8*(1-EXP(-K16/$D$8))*$C$8</f>
        <v>3.42924665136778E-012</v>
      </c>
      <c r="R16" s="66" t="n">
        <f aca="false">$B$13-K16</f>
        <v>90</v>
      </c>
      <c r="S16" s="67" t="n">
        <f aca="false">VLOOKUP($R16,$K$6:$Q$506,5)/$C$26</f>
        <v>0.920848946616967</v>
      </c>
      <c r="T16" s="68" t="n">
        <f aca="false">VLOOKUP($R16,$K$6:$Q$506,6)/$C$26</f>
        <v>26.4898353851441</v>
      </c>
      <c r="U16" s="69" t="n">
        <f aca="false">VLOOKUP($R16,$K$6:$Q$506,7)/$C$26</f>
        <v>246.336946791086</v>
      </c>
      <c r="V16" s="28" t="s">
        <v>54</v>
      </c>
      <c r="W16" s="78" t="n">
        <f aca="false">G16*S16+H16*T16+I16*U16</f>
        <v>0</v>
      </c>
      <c r="X16" s="25"/>
    </row>
    <row r="17" customFormat="false" ht="15.75" hidden="false" customHeight="false" outlineLevel="0" collapsed="false">
      <c r="A17" s="96" t="s">
        <v>199</v>
      </c>
      <c r="B17" s="97" t="n">
        <v>0.2173</v>
      </c>
      <c r="C17" s="25"/>
      <c r="D17" s="25"/>
      <c r="E17" s="25"/>
      <c r="F17" s="28" t="s">
        <v>55</v>
      </c>
      <c r="G17" s="58" t="n">
        <f aca="false">time_differentiated_CO2!D13</f>
        <v>0</v>
      </c>
      <c r="H17" s="76" t="n">
        <v>0</v>
      </c>
      <c r="I17" s="77" t="n">
        <v>0</v>
      </c>
      <c r="J17" s="25"/>
      <c r="K17" s="61" t="n">
        <v>11</v>
      </c>
      <c r="L17" s="62" t="n">
        <f aca="false">$B$17+$B$18*EXP(-K17/$B$21)+$B$19*EXP(-K17/$B$22)+$B$20*EXP(-K17/$B$23)</f>
        <v>0.665578476752813</v>
      </c>
      <c r="M17" s="63" t="n">
        <f aca="false">EXP(-K17/$D$9)</f>
        <v>0.393685311800204</v>
      </c>
      <c r="N17" s="63" t="n">
        <f aca="false">EXP(-K17/$D$8)</f>
        <v>0.90400767263972</v>
      </c>
      <c r="O17" s="64" t="n">
        <f aca="false">(K17*$B$17+$B$18*$B$21*(1-EXP(-K17/$B$21))+$B$19*$B$22*(1-EXP(-K17/$B$22))+$B$20*$B$23*(1-EXP(-K17/$B$23)))*$C$7</f>
        <v>1.46611127485768E-014</v>
      </c>
      <c r="P17" s="64" t="n">
        <f aca="false">$D$9*(1-EXP(-K17/$D$9))*$C$9</f>
        <v>1.4343056885742E-012</v>
      </c>
      <c r="Q17" s="65" t="n">
        <f aca="false">$D$8*(1-EXP(-K17/$D$8))*$C$8</f>
        <v>3.75518390974277E-012</v>
      </c>
      <c r="R17" s="66" t="n">
        <f aca="false">$B$13-K17</f>
        <v>89</v>
      </c>
      <c r="S17" s="67" t="n">
        <f aca="false">VLOOKUP($R17,$K$6:$Q$506,5)/$C$26</f>
        <v>0.91282286249593</v>
      </c>
      <c r="T17" s="68" t="n">
        <f aca="false">VLOOKUP($R17,$K$6:$Q$506,6)/$C$26</f>
        <v>26.4886937546708</v>
      </c>
      <c r="U17" s="69" t="n">
        <f aca="false">VLOOKUP($R17,$K$6:$Q$506,7)/$C$26</f>
        <v>244.567989590118</v>
      </c>
      <c r="V17" s="28" t="s">
        <v>55</v>
      </c>
      <c r="W17" s="78" t="n">
        <f aca="false">G17*S17+H17*T17+I17*U17</f>
        <v>0</v>
      </c>
      <c r="X17" s="25"/>
    </row>
    <row r="18" customFormat="false" ht="15.75" hidden="false" customHeight="false" outlineLevel="0" collapsed="false">
      <c r="A18" s="96" t="s">
        <v>200</v>
      </c>
      <c r="B18" s="97" t="n">
        <v>0.224</v>
      </c>
      <c r="C18" s="25"/>
      <c r="D18" s="25"/>
      <c r="E18" s="25"/>
      <c r="F18" s="28" t="s">
        <v>56</v>
      </c>
      <c r="G18" s="58" t="n">
        <f aca="false">time_differentiated_CO2!D14</f>
        <v>0</v>
      </c>
      <c r="H18" s="76" t="n">
        <v>0</v>
      </c>
      <c r="I18" s="77" t="n">
        <v>0</v>
      </c>
      <c r="J18" s="25"/>
      <c r="K18" s="61" t="n">
        <v>12</v>
      </c>
      <c r="L18" s="62" t="n">
        <f aca="false">$B$17+$B$18*EXP(-K18/$B$21)+$B$19*EXP(-K18/$B$22)+$B$20*EXP(-K18/$B$23)</f>
        <v>0.654937801843996</v>
      </c>
      <c r="M18" s="63" t="n">
        <f aca="false">EXP(-K18/$D$9)</f>
        <v>0.361696740186825</v>
      </c>
      <c r="N18" s="63" t="n">
        <f aca="false">EXP(-K18/$D$8)</f>
        <v>0.895751952448524</v>
      </c>
      <c r="O18" s="64" t="n">
        <f aca="false">(K18*$B$17+$B$18*$B$21*(1-EXP(-K18/$B$21))+$B$19*$B$22*(1-EXP(-K18/$B$22))+$B$20*$B$23*(1-EXP(-K18/$B$23)))*$C$7</f>
        <v>1.57865985955337E-014</v>
      </c>
      <c r="P18" s="64" t="n">
        <f aca="false">$D$9*(1-EXP(-K18/$D$9))*$C$9</f>
        <v>1.50997825783136E-012</v>
      </c>
      <c r="Q18" s="65" t="n">
        <f aca="false">$D$8*(1-EXP(-K18/$D$8))*$C$8</f>
        <v>4.07814459293319E-012</v>
      </c>
      <c r="R18" s="66" t="n">
        <f aca="false">$B$13-K18</f>
        <v>88</v>
      </c>
      <c r="S18" s="67" t="n">
        <f aca="false">VLOOKUP($R18,$K$6:$Q$506,5)/$C$26</f>
        <v>0.904775198976886</v>
      </c>
      <c r="T18" s="68" t="n">
        <f aca="false">VLOOKUP($R18,$K$6:$Q$506,6)/$C$26</f>
        <v>26.4874511580452</v>
      </c>
      <c r="U18" s="69" t="n">
        <f aca="false">VLOOKUP($R18,$K$6:$Q$506,7)/$C$26</f>
        <v>242.782728751026</v>
      </c>
      <c r="V18" s="28" t="s">
        <v>56</v>
      </c>
      <c r="W18" s="78" t="n">
        <f aca="false">G18*S18+H18*T18+I18*U18</f>
        <v>0</v>
      </c>
      <c r="X18" s="25"/>
    </row>
    <row r="19" customFormat="false" ht="15.75" hidden="false" customHeight="false" outlineLevel="0" collapsed="false">
      <c r="A19" s="96" t="s">
        <v>201</v>
      </c>
      <c r="B19" s="97" t="n">
        <v>0.2824</v>
      </c>
      <c r="C19" s="25"/>
      <c r="D19" s="25"/>
      <c r="E19" s="25"/>
      <c r="F19" s="28" t="s">
        <v>57</v>
      </c>
      <c r="G19" s="58" t="n">
        <f aca="false">time_differentiated_CO2!D15</f>
        <v>0</v>
      </c>
      <c r="H19" s="76" t="n">
        <v>0</v>
      </c>
      <c r="I19" s="77" t="n">
        <v>0</v>
      </c>
      <c r="J19" s="25"/>
      <c r="K19" s="61" t="n">
        <v>13</v>
      </c>
      <c r="L19" s="62" t="n">
        <f aca="false">$B$17+$B$18*EXP(-K19/$B$21)+$B$19*EXP(-K19/$B$22)+$B$20*EXP(-K19/$B$23)</f>
        <v>0.645372834207781</v>
      </c>
      <c r="M19" s="63" t="n">
        <f aca="false">EXP(-K19/$D$9)</f>
        <v>0.332307373276271</v>
      </c>
      <c r="N19" s="63" t="n">
        <f aca="false">EXP(-K19/$D$8)</f>
        <v>0.887571626435872</v>
      </c>
      <c r="O19" s="64" t="n">
        <f aca="false">(K19*$B$17+$B$18*$B$21*(1-EXP(-K19/$B$21))+$B$19*$B$22*(1-EXP(-K19/$B$22))+$B$20*$B$23*(1-EXP(-K19/$B$23)))*$C$7</f>
        <v>1.68948914402251E-014</v>
      </c>
      <c r="P19" s="64" t="n">
        <f aca="false">$D$9*(1-EXP(-K19/$D$9))*$C$9</f>
        <v>1.57950211559664E-012</v>
      </c>
      <c r="Q19" s="65" t="n">
        <f aca="false">$D$8*(1-EXP(-K19/$D$8))*$C$8</f>
        <v>4.39815588408429E-012</v>
      </c>
      <c r="R19" s="66" t="n">
        <f aca="false">$B$13-K19</f>
        <v>87</v>
      </c>
      <c r="S19" s="67" t="n">
        <f aca="false">VLOOKUP($R19,$K$6:$Q$506,5)/$C$26</f>
        <v>0.896705575537415</v>
      </c>
      <c r="T19" s="68" t="n">
        <f aca="false">VLOOKUP($R19,$K$6:$Q$506,6)/$C$26</f>
        <v>26.4860986657896</v>
      </c>
      <c r="U19" s="69" t="n">
        <f aca="false">VLOOKUP($R19,$K$6:$Q$506,7)/$C$26</f>
        <v>240.981014010924</v>
      </c>
      <c r="V19" s="28" t="s">
        <v>57</v>
      </c>
      <c r="W19" s="78" t="n">
        <f aca="false">G19*S19+H19*T19+I19*U19</f>
        <v>0</v>
      </c>
      <c r="X19" s="25"/>
    </row>
    <row r="20" customFormat="false" ht="15.75" hidden="false" customHeight="false" outlineLevel="0" collapsed="false">
      <c r="A20" s="96" t="s">
        <v>202</v>
      </c>
      <c r="B20" s="97" t="n">
        <v>0.2763</v>
      </c>
      <c r="C20" s="25"/>
      <c r="D20" s="25"/>
      <c r="E20" s="25"/>
      <c r="F20" s="28" t="s">
        <v>58</v>
      </c>
      <c r="G20" s="58" t="n">
        <f aca="false">time_differentiated_CO2!D16</f>
        <v>0</v>
      </c>
      <c r="H20" s="76" t="n">
        <v>0</v>
      </c>
      <c r="I20" s="77" t="n">
        <v>0</v>
      </c>
      <c r="J20" s="25"/>
      <c r="K20" s="61" t="n">
        <v>14</v>
      </c>
      <c r="L20" s="62" t="n">
        <f aca="false">$B$17+$B$18*EXP(-K20/$B$21)+$B$19*EXP(-K20/$B$22)+$B$20*EXP(-K20/$B$23)</f>
        <v>0.63668830482032</v>
      </c>
      <c r="M20" s="63" t="n">
        <f aca="false">EXP(-K20/$D$9)</f>
        <v>0.30530601485857</v>
      </c>
      <c r="N20" s="63" t="n">
        <f aca="false">EXP(-K20/$D$8)</f>
        <v>0.879466006075259</v>
      </c>
      <c r="O20" s="64" t="n">
        <f aca="false">(K20*$B$17+$B$18*$B$21*(1-EXP(-K20/$B$21))+$B$19*$B$22*(1-EXP(-K20/$B$22))+$B$20*$B$23*(1-EXP(-K20/$B$23)))*$C$7</f>
        <v>1.79876524498907E-014</v>
      </c>
      <c r="P20" s="64" t="n">
        <f aca="false">$D$9*(1-EXP(-K20/$D$9))*$C$9</f>
        <v>1.64337687029329E-012</v>
      </c>
      <c r="Q20" s="65" t="n">
        <f aca="false">$D$8*(1-EXP(-K20/$D$8))*$C$8</f>
        <v>4.71524471809511E-012</v>
      </c>
      <c r="R20" s="66" t="n">
        <f aca="false">$B$13-K20</f>
        <v>86</v>
      </c>
      <c r="S20" s="67" t="n">
        <f aca="false">VLOOKUP($R20,$K$6:$Q$506,5)/$C$26</f>
        <v>0.8886136016513</v>
      </c>
      <c r="T20" s="68" t="n">
        <f aca="false">VLOOKUP($R20,$K$6:$Q$506,6)/$C$26</f>
        <v>26.4846265587004</v>
      </c>
      <c r="U20" s="69" t="n">
        <f aca="false">VLOOKUP($R20,$K$6:$Q$506,7)/$C$26</f>
        <v>239.162693722022</v>
      </c>
      <c r="V20" s="28" t="s">
        <v>58</v>
      </c>
      <c r="W20" s="78" t="n">
        <f aca="false">G20*S20+H20*T20+I20*U20</f>
        <v>0</v>
      </c>
      <c r="X20" s="25"/>
    </row>
    <row r="21" customFormat="false" ht="15.75" hidden="false" customHeight="false" outlineLevel="0" collapsed="false">
      <c r="A21" s="96" t="s">
        <v>203</v>
      </c>
      <c r="B21" s="97" t="n">
        <v>394.4</v>
      </c>
      <c r="C21" s="25"/>
      <c r="D21" s="25"/>
      <c r="E21" s="25"/>
      <c r="F21" s="28" t="s">
        <v>59</v>
      </c>
      <c r="G21" s="58" t="n">
        <f aca="false">time_differentiated_CO2!D17</f>
        <v>0</v>
      </c>
      <c r="H21" s="76" t="n">
        <v>0</v>
      </c>
      <c r="I21" s="77" t="n">
        <v>0</v>
      </c>
      <c r="J21" s="25"/>
      <c r="K21" s="61" t="n">
        <v>15</v>
      </c>
      <c r="L21" s="62" t="n">
        <f aca="false">$B$17+$B$18*EXP(-K21/$B$21)+$B$19*EXP(-K21/$B$22)+$B$20*EXP(-K21/$B$23)</f>
        <v>0.628728686612953</v>
      </c>
      <c r="M21" s="63" t="n">
        <f aca="false">EXP(-K21/$D$9)</f>
        <v>0.280498629295617</v>
      </c>
      <c r="N21" s="63" t="n">
        <f aca="false">EXP(-K21/$D$8)</f>
        <v>0.871434409128052</v>
      </c>
      <c r="O21" s="64" t="n">
        <f aca="false">(K21*$B$17+$B$18*$B$21*(1-EXP(-K21/$B$21))+$B$19*$B$22*(1-EXP(-K21/$B$22))+$B$20*$B$23*(1-EXP(-K21/$B$23)))*$C$7</f>
        <v>1.90662450682595E-014</v>
      </c>
      <c r="P21" s="64" t="n">
        <f aca="false">$D$9*(1-EXP(-K21/$D$9))*$C$9</f>
        <v>1.7020615350789E-012</v>
      </c>
      <c r="Q21" s="65" t="n">
        <f aca="false">$D$8*(1-EXP(-K21/$D$8))*$C$8</f>
        <v>5.02943778388563E-012</v>
      </c>
      <c r="R21" s="66" t="n">
        <f aca="false">$B$13-K21</f>
        <v>85</v>
      </c>
      <c r="S21" s="67" t="n">
        <f aca="false">VLOOKUP($R21,$K$6:$Q$506,5)/$C$26</f>
        <v>0.880498876512363</v>
      </c>
      <c r="T21" s="68" t="n">
        <f aca="false">VLOOKUP($R21,$K$6:$Q$506,6)/$C$26</f>
        <v>26.4830242580047</v>
      </c>
      <c r="U21" s="69" t="n">
        <f aca="false">VLOOKUP($R21,$K$6:$Q$506,7)/$C$26</f>
        <v>237.327614838866</v>
      </c>
      <c r="V21" s="28" t="s">
        <v>59</v>
      </c>
      <c r="W21" s="78" t="n">
        <f aca="false">G21*S21+H21*T21+I21*U21</f>
        <v>0</v>
      </c>
      <c r="X21" s="25"/>
    </row>
    <row r="22" customFormat="false" ht="15.75" hidden="false" customHeight="false" outlineLevel="0" collapsed="false">
      <c r="A22" s="96" t="s">
        <v>204</v>
      </c>
      <c r="B22" s="97" t="n">
        <v>36.54</v>
      </c>
      <c r="C22" s="25"/>
      <c r="D22" s="25"/>
      <c r="E22" s="25"/>
      <c r="F22" s="28" t="s">
        <v>60</v>
      </c>
      <c r="G22" s="58" t="n">
        <f aca="false">time_differentiated_CO2!D18</f>
        <v>0</v>
      </c>
      <c r="H22" s="76" t="n">
        <v>0</v>
      </c>
      <c r="I22" s="77" t="n">
        <v>0</v>
      </c>
      <c r="J22" s="25"/>
      <c r="K22" s="61" t="n">
        <v>16</v>
      </c>
      <c r="L22" s="62" t="n">
        <f aca="false">$B$17+$B$18*EXP(-K22/$B$21)+$B$19*EXP(-K22/$B$22)+$B$20*EXP(-K22/$B$23)</f>
        <v>0.621369974989246</v>
      </c>
      <c r="M22" s="63" t="n">
        <f aca="false">EXP(-K22/$D$9)</f>
        <v>0.257706947153229</v>
      </c>
      <c r="N22" s="63" t="n">
        <f aca="false">EXP(-K22/$D$8)</f>
        <v>0.863476159586061</v>
      </c>
      <c r="O22" s="64" t="n">
        <f aca="false">(K22*$B$17+$B$18*$B$21*(1-EXP(-K22/$B$21))+$B$19*$B$22*(1-EXP(-K22/$B$22))+$B$20*$B$23*(1-EXP(-K22/$B$23)))*$C$7</f>
        <v>2.01317954928725E-014</v>
      </c>
      <c r="P22" s="64" t="n">
        <f aca="false">$D$9*(1-EXP(-K22/$D$9))*$C$9</f>
        <v>1.75597782637981E-012</v>
      </c>
      <c r="Q22" s="65" t="n">
        <f aca="false">$D$8*(1-EXP(-K22/$D$8))*$C$8</f>
        <v>5.34076152664307E-012</v>
      </c>
      <c r="R22" s="66" t="n">
        <f aca="false">$B$13-K22</f>
        <v>84</v>
      </c>
      <c r="S22" s="67" t="n">
        <f aca="false">VLOOKUP($R22,$K$6:$Q$506,5)/$C$26</f>
        <v>0.872360988750623</v>
      </c>
      <c r="T22" s="68" t="n">
        <f aca="false">VLOOKUP($R22,$K$6:$Q$506,6)/$C$26</f>
        <v>26.4812802493398</v>
      </c>
      <c r="U22" s="69" t="n">
        <f aca="false">VLOOKUP($R22,$K$6:$Q$506,7)/$C$26</f>
        <v>235.475622905455</v>
      </c>
      <c r="V22" s="28" t="s">
        <v>60</v>
      </c>
      <c r="W22" s="78" t="n">
        <f aca="false">G22*S22+H22*T22+I22*U22</f>
        <v>0</v>
      </c>
      <c r="X22" s="25"/>
    </row>
    <row r="23" customFormat="false" ht="15.75" hidden="false" customHeight="false" outlineLevel="0" collapsed="false">
      <c r="A23" s="98" t="s">
        <v>205</v>
      </c>
      <c r="B23" s="99" t="n">
        <v>4.304</v>
      </c>
      <c r="C23" s="25"/>
      <c r="D23" s="25"/>
      <c r="E23" s="25"/>
      <c r="F23" s="28" t="s">
        <v>61</v>
      </c>
      <c r="G23" s="58" t="n">
        <f aca="false">time_differentiated_CO2!D19</f>
        <v>0</v>
      </c>
      <c r="H23" s="76" t="n">
        <v>0</v>
      </c>
      <c r="I23" s="77" t="n">
        <v>0</v>
      </c>
      <c r="J23" s="25"/>
      <c r="K23" s="61" t="n">
        <v>17</v>
      </c>
      <c r="L23" s="62" t="n">
        <f aca="false">$B$17+$B$18*EXP(-K23/$B$21)+$B$19*EXP(-K23/$B$22)+$B$20*EXP(-K23/$B$23)</f>
        <v>0.614513171906127</v>
      </c>
      <c r="M23" s="63" t="n">
        <f aca="false">EXP(-K23/$D$9)</f>
        <v>0.236767184131386</v>
      </c>
      <c r="N23" s="63" t="n">
        <f aca="false">EXP(-K23/$D$8)</f>
        <v>0.855590587614648</v>
      </c>
      <c r="O23" s="64" t="n">
        <f aca="false">(K23*$B$17+$B$18*$B$21*(1-EXP(-K23/$B$21))+$B$19*$B$22*(1-EXP(-K23/$B$22))+$B$20*$B$23*(1-EXP(-K23/$B$23)))*$C$7</f>
        <v>2.1185240647608E-014</v>
      </c>
      <c r="P23" s="64" t="n">
        <f aca="false">$D$9*(1-EXP(-K23/$D$9))*$C$9</f>
        <v>1.80551319440594E-012</v>
      </c>
      <c r="Q23" s="65" t="n">
        <f aca="false">$D$8*(1-EXP(-K23/$D$8))*$C$8</f>
        <v>5.6492421500478E-012</v>
      </c>
      <c r="R23" s="66" t="n">
        <f aca="false">$B$13-K23</f>
        <v>83</v>
      </c>
      <c r="S23" s="67" t="n">
        <f aca="false">VLOOKUP($R23,$K$6:$Q$506,5)/$C$26</f>
        <v>0.864199516140587</v>
      </c>
      <c r="T23" s="68" t="n">
        <f aca="false">VLOOKUP($R23,$K$6:$Q$506,6)/$C$26</f>
        <v>26.479382000009</v>
      </c>
      <c r="U23" s="69" t="n">
        <f aca="false">VLOOKUP($R23,$K$6:$Q$506,7)/$C$26</f>
        <v>233.606562042239</v>
      </c>
      <c r="V23" s="28" t="s">
        <v>61</v>
      </c>
      <c r="W23" s="78" t="n">
        <f aca="false">G23*S23+H23*T23+I23*U23</f>
        <v>0</v>
      </c>
      <c r="X23" s="25"/>
    </row>
    <row r="24" customFormat="false" ht="15.75" hidden="false" customHeight="false" outlineLevel="0" collapsed="false">
      <c r="A24" s="25"/>
      <c r="B24" s="25"/>
      <c r="C24" s="25"/>
      <c r="D24" s="25"/>
      <c r="E24" s="25"/>
      <c r="F24" s="28" t="s">
        <v>62</v>
      </c>
      <c r="G24" s="58" t="n">
        <f aca="false">time_differentiated_CO2!D20</f>
        <v>0</v>
      </c>
      <c r="H24" s="76" t="n">
        <v>0</v>
      </c>
      <c r="I24" s="77" t="n">
        <v>0</v>
      </c>
      <c r="J24" s="25"/>
      <c r="K24" s="61" t="n">
        <v>18</v>
      </c>
      <c r="L24" s="62" t="n">
        <f aca="false">$B$17+$B$18*EXP(-K24/$B$21)+$B$19*EXP(-K24/$B$22)+$B$20*EXP(-K24/$B$23)</f>
        <v>0.608079120342274</v>
      </c>
      <c r="M24" s="63" t="n">
        <f aca="false">EXP(-K24/$D$9)</f>
        <v>0.21752886408675</v>
      </c>
      <c r="N24" s="63" t="n">
        <f aca="false">EXP(-K24/$D$8)</f>
        <v>0.84777702949634</v>
      </c>
      <c r="O24" s="64" t="n">
        <f aca="false">(K24*$B$17+$B$18*$B$21*(1-EXP(-K24/$B$21))+$B$19*$B$22*(1-EXP(-K24/$B$22))+$B$20*$B$23*(1-EXP(-K24/$B$23)))*$C$7</f>
        <v>2.2227366242062E-014</v>
      </c>
      <c r="P24" s="64" t="n">
        <f aca="false">$D$9*(1-EXP(-K24/$D$9))*$C$9</f>
        <v>1.85102360742358E-012</v>
      </c>
      <c r="Q24" s="65" t="n">
        <f aca="false">$D$8*(1-EXP(-K24/$D$8))*$C$8</f>
        <v>5.95490561847883E-012</v>
      </c>
      <c r="R24" s="66" t="n">
        <f aca="false">$B$13-K24</f>
        <v>82</v>
      </c>
      <c r="S24" s="67" t="n">
        <f aca="false">VLOOKUP($R24,$K$6:$Q$506,5)/$C$26</f>
        <v>0.856014025301436</v>
      </c>
      <c r="T24" s="68" t="n">
        <f aca="false">VLOOKUP($R24,$K$6:$Q$506,6)/$C$26</f>
        <v>26.47731586892</v>
      </c>
      <c r="U24" s="69" t="n">
        <f aca="false">VLOOKUP($R24,$K$6:$Q$506,7)/$C$26</f>
        <v>231.720274933002</v>
      </c>
      <c r="V24" s="28" t="s">
        <v>62</v>
      </c>
      <c r="W24" s="78" t="n">
        <f aca="false">G24*S24+H24*T24+I24*U24</f>
        <v>0</v>
      </c>
      <c r="X24" s="25"/>
    </row>
    <row r="25" customFormat="false" ht="15.75" hidden="false" customHeight="false" outlineLevel="0" collapsed="false">
      <c r="A25" s="94" t="s">
        <v>206</v>
      </c>
      <c r="B25" s="100"/>
      <c r="C25" s="101"/>
      <c r="D25" s="25"/>
      <c r="E25" s="25"/>
      <c r="F25" s="28" t="s">
        <v>63</v>
      </c>
      <c r="G25" s="58" t="n">
        <f aca="false">time_differentiated_CO2!D21</f>
        <v>0</v>
      </c>
      <c r="H25" s="76" t="n">
        <v>0</v>
      </c>
      <c r="I25" s="77" t="n">
        <v>0</v>
      </c>
      <c r="J25" s="25"/>
      <c r="K25" s="61" t="n">
        <v>19</v>
      </c>
      <c r="L25" s="62" t="n">
        <f aca="false">$B$17+$B$18*EXP(-K25/$B$21)+$B$19*EXP(-K25/$B$22)+$B$20*EXP(-K25/$B$23)</f>
        <v>0.60200440919885</v>
      </c>
      <c r="M25" s="63" t="n">
        <f aca="false">EXP(-K25/$D$9)</f>
        <v>0.199853737689483</v>
      </c>
      <c r="N25" s="63" t="n">
        <f aca="false">EXP(-K25/$D$8)</f>
        <v>0.84003482757497</v>
      </c>
      <c r="O25" s="64" t="n">
        <f aca="false">(K25*$B$17+$B$18*$B$21*(1-EXP(-K25/$B$21))+$B$19*$B$22*(1-EXP(-K25/$B$22))+$B$20*$B$23*(1-EXP(-K25/$B$23)))*$C$7</f>
        <v>2.32588369721386E-014</v>
      </c>
      <c r="P25" s="64" t="n">
        <f aca="false">$D$9*(1-EXP(-K25/$D$9))*$C$9</f>
        <v>1.89283610979448E-012</v>
      </c>
      <c r="Q25" s="65" t="n">
        <f aca="false">$D$8*(1-EXP(-K25/$D$8))*$C$8</f>
        <v>6.25777765919923E-012</v>
      </c>
      <c r="R25" s="66" t="n">
        <f aca="false">$B$13-K25</f>
        <v>81</v>
      </c>
      <c r="S25" s="67" t="n">
        <f aca="false">VLOOKUP($R25,$K$6:$Q$506,5)/$C$26</f>
        <v>0.847804071388882</v>
      </c>
      <c r="T25" s="68" t="n">
        <f aca="false">VLOOKUP($R25,$K$6:$Q$506,6)/$C$26</f>
        <v>26.4750670085582</v>
      </c>
      <c r="U25" s="69" t="n">
        <f aca="false">VLOOKUP($R25,$K$6:$Q$506,7)/$C$26</f>
        <v>229.816602811618</v>
      </c>
      <c r="V25" s="28" t="s">
        <v>63</v>
      </c>
      <c r="W25" s="78" t="n">
        <f aca="false">G25*S25+H25*T25+I25*U25</f>
        <v>0</v>
      </c>
      <c r="X25" s="25"/>
    </row>
    <row r="26" customFormat="false" ht="15.75" hidden="false" customHeight="false" outlineLevel="0" collapsed="false">
      <c r="A26" s="98" t="s">
        <v>207</v>
      </c>
      <c r="B26" s="80" t="n">
        <f aca="false">(B17*$B$13+B18*B21*(1-EXP(-$B$13/B21))+B19*B22*(1-EXP(-$B$13/B22))+B20*B23*(1-EXP(-$B$13/B23)))*B7</f>
        <v>0.000696326667969692</v>
      </c>
      <c r="C26" s="102" t="n">
        <f aca="false">B26*$B$10/E7*1000000000/$B$11</f>
        <v>8.92591593083618E-014</v>
      </c>
      <c r="D26" s="25"/>
      <c r="E26" s="25"/>
      <c r="F26" s="28" t="s">
        <v>64</v>
      </c>
      <c r="G26" s="58" t="n">
        <f aca="false">time_differentiated_CO2!D22</f>
        <v>0</v>
      </c>
      <c r="H26" s="76" t="n">
        <v>0</v>
      </c>
      <c r="I26" s="77" t="n">
        <v>0</v>
      </c>
      <c r="J26" s="25"/>
      <c r="K26" s="61" t="n">
        <v>20</v>
      </c>
      <c r="L26" s="62" t="n">
        <f aca="false">$B$17+$B$18*EXP(-K26/$B$21)+$B$19*EXP(-K26/$B$22)+$B$20*EXP(-K26/$B$23)</f>
        <v>0.596238126719002</v>
      </c>
      <c r="M26" s="63" t="n">
        <f aca="false">EXP(-K26/$D$9)</f>
        <v>0.183614788943724</v>
      </c>
      <c r="N26" s="63" t="n">
        <f aca="false">EXP(-K26/$D$8)</f>
        <v>0.832363330200321</v>
      </c>
      <c r="O26" s="64" t="n">
        <f aca="false">(K26*$B$17+$B$18*$B$21*(1-EXP(-K26/$B$21))+$B$19*$B$22*(1-EXP(-K26/$B$22))+$B$20*$B$23*(1-EXP(-K26/$B$23)))*$C$7</f>
        <v>2.42802204903166E-014</v>
      </c>
      <c r="P26" s="64" t="n">
        <f aca="false">$D$9*(1-EXP(-K26/$D$9))*$C$9</f>
        <v>1.9312511721636E-012</v>
      </c>
      <c r="Q26" s="65" t="n">
        <f aca="false">$D$8*(1-EXP(-K26/$D$8))*$C$8</f>
        <v>6.55788376452151E-012</v>
      </c>
      <c r="R26" s="66" t="n">
        <f aca="false">$B$13-K26</f>
        <v>80</v>
      </c>
      <c r="S26" s="67" t="n">
        <f aca="false">VLOOKUP($R26,$K$6:$Q$506,5)/$C$26</f>
        <v>0.839569197778481</v>
      </c>
      <c r="T26" s="68" t="n">
        <f aca="false">VLOOKUP($R26,$K$6:$Q$506,6)/$C$26</f>
        <v>26.4726192582902</v>
      </c>
      <c r="U26" s="69" t="n">
        <f aca="false">VLOOKUP($R26,$K$6:$Q$506,7)/$C$26</f>
        <v>227.895385448689</v>
      </c>
      <c r="V26" s="28" t="s">
        <v>64</v>
      </c>
      <c r="W26" s="78" t="n">
        <f aca="false">G26*S26+H26*T26+I26*U26</f>
        <v>0</v>
      </c>
      <c r="X26" s="25"/>
    </row>
    <row r="27" customFormat="false" ht="15.75" hidden="false" customHeight="false" outlineLevel="0" collapsed="false">
      <c r="A27" s="25"/>
      <c r="B27" s="25"/>
      <c r="C27" s="25"/>
      <c r="D27" s="25"/>
      <c r="E27" s="25"/>
      <c r="F27" s="28" t="s">
        <v>65</v>
      </c>
      <c r="G27" s="58" t="n">
        <f aca="false">time_differentiated_CO2!D23</f>
        <v>0</v>
      </c>
      <c r="H27" s="76" t="n">
        <v>0</v>
      </c>
      <c r="I27" s="77" t="n">
        <v>0</v>
      </c>
      <c r="J27" s="25"/>
      <c r="K27" s="61" t="n">
        <v>21</v>
      </c>
      <c r="L27" s="62" t="n">
        <f aca="false">$B$17+$B$18*EXP(-K27/$B$21)+$B$19*EXP(-K27/$B$22)+$B$20*EXP(-K27/$B$23)</f>
        <v>0.590739286520389</v>
      </c>
      <c r="M27" s="63" t="n">
        <f aca="false">EXP(-K27/$D$9)</f>
        <v>0.168695322432404</v>
      </c>
      <c r="N27" s="63" t="n">
        <f aca="false">EXP(-K27/$D$8)</f>
        <v>0.824761891673278</v>
      </c>
      <c r="O27" s="64" t="n">
        <f aca="false">(K27*$B$17+$B$18*$B$21*(1-EXP(-K27/$B$21))+$B$19*$B$22*(1-EXP(-K27/$B$22))+$B$20*$B$23*(1-EXP(-K27/$B$23)))*$C$7</f>
        <v>2.52920064364559E-014</v>
      </c>
      <c r="P27" s="64" t="n">
        <f aca="false">$D$9*(1-EXP(-K27/$D$9))*$C$9</f>
        <v>1.96654485068426E-012</v>
      </c>
      <c r="Q27" s="65" t="n">
        <f aca="false">$D$8*(1-EXP(-K27/$D$8))*$C$8</f>
        <v>6.85524919395331E-012</v>
      </c>
      <c r="R27" s="66" t="n">
        <f aca="false">$B$13-K27</f>
        <v>79</v>
      </c>
      <c r="S27" s="67" t="n">
        <f aca="false">VLOOKUP($R27,$K$6:$Q$506,5)/$C$26</f>
        <v>0.831308935740122</v>
      </c>
      <c r="T27" s="68" t="n">
        <f aca="false">VLOOKUP($R27,$K$6:$Q$506,6)/$C$26</f>
        <v>26.4699550282311</v>
      </c>
      <c r="U27" s="69" t="n">
        <f aca="false">VLOOKUP($R27,$K$6:$Q$506,7)/$C$26</f>
        <v>225.95646113806</v>
      </c>
      <c r="V27" s="28" t="s">
        <v>65</v>
      </c>
      <c r="W27" s="78" t="n">
        <f aca="false">G27*S27+H27*T27+I27*U27</f>
        <v>0</v>
      </c>
      <c r="X27" s="25"/>
    </row>
    <row r="28" customFormat="false" ht="15.75" hidden="false" customHeight="false" outlineLevel="0" collapsed="false">
      <c r="A28" s="25"/>
      <c r="B28" s="25"/>
      <c r="C28" s="25"/>
      <c r="D28" s="25"/>
      <c r="E28" s="25"/>
      <c r="F28" s="28" t="s">
        <v>66</v>
      </c>
      <c r="G28" s="58" t="n">
        <f aca="false">time_differentiated_CO2!D24</f>
        <v>0</v>
      </c>
      <c r="H28" s="76" t="n">
        <v>0</v>
      </c>
      <c r="I28" s="77" t="n">
        <v>0</v>
      </c>
      <c r="J28" s="25"/>
      <c r="K28" s="61" t="n">
        <v>22</v>
      </c>
      <c r="L28" s="62" t="n">
        <f aca="false">$B$17+$B$18*EXP(-K28/$B$21)+$B$19*EXP(-K28/$B$22)+$B$20*EXP(-K28/$B$23)</f>
        <v>0.585474786804287</v>
      </c>
      <c r="M28" s="63" t="n">
        <f aca="false">EXP(-K28/$D$9)</f>
        <v>0.154988124727224</v>
      </c>
      <c r="N28" s="63" t="n">
        <f aca="false">EXP(-K28/$D$8)</f>
        <v>0.817229872191482</v>
      </c>
      <c r="O28" s="64" t="n">
        <f aca="false">(K28*$B$17+$B$18*$B$21*(1-EXP(-K28/$B$21))+$B$19*$B$22*(1-EXP(-K28/$B$22))+$B$20*$B$23*(1-EXP(-K28/$B$23)))*$C$7</f>
        <v>2.62946215524032E-014</v>
      </c>
      <c r="P28" s="64" t="n">
        <f aca="false">$D$9*(1-EXP(-K28/$D$9))*$C$9</f>
        <v>1.99897077079734E-012</v>
      </c>
      <c r="Q28" s="65" t="n">
        <f aca="false">$D$8*(1-EXP(-K28/$D$8))*$C$8</f>
        <v>7.14989897632345E-012</v>
      </c>
      <c r="R28" s="66" t="n">
        <f aca="false">$B$13-K28</f>
        <v>78</v>
      </c>
      <c r="S28" s="67" t="n">
        <f aca="false">VLOOKUP($R28,$K$6:$Q$506,5)/$C$26</f>
        <v>0.823022804103491</v>
      </c>
      <c r="T28" s="68" t="n">
        <f aca="false">VLOOKUP($R28,$K$6:$Q$506,6)/$C$26</f>
        <v>26.4670551728413</v>
      </c>
      <c r="U28" s="69" t="n">
        <f aca="false">VLOOKUP($R28,$K$6:$Q$506,7)/$C$26</f>
        <v>223.999666683205</v>
      </c>
      <c r="V28" s="28" t="s">
        <v>66</v>
      </c>
      <c r="W28" s="78" t="n">
        <f aca="false">G28*S28+H28*T28+I28*U28</f>
        <v>0</v>
      </c>
      <c r="X28" s="25"/>
    </row>
    <row r="29" customFormat="false" ht="15.75" hidden="false" customHeight="false" outlineLevel="0" collapsed="false">
      <c r="A29" s="25"/>
      <c r="B29" s="25"/>
      <c r="C29" s="25"/>
      <c r="D29" s="25"/>
      <c r="E29" s="25"/>
      <c r="F29" s="28" t="s">
        <v>67</v>
      </c>
      <c r="G29" s="58" t="n">
        <f aca="false">time_differentiated_CO2!D25</f>
        <v>0</v>
      </c>
      <c r="H29" s="76" t="n">
        <v>0</v>
      </c>
      <c r="I29" s="77" t="n">
        <v>0</v>
      </c>
      <c r="J29" s="25"/>
      <c r="K29" s="61" t="n">
        <v>23</v>
      </c>
      <c r="L29" s="62" t="n">
        <f aca="false">$B$17+$B$18*EXP(-K29/$B$21)+$B$19*EXP(-K29/$B$22)+$B$20*EXP(-K29/$B$23)</f>
        <v>0.58041779221317</v>
      </c>
      <c r="M29" s="63" t="n">
        <f aca="false">EXP(-K29/$D$9)</f>
        <v>0.142394693937567</v>
      </c>
      <c r="N29" s="63" t="n">
        <f aca="false">EXP(-K29/$D$8)</f>
        <v>0.809766637795475</v>
      </c>
      <c r="O29" s="64" t="n">
        <f aca="false">(K29*$B$17+$B$18*$B$21*(1-EXP(-K29/$B$21))+$B$19*$B$22*(1-EXP(-K29/$B$22))+$B$20*$B$23*(1-EXP(-K29/$B$23)))*$C$7</f>
        <v>2.72884416915304E-014</v>
      </c>
      <c r="P29" s="64" t="n">
        <f aca="false">$D$9*(1-EXP(-K29/$D$9))*$C$9</f>
        <v>2.02876194982006E-012</v>
      </c>
      <c r="Q29" s="65" t="n">
        <f aca="false">$D$8*(1-EXP(-K29/$D$8))*$C$8</f>
        <v>7.44185791188856E-012</v>
      </c>
      <c r="R29" s="66" t="n">
        <f aca="false">$B$13-K29</f>
        <v>77</v>
      </c>
      <c r="S29" s="67" t="n">
        <f aca="false">VLOOKUP($R29,$K$6:$Q$506,5)/$C$26</f>
        <v>0.814710308914212</v>
      </c>
      <c r="T29" s="68" t="n">
        <f aca="false">VLOOKUP($R29,$K$6:$Q$506,6)/$C$26</f>
        <v>26.4638988533436</v>
      </c>
      <c r="U29" s="69" t="n">
        <f aca="false">VLOOKUP($R29,$K$6:$Q$506,7)/$C$26</f>
        <v>222.024837383495</v>
      </c>
      <c r="V29" s="28" t="s">
        <v>67</v>
      </c>
      <c r="W29" s="78" t="n">
        <f aca="false">G29*S29+H29*T29+I29*U29</f>
        <v>0</v>
      </c>
      <c r="X29" s="25"/>
    </row>
    <row r="30" customFormat="false" ht="15.75" hidden="false" customHeight="false" outlineLevel="0" collapsed="false">
      <c r="A30" s="25"/>
      <c r="B30" s="25"/>
      <c r="C30" s="25"/>
      <c r="D30" s="25"/>
      <c r="E30" s="25"/>
      <c r="F30" s="28" t="s">
        <v>68</v>
      </c>
      <c r="G30" s="58" t="n">
        <f aca="false">time_differentiated_CO2!D26</f>
        <v>0</v>
      </c>
      <c r="H30" s="76" t="n">
        <v>0</v>
      </c>
      <c r="I30" s="77" t="n">
        <v>0</v>
      </c>
      <c r="J30" s="25"/>
      <c r="K30" s="61" t="n">
        <v>24</v>
      </c>
      <c r="L30" s="62" t="n">
        <f aca="false">$B$17+$B$18*EXP(-K30/$B$21)+$B$19*EXP(-K30/$B$22)+$B$20*EXP(-K30/$B$23)</f>
        <v>0.575546450723525</v>
      </c>
      <c r="M30" s="63" t="n">
        <f aca="false">EXP(-K30/$D$9)</f>
        <v>0.130824531861775</v>
      </c>
      <c r="N30" s="63" t="n">
        <f aca="false">EXP(-K30/$D$8)</f>
        <v>0.802371560315343</v>
      </c>
      <c r="O30" s="64" t="n">
        <f aca="false">(K30*$B$17+$B$18*$B$21*(1-EXP(-K30/$B$21))+$B$19*$B$22*(1-EXP(-K30/$B$22))+$B$20*$B$23*(1-EXP(-K30/$B$23)))*$C$7</f>
        <v>2.82738013661933E-014</v>
      </c>
      <c r="P30" s="64" t="n">
        <f aca="false">$D$9*(1-EXP(-K30/$D$9))*$C$9</f>
        <v>2.05613247144194E-012</v>
      </c>
      <c r="Q30" s="65" t="n">
        <f aca="false">$D$8*(1-EXP(-K30/$D$8))*$C$8</f>
        <v>7.73115057442049E-012</v>
      </c>
      <c r="R30" s="66" t="n">
        <f aca="false">$B$13-K30</f>
        <v>76</v>
      </c>
      <c r="S30" s="67" t="n">
        <f aca="false">VLOOKUP($R30,$K$6:$Q$506,5)/$C$26</f>
        <v>0.806370943080423</v>
      </c>
      <c r="T30" s="68" t="n">
        <f aca="false">VLOOKUP($R30,$K$6:$Q$506,6)/$C$26</f>
        <v>26.4604633879729</v>
      </c>
      <c r="U30" s="69" t="n">
        <f aca="false">VLOOKUP($R30,$K$6:$Q$506,7)/$C$26</f>
        <v>220.031807020333</v>
      </c>
      <c r="V30" s="28" t="s">
        <v>68</v>
      </c>
      <c r="W30" s="78" t="n">
        <f aca="false">G30*S30+H30*T30+I30*U30</f>
        <v>0</v>
      </c>
      <c r="X30" s="25"/>
    </row>
    <row r="31" customFormat="false" ht="15.75" hidden="false" customHeight="false" outlineLevel="0" collapsed="false">
      <c r="A31" s="25"/>
      <c r="B31" s="25"/>
      <c r="C31" s="25"/>
      <c r="D31" s="25"/>
      <c r="E31" s="25"/>
      <c r="F31" s="28" t="s">
        <v>69</v>
      </c>
      <c r="G31" s="58" t="n">
        <f aca="false">time_differentiated_CO2!D27</f>
        <v>0</v>
      </c>
      <c r="H31" s="76" t="n">
        <v>0</v>
      </c>
      <c r="I31" s="77" t="n">
        <v>0</v>
      </c>
      <c r="J31" s="25"/>
      <c r="K31" s="61" t="n">
        <v>25</v>
      </c>
      <c r="L31" s="62" t="n">
        <f aca="false">$B$17+$B$18*EXP(-K31/$B$21)+$B$19*EXP(-K31/$B$22)+$B$20*EXP(-K31/$B$23)</f>
        <v>0.570842876124756</v>
      </c>
      <c r="M31" s="63" t="n">
        <f aca="false">EXP(-K31/$D$9)</f>
        <v>0.120194493654074</v>
      </c>
      <c r="N31" s="63" t="n">
        <f aca="false">EXP(-K31/$D$8)</f>
        <v>0.795044017317845</v>
      </c>
      <c r="O31" s="64" t="n">
        <f aca="false">(K31*$B$17+$B$18*$B$21*(1-EXP(-K31/$B$21))+$B$19*$B$22*(1-EXP(-K31/$B$22))+$B$20*$B$23*(1-EXP(-K31/$B$23)))*$C$7</f>
        <v>2.92510013428107E-014</v>
      </c>
      <c r="P31" s="64" t="n">
        <f aca="false">$D$9*(1-EXP(-K31/$D$9))*$C$9</f>
        <v>2.08127902416085E-012</v>
      </c>
      <c r="Q31" s="65" t="n">
        <f aca="false">$D$8*(1-EXP(-K31/$D$8))*$C$8</f>
        <v>8.01780131327466E-012</v>
      </c>
      <c r="R31" s="66" t="n">
        <f aca="false">$B$13-K31</f>
        <v>75</v>
      </c>
      <c r="S31" s="67" t="n">
        <f aca="false">VLOOKUP($R31,$K$6:$Q$506,5)/$C$26</f>
        <v>0.798004186009508</v>
      </c>
      <c r="T31" s="68" t="n">
        <f aca="false">VLOOKUP($R31,$K$6:$Q$506,6)/$C$26</f>
        <v>26.4567240889819</v>
      </c>
      <c r="U31" s="69" t="n">
        <f aca="false">VLOOKUP($R31,$K$6:$Q$506,7)/$C$26</f>
        <v>218.020407843164</v>
      </c>
      <c r="V31" s="28" t="s">
        <v>69</v>
      </c>
      <c r="W31" s="78" t="n">
        <f aca="false">G31*S31+H31*T31+I31*U31</f>
        <v>0</v>
      </c>
      <c r="X31" s="25"/>
    </row>
    <row r="32" customFormat="false" ht="15.75" hidden="false" customHeight="false" outlineLevel="0" collapsed="false">
      <c r="A32" s="25"/>
      <c r="B32" s="25"/>
      <c r="C32" s="25"/>
      <c r="D32" s="25"/>
      <c r="E32" s="25"/>
      <c r="F32" s="28" t="s">
        <v>70</v>
      </c>
      <c r="G32" s="58" t="n">
        <f aca="false">time_differentiated_CO2!D28</f>
        <v>0</v>
      </c>
      <c r="H32" s="76" t="n">
        <v>0</v>
      </c>
      <c r="I32" s="77" t="n">
        <v>0</v>
      </c>
      <c r="J32" s="25"/>
      <c r="K32" s="61" t="n">
        <v>26</v>
      </c>
      <c r="L32" s="62" t="n">
        <f aca="false">$B$17+$B$18*EXP(-K32/$B$21)+$B$19*EXP(-K32/$B$22)+$B$20*EXP(-K32/$B$23)</f>
        <v>0.566292341033272</v>
      </c>
      <c r="M32" s="63" t="n">
        <f aca="false">EXP(-K32/$D$9)</f>
        <v>0.110428190333775</v>
      </c>
      <c r="N32" s="63" t="n">
        <f aca="false">EXP(-K32/$D$8)</f>
        <v>0.787783392054019</v>
      </c>
      <c r="O32" s="64" t="n">
        <f aca="false">(K32*$B$17+$B$18*$B$21*(1-EXP(-K32/$B$21))+$B$19*$B$22*(1-EXP(-K32/$B$22))+$B$20*$B$23*(1-EXP(-K32/$B$23)))*$C$7</f>
        <v>3.02203146886109E-014</v>
      </c>
      <c r="P32" s="64" t="n">
        <f aca="false">$D$9*(1-EXP(-K32/$D$9))*$C$9</f>
        <v>2.10438231471487E-012</v>
      </c>
      <c r="Q32" s="65" t="n">
        <f aca="false">$D$8*(1-EXP(-K32/$D$8))*$C$8</f>
        <v>8.30183425543948E-012</v>
      </c>
      <c r="R32" s="66" t="n">
        <f aca="false">$B$13-K32</f>
        <v>74</v>
      </c>
      <c r="S32" s="67" t="n">
        <f aca="false">VLOOKUP($R32,$K$6:$Q$506,5)/$C$26</f>
        <v>0.789609503234698</v>
      </c>
      <c r="T32" s="68" t="n">
        <f aca="false">VLOOKUP($R32,$K$6:$Q$506,6)/$C$26</f>
        <v>26.4526540852312</v>
      </c>
      <c r="U32" s="69" t="n">
        <f aca="false">VLOOKUP($R32,$K$6:$Q$506,7)/$C$26</f>
        <v>215.990470555356</v>
      </c>
      <c r="V32" s="28" t="s">
        <v>70</v>
      </c>
      <c r="W32" s="78" t="n">
        <f aca="false">G32*S32+H32*T32+I32*U32</f>
        <v>0</v>
      </c>
      <c r="X32" s="25"/>
    </row>
    <row r="33" customFormat="false" ht="15.75" hidden="false" customHeight="false" outlineLevel="0" collapsed="false">
      <c r="A33" s="25"/>
      <c r="B33" s="25"/>
      <c r="C33" s="25"/>
      <c r="D33" s="25"/>
      <c r="E33" s="25"/>
      <c r="F33" s="28" t="s">
        <v>71</v>
      </c>
      <c r="G33" s="58" t="n">
        <f aca="false">time_differentiated_CO2!D29</f>
        <v>0</v>
      </c>
      <c r="H33" s="76" t="n">
        <v>0</v>
      </c>
      <c r="I33" s="77" t="n">
        <v>0</v>
      </c>
      <c r="J33" s="25"/>
      <c r="K33" s="61" t="n">
        <v>27</v>
      </c>
      <c r="L33" s="62" t="n">
        <f aca="false">$B$17+$B$18*EXP(-K33/$B$21)+$B$19*EXP(-K33/$B$22)+$B$20*EXP(-K33/$B$23)</f>
        <v>0.561882636803931</v>
      </c>
      <c r="M33" s="63" t="n">
        <f aca="false">EXP(-K33/$D$9)</f>
        <v>0.101455439843097</v>
      </c>
      <c r="N33" s="63" t="n">
        <f aca="false">EXP(-K33/$D$8)</f>
        <v>0.780589073407278</v>
      </c>
      <c r="O33" s="64" t="n">
        <f aca="false">(K33*$B$17+$B$18*$B$21*(1-EXP(-K33/$B$21))+$B$19*$B$22*(1-EXP(-K33/$B$22))+$B$20*$B$23*(1-EXP(-K33/$B$23)))*$C$7</f>
        <v>3.1181991590343E-014</v>
      </c>
      <c r="P33" s="64" t="n">
        <f aca="false">$D$9*(1-EXP(-K33/$D$9))*$C$9</f>
        <v>2.12560836666678E-012</v>
      </c>
      <c r="Q33" s="65" t="n">
        <f aca="false">$D$8*(1-EXP(-K33/$D$8))*$C$8</f>
        <v>8.58327330756713E-012</v>
      </c>
      <c r="R33" s="66" t="n">
        <f aca="false">$B$13-K33</f>
        <v>73</v>
      </c>
      <c r="S33" s="67" t="n">
        <f aca="false">VLOOKUP($R33,$K$6:$Q$506,5)/$C$26</f>
        <v>0.781186346031239</v>
      </c>
      <c r="T33" s="68" t="n">
        <f aca="false">VLOOKUP($R33,$K$6:$Q$506,6)/$C$26</f>
        <v>26.4482241290894</v>
      </c>
      <c r="U33" s="69" t="n">
        <f aca="false">VLOOKUP($R33,$K$6:$Q$506,7)/$C$26</f>
        <v>213.941824299951</v>
      </c>
      <c r="V33" s="28" t="s">
        <v>71</v>
      </c>
      <c r="W33" s="78" t="n">
        <f aca="false">G33*S33+H33*T33+I33*U33</f>
        <v>0</v>
      </c>
      <c r="X33" s="25"/>
    </row>
    <row r="34" customFormat="false" ht="15.75" hidden="false" customHeight="false" outlineLevel="0" collapsed="false">
      <c r="A34" s="25"/>
      <c r="B34" s="25"/>
      <c r="C34" s="25"/>
      <c r="D34" s="25"/>
      <c r="E34" s="25"/>
      <c r="F34" s="28" t="s">
        <v>72</v>
      </c>
      <c r="G34" s="58" t="n">
        <f aca="false">time_differentiated_CO2!D30</f>
        <v>0</v>
      </c>
      <c r="H34" s="76" t="n">
        <v>0</v>
      </c>
      <c r="I34" s="77" t="n">
        <v>0</v>
      </c>
      <c r="J34" s="25"/>
      <c r="K34" s="61" t="n">
        <v>28</v>
      </c>
      <c r="L34" s="62" t="n">
        <f aca="false">$B$17+$B$18*EXP(-K34/$B$21)+$B$19*EXP(-K34/$B$22)+$B$20*EXP(-K34/$B$23)</f>
        <v>0.557603565747949</v>
      </c>
      <c r="M34" s="63" t="n">
        <f aca="false">EXP(-K34/$D$9)</f>
        <v>0.0932117627088211</v>
      </c>
      <c r="N34" s="63" t="n">
        <f aca="false">EXP(-K34/$D$8)</f>
        <v>0.773460455841968</v>
      </c>
      <c r="O34" s="64" t="n">
        <f aca="false">(K34*$B$17+$B$18*$B$21*(1-EXP(-K34/$B$21))+$B$19*$B$22*(1-EXP(-K34/$B$22))+$B$20*$B$23*(1-EXP(-K34/$B$23)))*$C$7</f>
        <v>3.21362631988648E-014</v>
      </c>
      <c r="P34" s="64" t="n">
        <f aca="false">$D$9*(1-EXP(-K34/$D$9))*$C$9</f>
        <v>2.14510971347328E-012</v>
      </c>
      <c r="Q34" s="65" t="n">
        <f aca="false">$D$8*(1-EXP(-K34/$D$8))*$C$8</f>
        <v>8.86214215798568E-012</v>
      </c>
      <c r="R34" s="66" t="n">
        <f aca="false">$B$13-K34</f>
        <v>72</v>
      </c>
      <c r="S34" s="67" t="n">
        <f aca="false">VLOOKUP($R34,$K$6:$Q$506,5)/$C$26</f>
        <v>0.772734151021838</v>
      </c>
      <c r="T34" s="68" t="n">
        <f aca="false">VLOOKUP($R34,$K$6:$Q$506,6)/$C$26</f>
        <v>26.4434023862559</v>
      </c>
      <c r="U34" s="69" t="n">
        <f aca="false">VLOOKUP($R34,$K$6:$Q$506,7)/$C$26</f>
        <v>211.874296645282</v>
      </c>
      <c r="V34" s="28" t="s">
        <v>72</v>
      </c>
      <c r="W34" s="78" t="n">
        <f aca="false">G34*S34+H34*T34+I34*U34</f>
        <v>0</v>
      </c>
      <c r="X34" s="25"/>
    </row>
    <row r="35" customFormat="false" ht="15.75" hidden="false" customHeight="false" outlineLevel="0" collapsed="false">
      <c r="A35" s="25"/>
      <c r="B35" s="25"/>
      <c r="C35" s="25"/>
      <c r="D35" s="25"/>
      <c r="E35" s="25"/>
      <c r="F35" s="28" t="s">
        <v>73</v>
      </c>
      <c r="G35" s="58" t="n">
        <f aca="false">time_differentiated_CO2!D31</f>
        <v>0</v>
      </c>
      <c r="H35" s="76" t="n">
        <v>0</v>
      </c>
      <c r="I35" s="77" t="n">
        <v>0</v>
      </c>
      <c r="J35" s="25"/>
      <c r="K35" s="61" t="n">
        <v>29</v>
      </c>
      <c r="L35" s="62" t="n">
        <f aca="false">$B$17+$B$18*EXP(-K35/$B$21)+$B$19*EXP(-K35/$B$22)+$B$20*EXP(-K35/$B$23)</f>
        <v>0.553446538237621</v>
      </c>
      <c r="M35" s="63" t="n">
        <f aca="false">EXP(-K35/$D$9)</f>
        <v>0.0856379186835362</v>
      </c>
      <c r="N35" s="63" t="n">
        <f aca="false">EXP(-K35/$D$8)</f>
        <v>0.766396939352401</v>
      </c>
      <c r="O35" s="64" t="n">
        <f aca="false">(K35*$B$17+$B$18*$B$21*(1-EXP(-K35/$B$21))+$B$19*$B$22*(1-EXP(-K35/$B$22))+$B$20*$B$23*(1-EXP(-K35/$B$23)))*$C$7</f>
        <v>3.3083344700895E-014</v>
      </c>
      <c r="P35" s="64" t="n">
        <f aca="false">$D$9*(1-EXP(-K35/$D$9))*$C$9</f>
        <v>2.16302649461229E-012</v>
      </c>
      <c r="Q35" s="65" t="n">
        <f aca="false">$D$8*(1-EXP(-K35/$D$8))*$C$8</f>
        <v>9.138464278693E-012</v>
      </c>
      <c r="R35" s="66" t="n">
        <f aca="false">$B$13-K35</f>
        <v>71</v>
      </c>
      <c r="S35" s="67" t="n">
        <f aca="false">VLOOKUP($R35,$K$6:$Q$506,5)/$C$26</f>
        <v>0.764252339771051</v>
      </c>
      <c r="T35" s="68" t="n">
        <f aca="false">VLOOKUP($R35,$K$6:$Q$506,6)/$C$26</f>
        <v>26.4381542069942</v>
      </c>
      <c r="U35" s="69" t="n">
        <f aca="false">VLOOKUP($R35,$K$6:$Q$506,7)/$C$26</f>
        <v>209.787713570462</v>
      </c>
      <c r="V35" s="28" t="s">
        <v>73</v>
      </c>
      <c r="W35" s="78" t="n">
        <f aca="false">G35*S35+H35*T35+I35*U35</f>
        <v>0</v>
      </c>
      <c r="X35" s="25"/>
    </row>
    <row r="36" customFormat="false" ht="15.75" hidden="false" customHeight="false" outlineLevel="0" collapsed="false">
      <c r="A36" s="25"/>
      <c r="B36" s="25"/>
      <c r="C36" s="25"/>
      <c r="D36" s="25"/>
      <c r="E36" s="25"/>
      <c r="F36" s="28" t="s">
        <v>74</v>
      </c>
      <c r="G36" s="58" t="n">
        <f aca="false">time_differentiated_CO2!D32</f>
        <v>0</v>
      </c>
      <c r="H36" s="76" t="n">
        <v>0</v>
      </c>
      <c r="I36" s="77" t="n">
        <v>0</v>
      </c>
      <c r="J36" s="25"/>
      <c r="K36" s="61" t="n">
        <v>30</v>
      </c>
      <c r="L36" s="62" t="n">
        <f aca="false">$B$17+$B$18*EXP(-K36/$B$21)+$B$19*EXP(-K36/$B$22)+$B$20*EXP(-K36/$B$23)</f>
        <v>0.54940425296271</v>
      </c>
      <c r="M36" s="63" t="n">
        <f aca="false">EXP(-K36/$D$9)</f>
        <v>0.0786794810367202</v>
      </c>
      <c r="N36" s="63" t="n">
        <f aca="false">EXP(-K36/$D$8)</f>
        <v>0.759397929412356</v>
      </c>
      <c r="O36" s="64" t="n">
        <f aca="false">(K36*$B$17+$B$18*$B$21*(1-EXP(-K36/$B$21))+$B$19*$B$22*(1-EXP(-K36/$B$22))+$B$20*$B$23*(1-EXP(-K36/$B$23)))*$C$7</f>
        <v>3.40234377775023E-014</v>
      </c>
      <c r="P36" s="64" t="n">
        <f aca="false">$D$9*(1-EXP(-K36/$D$9))*$C$9</f>
        <v>2.17948746264532E-012</v>
      </c>
      <c r="Q36" s="65" t="n">
        <f aca="false">$D$8*(1-EXP(-K36/$D$8))*$C$8</f>
        <v>9.41226292733229E-012</v>
      </c>
      <c r="R36" s="66" t="n">
        <f aca="false">$B$13-K36</f>
        <v>70</v>
      </c>
      <c r="S36" s="67" t="n">
        <f aca="false">VLOOKUP($R36,$K$6:$Q$506,5)/$C$26</f>
        <v>0.755740318368273</v>
      </c>
      <c r="T36" s="68" t="n">
        <f aca="false">VLOOKUP($R36,$K$6:$Q$506,6)/$C$26</f>
        <v>26.4324418771349</v>
      </c>
      <c r="U36" s="69" t="n">
        <f aca="false">VLOOKUP($R36,$K$6:$Q$506,7)/$C$26</f>
        <v>207.681899450737</v>
      </c>
      <c r="V36" s="28" t="s">
        <v>74</v>
      </c>
      <c r="W36" s="78" t="n">
        <f aca="false">G36*S36+H36*T36+I36*U36</f>
        <v>0</v>
      </c>
      <c r="X36" s="25"/>
    </row>
    <row r="37" customFormat="false" ht="15.75" hidden="false" customHeight="false" outlineLevel="0" collapsed="false">
      <c r="A37" s="25"/>
      <c r="B37" s="25"/>
      <c r="C37" s="25"/>
      <c r="D37" s="25"/>
      <c r="E37" s="25"/>
      <c r="F37" s="28" t="s">
        <v>75</v>
      </c>
      <c r="G37" s="58" t="n">
        <f aca="false">time_differentiated_CO2!D33</f>
        <v>0</v>
      </c>
      <c r="H37" s="76" t="n">
        <v>0</v>
      </c>
      <c r="I37" s="77" t="n">
        <v>0</v>
      </c>
      <c r="J37" s="25"/>
      <c r="K37" s="61" t="n">
        <v>31</v>
      </c>
      <c r="L37" s="62" t="n">
        <f aca="false">$B$17+$B$18*EXP(-K37/$B$21)+$B$19*EXP(-K37/$B$22)+$B$20*EXP(-K37/$B$23)</f>
        <v>0.545470443109289</v>
      </c>
      <c r="M37" s="63" t="n">
        <f aca="false">EXP(-K37/$D$9)</f>
        <v>0.0722864454364387</v>
      </c>
      <c r="N37" s="63" t="n">
        <f aca="false">EXP(-K37/$D$8)</f>
        <v>0.752462836925038</v>
      </c>
      <c r="O37" s="64" t="n">
        <f aca="false">(K37*$B$17+$B$18*$B$21*(1-EXP(-K37/$B$21))+$B$19*$B$22*(1-EXP(-K37/$B$22))+$B$20*$B$23*(1-EXP(-K37/$B$23)))*$C$7</f>
        <v>3.49567325758409E-014</v>
      </c>
      <c r="P37" s="64" t="n">
        <f aca="false">$D$9*(1-EXP(-K37/$D$9))*$C$9</f>
        <v>2.19461090845193E-012</v>
      </c>
      <c r="Q37" s="65" t="n">
        <f aca="false">$D$8*(1-EXP(-K37/$D$8))*$C$8</f>
        <v>9.68356114914966E-012</v>
      </c>
      <c r="R37" s="66" t="n">
        <f aca="false">$B$13-K37</f>
        <v>69</v>
      </c>
      <c r="S37" s="67" t="n">
        <f aca="false">VLOOKUP($R37,$K$6:$Q$506,5)/$C$26</f>
        <v>0.747197476999001</v>
      </c>
      <c r="T37" s="68" t="n">
        <f aca="false">VLOOKUP($R37,$K$6:$Q$506,6)/$C$26</f>
        <v>26.4262243470553</v>
      </c>
      <c r="U37" s="69" t="n">
        <f aca="false">VLOOKUP($R37,$K$6:$Q$506,7)/$C$26</f>
        <v>205.556677042703</v>
      </c>
      <c r="V37" s="28" t="s">
        <v>75</v>
      </c>
      <c r="W37" s="78" t="n">
        <f aca="false">G37*S37+H37*T37+I37*U37</f>
        <v>0</v>
      </c>
      <c r="X37" s="25"/>
    </row>
    <row r="38" customFormat="false" ht="15.75" hidden="false" customHeight="false" outlineLevel="0" collapsed="false">
      <c r="A38" s="25"/>
      <c r="B38" s="25"/>
      <c r="C38" s="25"/>
      <c r="D38" s="25"/>
      <c r="E38" s="25"/>
      <c r="F38" s="28" t="s">
        <v>76</v>
      </c>
      <c r="G38" s="58" t="n">
        <f aca="false">time_differentiated_CO2!D34</f>
        <v>0</v>
      </c>
      <c r="H38" s="76" t="n">
        <v>0</v>
      </c>
      <c r="I38" s="77" t="n">
        <v>0</v>
      </c>
      <c r="J38" s="25"/>
      <c r="K38" s="61" t="n">
        <v>32</v>
      </c>
      <c r="L38" s="62" t="n">
        <f aca="false">$B$17+$B$18*EXP(-K38/$B$21)+$B$19*EXP(-K38/$B$22)+$B$20*EXP(-K38/$B$23)</f>
        <v>0.541639674803617</v>
      </c>
      <c r="M38" s="63" t="n">
        <f aca="false">EXP(-K38/$D$9)</f>
        <v>0.0664128706110369</v>
      </c>
      <c r="N38" s="63" t="n">
        <f aca="false">EXP(-K38/$D$8)</f>
        <v>0.745591078173493</v>
      </c>
      <c r="O38" s="64" t="n">
        <f aca="false">(K38*$B$17+$B$18*$B$21*(1-EXP(-K38/$B$21))+$B$19*$B$22*(1-EXP(-K38/$B$22))+$B$20*$B$23*(1-EXP(-K38/$B$23)))*$C$7</f>
        <v>3.5883409294428E-014</v>
      </c>
      <c r="P38" s="64" t="n">
        <f aca="false">$D$9*(1-EXP(-K38/$D$9))*$C$9</f>
        <v>2.20850551128491E-012</v>
      </c>
      <c r="Q38" s="65" t="n">
        <f aca="false">$D$8*(1-EXP(-K38/$D$8))*$C$8</f>
        <v>9.95238177893381E-012</v>
      </c>
      <c r="R38" s="66" t="n">
        <f aca="false">$B$13-K38</f>
        <v>68</v>
      </c>
      <c r="S38" s="67" t="n">
        <f aca="false">VLOOKUP($R38,$K$6:$Q$506,5)/$C$26</f>
        <v>0.738623189503969</v>
      </c>
      <c r="T38" s="68" t="n">
        <f aca="false">VLOOKUP($R38,$K$6:$Q$506,6)/$C$26</f>
        <v>26.4194569366918</v>
      </c>
      <c r="U38" s="69" t="n">
        <f aca="false">VLOOKUP($R38,$K$6:$Q$506,7)/$C$26</f>
        <v>203.411867469386</v>
      </c>
      <c r="V38" s="28" t="s">
        <v>76</v>
      </c>
      <c r="W38" s="78" t="n">
        <f aca="false">G38*S38+H38*T38+I38*U38</f>
        <v>0</v>
      </c>
      <c r="X38" s="25"/>
    </row>
    <row r="39" customFormat="false" ht="15.75" hidden="false" customHeight="false" outlineLevel="0" collapsed="false">
      <c r="A39" s="25"/>
      <c r="B39" s="25"/>
      <c r="C39" s="25"/>
      <c r="D39" s="25"/>
      <c r="E39" s="25"/>
      <c r="F39" s="28" t="s">
        <v>77</v>
      </c>
      <c r="G39" s="58" t="n">
        <f aca="false">time_differentiated_CO2!D35</f>
        <v>0</v>
      </c>
      <c r="H39" s="76" t="n">
        <v>0</v>
      </c>
      <c r="I39" s="77" t="n">
        <v>0</v>
      </c>
      <c r="J39" s="25"/>
      <c r="K39" s="61" t="n">
        <v>33</v>
      </c>
      <c r="L39" s="62" t="n">
        <f aca="false">$B$17+$B$18*EXP(-K39/$B$21)+$B$19*EXP(-K39/$B$22)+$B$20*EXP(-K39/$B$23)</f>
        <v>0.53790718699487</v>
      </c>
      <c r="M39" s="63" t="n">
        <f aca="false">EXP(-K39/$D$9)</f>
        <v>0.0610165482085659</v>
      </c>
      <c r="N39" s="63" t="n">
        <f aca="false">EXP(-K39/$D$8)</f>
        <v>0.738782074771477</v>
      </c>
      <c r="O39" s="64" t="n">
        <f aca="false">(K39*$B$17+$B$18*$B$21*(1-EXP(-K39/$B$21))+$B$19*$B$22*(1-EXP(-K39/$B$22))+$B$20*$B$23*(1-EXP(-K39/$B$23)))*$C$7</f>
        <v>3.68036394614838E-014</v>
      </c>
      <c r="P39" s="64" t="n">
        <f aca="false">$D$9*(1-EXP(-K39/$D$9))*$C$9</f>
        <v>2.22127111975504E-012</v>
      </c>
      <c r="Q39" s="65" t="n">
        <f aca="false">$D$8*(1-EXP(-K39/$D$8))*$C$8</f>
        <v>1.0218747442938E-011</v>
      </c>
      <c r="R39" s="66" t="n">
        <f aca="false">$B$13-K39</f>
        <v>67</v>
      </c>
      <c r="S39" s="67" t="n">
        <f aca="false">VLOOKUP($R39,$K$6:$Q$506,5)/$C$26</f>
        <v>0.73001681292579</v>
      </c>
      <c r="T39" s="68" t="n">
        <f aca="false">VLOOKUP($R39,$K$6:$Q$506,6)/$C$26</f>
        <v>26.4120910144618</v>
      </c>
      <c r="U39" s="69" t="n">
        <f aca="false">VLOOKUP($R39,$K$6:$Q$506,7)/$C$26</f>
        <v>201.24729020519</v>
      </c>
      <c r="V39" s="28" t="s">
        <v>77</v>
      </c>
      <c r="W39" s="78" t="n">
        <f aca="false">G39*S39+H39*T39+I39*U39</f>
        <v>0</v>
      </c>
      <c r="X39" s="25"/>
    </row>
    <row r="40" customFormat="false" ht="15.75" hidden="false" customHeight="false" outlineLevel="0" collapsed="false">
      <c r="A40" s="25"/>
      <c r="B40" s="25"/>
      <c r="C40" s="25"/>
      <c r="D40" s="25"/>
      <c r="E40" s="25"/>
      <c r="F40" s="28" t="s">
        <v>78</v>
      </c>
      <c r="G40" s="58" t="n">
        <f aca="false">time_differentiated_CO2!D36</f>
        <v>0</v>
      </c>
      <c r="H40" s="76" t="n">
        <v>0</v>
      </c>
      <c r="I40" s="77" t="n">
        <v>0</v>
      </c>
      <c r="J40" s="25"/>
      <c r="K40" s="61" t="n">
        <v>34</v>
      </c>
      <c r="L40" s="62" t="n">
        <f aca="false">$B$17+$B$18*EXP(-K40/$B$21)+$B$19*EXP(-K40/$B$22)+$B$20*EXP(-K40/$B$23)</f>
        <v>0.534268764194839</v>
      </c>
      <c r="M40" s="63" t="n">
        <f aca="false">EXP(-K40/$D$9)</f>
        <v>0.0560586994815058</v>
      </c>
      <c r="N40" s="63" t="n">
        <f aca="false">EXP(-K40/$D$8)</f>
        <v>0.732035253614778</v>
      </c>
      <c r="O40" s="64" t="n">
        <f aca="false">(K40*$B$17+$B$18*$B$21*(1-EXP(-K40/$B$21))+$B$19*$B$22*(1-EXP(-K40/$B$22))+$B$20*$B$23*(1-EXP(-K40/$B$23)))*$C$7</f>
        <v>3.77175869693824E-014</v>
      </c>
      <c r="P40" s="64" t="n">
        <f aca="false">$D$9*(1-EXP(-K40/$D$9))*$C$9</f>
        <v>2.2329994693575E-012</v>
      </c>
      <c r="Q40" s="65" t="n">
        <f aca="false">$D$8*(1-EXP(-K40/$D$8))*$C$8</f>
        <v>1.04826805607846E-011</v>
      </c>
      <c r="R40" s="66" t="n">
        <f aca="false">$B$13-K40</f>
        <v>66</v>
      </c>
      <c r="S40" s="67" t="n">
        <f aca="false">VLOOKUP($R40,$K$6:$Q$506,5)/$C$26</f>
        <v>0.721377687042653</v>
      </c>
      <c r="T40" s="68" t="n">
        <f aca="false">VLOOKUP($R40,$K$6:$Q$506,6)/$C$26</f>
        <v>26.4040736477907</v>
      </c>
      <c r="U40" s="69" t="n">
        <f aca="false">VLOOKUP($R40,$K$6:$Q$506,7)/$C$26</f>
        <v>199.062763060698</v>
      </c>
      <c r="V40" s="28" t="s">
        <v>78</v>
      </c>
      <c r="W40" s="78" t="n">
        <f aca="false">G40*S40+H40*T40+I40*U40</f>
        <v>0</v>
      </c>
      <c r="X40" s="25"/>
    </row>
    <row r="41" customFormat="false" ht="15.75" hidden="false" customHeight="false" outlineLevel="0" collapsed="false">
      <c r="A41" s="25"/>
      <c r="B41" s="25"/>
      <c r="C41" s="25"/>
      <c r="D41" s="25"/>
      <c r="E41" s="25"/>
      <c r="F41" s="28" t="s">
        <v>80</v>
      </c>
      <c r="G41" s="58" t="n">
        <f aca="false">time_differentiated_CO2!D37</f>
        <v>0.228212125072873</v>
      </c>
      <c r="H41" s="76" t="n">
        <v>0</v>
      </c>
      <c r="I41" s="77" t="n">
        <v>0</v>
      </c>
      <c r="J41" s="25"/>
      <c r="K41" s="61" t="n">
        <v>35</v>
      </c>
      <c r="L41" s="62" t="n">
        <f aca="false">$B$17+$B$18*EXP(-K41/$B$21)+$B$19*EXP(-K41/$B$22)+$B$20*EXP(-K41/$B$23)</f>
        <v>0.53072063527167</v>
      </c>
      <c r="M41" s="63" t="n">
        <f aca="false">EXP(-K41/$D$9)</f>
        <v>0.0515036966171188</v>
      </c>
      <c r="N41" s="63" t="n">
        <f aca="false">EXP(-K41/$D$8)</f>
        <v>0.725350046832974</v>
      </c>
      <c r="O41" s="64" t="n">
        <f aca="false">(K41*$B$17+$B$18*$B$21*(1-EXP(-K41/$B$21))+$B$19*$B$22*(1-EXP(-K41/$B$22))+$B$20*$B$23*(1-EXP(-K41/$B$23)))*$C$7</f>
        <v>3.86254089152075E-014</v>
      </c>
      <c r="P41" s="64" t="n">
        <f aca="false">$D$9*(1-EXP(-K41/$D$9))*$C$9</f>
        <v>2.24377484169634E-012</v>
      </c>
      <c r="Q41" s="65" t="n">
        <f aca="false">$D$8*(1-EXP(-K41/$D$8))*$C$8</f>
        <v>1.07442033473519E-011</v>
      </c>
      <c r="R41" s="66" t="n">
        <f aca="false">$B$13-K41</f>
        <v>65</v>
      </c>
      <c r="S41" s="67" t="n">
        <f aca="false">VLOOKUP($R41,$K$6:$Q$506,5)/$C$26</f>
        <v>0.712705133888656</v>
      </c>
      <c r="T41" s="68" t="n">
        <f aca="false">VLOOKUP($R41,$K$6:$Q$506,6)/$C$26</f>
        <v>26.3953472227307</v>
      </c>
      <c r="U41" s="69" t="n">
        <f aca="false">VLOOKUP($R41,$K$6:$Q$506,7)/$C$26</f>
        <v>196.858102167343</v>
      </c>
      <c r="V41" s="28" t="s">
        <v>80</v>
      </c>
      <c r="W41" s="78" t="n">
        <f aca="false">G41*S41+H41*T41+I41*U41</f>
        <v>0.162647953155077</v>
      </c>
      <c r="X41" s="25"/>
    </row>
    <row r="42" customFormat="false" ht="15.75" hidden="false" customHeight="false" outlineLevel="0" collapsed="false">
      <c r="A42" s="25"/>
      <c r="B42" s="25"/>
      <c r="C42" s="25"/>
      <c r="D42" s="25"/>
      <c r="E42" s="25"/>
      <c r="F42" s="28" t="s">
        <v>83</v>
      </c>
      <c r="G42" s="58" t="n">
        <f aca="false">time_differentiated_CO2!D38</f>
        <v>0.622482014299131</v>
      </c>
      <c r="H42" s="76" t="n">
        <v>0</v>
      </c>
      <c r="I42" s="77" t="n">
        <v>0</v>
      </c>
      <c r="J42" s="25"/>
      <c r="K42" s="61" t="n">
        <v>36</v>
      </c>
      <c r="L42" s="62" t="n">
        <f aca="false">$B$17+$B$18*EXP(-K42/$B$21)+$B$19*EXP(-K42/$B$22)+$B$20*EXP(-K42/$B$23)</f>
        <v>0.527259392904925</v>
      </c>
      <c r="M42" s="63" t="n">
        <f aca="false">EXP(-K42/$D$9)</f>
        <v>0.0473188067108716</v>
      </c>
      <c r="N42" s="63" t="n">
        <f aca="false">EXP(-K42/$D$8)</f>
        <v>0.718725891741637</v>
      </c>
      <c r="O42" s="64" t="n">
        <f aca="false">(K42*$B$17+$B$18*$B$21*(1-EXP(-K42/$B$21))+$B$19*$B$22*(1-EXP(-K42/$B$22))+$B$20*$B$23*(1-EXP(-K42/$B$23)))*$C$7</f>
        <v>3.95272562870577E-014</v>
      </c>
      <c r="P42" s="64" t="n">
        <f aca="false">$D$9*(1-EXP(-K42/$D$9))*$C$9</f>
        <v>2.25367467014419E-012</v>
      </c>
      <c r="Q42" s="65" t="n">
        <f aca="false">$D$8*(1-EXP(-K42/$D$8))*$C$8</f>
        <v>1.10033378146439E-011</v>
      </c>
      <c r="R42" s="66" t="n">
        <f aca="false">$B$13-K42</f>
        <v>64</v>
      </c>
      <c r="S42" s="67" t="n">
        <f aca="false">VLOOKUP($R42,$K$6:$Q$506,5)/$C$26</f>
        <v>0.703998457260263</v>
      </c>
      <c r="T42" s="68" t="n">
        <f aca="false">VLOOKUP($R42,$K$6:$Q$506,6)/$C$26</f>
        <v>26.3858490299383</v>
      </c>
      <c r="U42" s="69" t="n">
        <f aca="false">VLOOKUP($R42,$K$6:$Q$506,7)/$C$26</f>
        <v>194.633121961925</v>
      </c>
      <c r="V42" s="28" t="s">
        <v>83</v>
      </c>
      <c r="W42" s="78" t="n">
        <f aca="false">G42*S42+H42*T42+I42*U42</f>
        <v>0.438226377738849</v>
      </c>
      <c r="X42" s="25"/>
    </row>
    <row r="43" customFormat="false" ht="15.75" hidden="false" customHeight="false" outlineLevel="0" collapsed="false">
      <c r="A43" s="25"/>
      <c r="B43" s="25"/>
      <c r="C43" s="25"/>
      <c r="D43" s="25"/>
      <c r="E43" s="25"/>
      <c r="F43" s="28" t="s">
        <v>85</v>
      </c>
      <c r="G43" s="58" t="n">
        <f aca="false">time_differentiated_CO2!D39</f>
        <v>0</v>
      </c>
      <c r="H43" s="76" t="n">
        <v>0</v>
      </c>
      <c r="I43" s="77" t="n">
        <v>0</v>
      </c>
      <c r="J43" s="25"/>
      <c r="K43" s="61" t="n">
        <v>37</v>
      </c>
      <c r="L43" s="62" t="n">
        <f aca="false">$B$17+$B$18*EXP(-K43/$B$21)+$B$19*EXP(-K43/$B$22)+$B$20*EXP(-K43/$B$23)</f>
        <v>0.523881929427012</v>
      </c>
      <c r="M43" s="63" t="n">
        <f aca="false">EXP(-K43/$D$9)</f>
        <v>0.0434739565430844</v>
      </c>
      <c r="N43" s="63" t="n">
        <f aca="false">EXP(-K43/$D$8)</f>
        <v>0.712162230794977</v>
      </c>
      <c r="O43" s="64" t="n">
        <f aca="false">(K43*$B$17+$B$18*$B$21*(1-EXP(-K43/$B$21))+$B$19*$B$22*(1-EXP(-K43/$B$22))+$B$20*$B$23*(1-EXP(-K43/$B$23)))*$C$7</f>
        <v>4.04232745275394E-014</v>
      </c>
      <c r="P43" s="64" t="n">
        <f aca="false">$D$9*(1-EXP(-K43/$D$9))*$C$9</f>
        <v>2.26277009628955E-012</v>
      </c>
      <c r="Q43" s="65" t="n">
        <f aca="false">$D$8*(1-EXP(-K43/$D$8))*$C$8</f>
        <v>1.12601057736433E-011</v>
      </c>
      <c r="R43" s="66" t="n">
        <f aca="false">$B$13-K43</f>
        <v>63</v>
      </c>
      <c r="S43" s="67" t="n">
        <f aca="false">VLOOKUP($R43,$K$6:$Q$506,5)/$C$26</f>
        <v>0.695256942208368</v>
      </c>
      <c r="T43" s="68" t="n">
        <f aca="false">VLOOKUP($R43,$K$6:$Q$506,6)/$C$26</f>
        <v>26.3755108140365</v>
      </c>
      <c r="U43" s="69" t="n">
        <f aca="false">VLOOKUP($R43,$K$6:$Q$506,7)/$C$26</f>
        <v>192.387635171</v>
      </c>
      <c r="V43" s="28" t="s">
        <v>85</v>
      </c>
      <c r="W43" s="78" t="n">
        <f aca="false">G43*S43+H43*T43+I43*U43</f>
        <v>0</v>
      </c>
      <c r="X43" s="25"/>
    </row>
    <row r="44" customFormat="false" ht="15.75" hidden="false" customHeight="false" outlineLevel="0" collapsed="false">
      <c r="A44" s="25"/>
      <c r="B44" s="25"/>
      <c r="C44" s="25"/>
      <c r="D44" s="25"/>
      <c r="E44" s="25"/>
      <c r="F44" s="28" t="s">
        <v>86</v>
      </c>
      <c r="G44" s="58" t="n">
        <f aca="false">time_differentiated_CO2!D40</f>
        <v>0</v>
      </c>
      <c r="H44" s="76" t="n">
        <v>0</v>
      </c>
      <c r="I44" s="77" t="n">
        <v>0</v>
      </c>
      <c r="J44" s="25"/>
      <c r="K44" s="61" t="n">
        <v>38</v>
      </c>
      <c r="L44" s="62" t="n">
        <f aca="false">$B$17+$B$18*EXP(-K44/$B$21)+$B$19*EXP(-K44/$B$22)+$B$20*EXP(-K44/$B$23)</f>
        <v>0.520585385662121</v>
      </c>
      <c r="M44" s="63" t="n">
        <f aca="false">EXP(-K44/$D$9)</f>
        <v>0.0399415164684566</v>
      </c>
      <c r="N44" s="63" t="n">
        <f aca="false">EXP(-K44/$D$8)</f>
        <v>0.705658511538909</v>
      </c>
      <c r="O44" s="64" t="n">
        <f aca="false">(K44*$B$17+$B$18*$B$21*(1-EXP(-K44/$B$21))+$B$19*$B$22*(1-EXP(-K44/$B$22))+$B$20*$B$23*(1-EXP(-K44/$B$23)))*$C$7</f>
        <v>4.13136039993856E-014</v>
      </c>
      <c r="P44" s="64" t="n">
        <f aca="false">$D$9*(1-EXP(-K44/$D$9))*$C$9</f>
        <v>2.27112648117053E-012</v>
      </c>
      <c r="Q44" s="65" t="n">
        <f aca="false">$D$8*(1-EXP(-K44/$D$8))*$C$8</f>
        <v>1.15145288361472E-011</v>
      </c>
      <c r="R44" s="66" t="n">
        <f aca="false">$B$13-K44</f>
        <v>62</v>
      </c>
      <c r="S44" s="67" t="n">
        <f aca="false">VLOOKUP($R44,$K$6:$Q$506,5)/$C$26</f>
        <v>0.686479854515372</v>
      </c>
      <c r="T44" s="68" t="n">
        <f aca="false">VLOOKUP($R44,$K$6:$Q$506,6)/$C$26</f>
        <v>26.3642582831217</v>
      </c>
      <c r="U44" s="69" t="n">
        <f aca="false">VLOOKUP($R44,$K$6:$Q$506,7)/$C$26</f>
        <v>190.12145279511</v>
      </c>
      <c r="V44" s="28" t="s">
        <v>86</v>
      </c>
      <c r="W44" s="78" t="n">
        <f aca="false">G44*S44+H44*T44+I44*U44</f>
        <v>0</v>
      </c>
      <c r="X44" s="25"/>
    </row>
    <row r="45" customFormat="false" ht="15.75" hidden="false" customHeight="false" outlineLevel="0" collapsed="false">
      <c r="A45" s="25"/>
      <c r="B45" s="25"/>
      <c r="C45" s="25"/>
      <c r="D45" s="25"/>
      <c r="E45" s="25"/>
      <c r="F45" s="28" t="s">
        <v>87</v>
      </c>
      <c r="G45" s="58" t="n">
        <f aca="false">time_differentiated_CO2!D41</f>
        <v>0</v>
      </c>
      <c r="H45" s="76" t="n">
        <v>0</v>
      </c>
      <c r="I45" s="77" t="n">
        <v>0</v>
      </c>
      <c r="J45" s="25"/>
      <c r="K45" s="61" t="n">
        <v>39</v>
      </c>
      <c r="L45" s="62" t="n">
        <f aca="false">$B$17+$B$18*EXP(-K45/$B$21)+$B$19*EXP(-K45/$B$22)+$B$20*EXP(-K45/$B$23)</f>
        <v>0.517367110076181</v>
      </c>
      <c r="M45" s="63" t="n">
        <f aca="false">EXP(-K45/$D$9)</f>
        <v>0.0366961018654688</v>
      </c>
      <c r="N45" s="63" t="n">
        <f aca="false">EXP(-K45/$D$8)</f>
        <v>0.699214186564554</v>
      </c>
      <c r="O45" s="64" t="n">
        <f aca="false">(K45*$B$17+$B$18*$B$21*(1-EXP(-K45/$B$21))+$B$19*$B$22*(1-EXP(-K45/$B$22))+$B$20*$B$23*(1-EXP(-K45/$B$23)))*$C$7</f>
        <v>4.21983803729789E-014</v>
      </c>
      <c r="P45" s="64" t="n">
        <f aca="false">$D$9*(1-EXP(-K45/$D$9))*$C$9</f>
        <v>2.27880387496857E-012</v>
      </c>
      <c r="Q45" s="65" t="n">
        <f aca="false">$D$8*(1-EXP(-K45/$D$8))*$C$8</f>
        <v>1.17666284165857E-011</v>
      </c>
      <c r="R45" s="66" t="n">
        <f aca="false">$B$13-K45</f>
        <v>61</v>
      </c>
      <c r="S45" s="67" t="n">
        <f aca="false">VLOOKUP($R45,$K$6:$Q$506,5)/$C$26</f>
        <v>0.677666440156628</v>
      </c>
      <c r="T45" s="68" t="n">
        <f aca="false">VLOOKUP($R45,$K$6:$Q$506,6)/$C$26</f>
        <v>26.3520105748912</v>
      </c>
      <c r="U45" s="69" t="n">
        <f aca="false">VLOOKUP($R45,$K$6:$Q$506,7)/$C$26</f>
        <v>187.834384092881</v>
      </c>
      <c r="V45" s="28" t="s">
        <v>87</v>
      </c>
      <c r="W45" s="78" t="n">
        <f aca="false">G45*S45+H45*T45+I45*U45</f>
        <v>0</v>
      </c>
      <c r="X45" s="25"/>
    </row>
    <row r="46" customFormat="false" ht="15.75" hidden="false" customHeight="false" outlineLevel="0" collapsed="false">
      <c r="A46" s="25"/>
      <c r="B46" s="25"/>
      <c r="C46" s="25"/>
      <c r="D46" s="25"/>
      <c r="E46" s="25"/>
      <c r="F46" s="28" t="s">
        <v>88</v>
      </c>
      <c r="G46" s="58" t="n">
        <f aca="false">time_differentiated_CO2!D42</f>
        <v>0.214486173521005</v>
      </c>
      <c r="H46" s="76" t="n">
        <v>0</v>
      </c>
      <c r="I46" s="77" t="n">
        <v>0</v>
      </c>
      <c r="J46" s="25"/>
      <c r="K46" s="61" t="n">
        <v>40</v>
      </c>
      <c r="L46" s="62" t="n">
        <f aca="false">$B$17+$B$18*EXP(-K46/$B$21)+$B$19*EXP(-K46/$B$22)+$B$20*EXP(-K46/$B$23)</f>
        <v>0.514224626108078</v>
      </c>
      <c r="M46" s="63" t="n">
        <f aca="false">EXP(-K46/$D$9)</f>
        <v>0.0337143907188484</v>
      </c>
      <c r="N46" s="63" t="n">
        <f aca="false">EXP(-K46/$D$8)</f>
        <v>0.692828713462168</v>
      </c>
      <c r="O46" s="64" t="n">
        <f aca="false">(K46*$B$17+$B$18*$B$21*(1-EXP(-K46/$B$21))+$B$19*$B$22*(1-EXP(-K46/$B$22))+$B$20*$B$23*(1-EXP(-K46/$B$23)))*$C$7</f>
        <v>4.30777349514741E-014</v>
      </c>
      <c r="P46" s="64" t="n">
        <f aca="false">$D$9*(1-EXP(-K46/$D$9))*$C$9</f>
        <v>2.28585744853774E-012</v>
      </c>
      <c r="Q46" s="65" t="n">
        <f aca="false">$D$8*(1-EXP(-K46/$D$8))*$C$8</f>
        <v>1.20164257338252E-011</v>
      </c>
      <c r="R46" s="66" t="n">
        <f aca="false">$B$13-K46</f>
        <v>60</v>
      </c>
      <c r="S46" s="67" t="n">
        <f aca="false">VLOOKUP($R46,$K$6:$Q$506,5)/$C$26</f>
        <v>0.66881592474553</v>
      </c>
      <c r="T46" s="68" t="n">
        <f aca="false">VLOOKUP($R46,$K$6:$Q$506,6)/$C$26</f>
        <v>26.3386796755552</v>
      </c>
      <c r="U46" s="69" t="n">
        <f aca="false">VLOOKUP($R46,$K$6:$Q$506,7)/$C$26</f>
        <v>185.526236564966</v>
      </c>
      <c r="V46" s="28" t="s">
        <v>88</v>
      </c>
      <c r="W46" s="78" t="n">
        <f aca="false">G46*S46+H46*T46+I46*U46</f>
        <v>0.143451768488581</v>
      </c>
      <c r="X46" s="25"/>
    </row>
    <row r="47" customFormat="false" ht="15.75" hidden="false" customHeight="false" outlineLevel="0" collapsed="false">
      <c r="A47" s="25"/>
      <c r="B47" s="25"/>
      <c r="C47" s="25"/>
      <c r="D47" s="25"/>
      <c r="E47" s="25"/>
      <c r="F47" s="28" t="s">
        <v>90</v>
      </c>
      <c r="G47" s="58" t="n">
        <f aca="false">time_differentiated_CO2!D43</f>
        <v>0</v>
      </c>
      <c r="H47" s="76" t="n">
        <v>0</v>
      </c>
      <c r="I47" s="77" t="n">
        <v>0</v>
      </c>
      <c r="J47" s="25"/>
      <c r="K47" s="61" t="n">
        <v>41</v>
      </c>
      <c r="L47" s="62" t="n">
        <f aca="false">$B$17+$B$18*EXP(-K47/$B$21)+$B$19*EXP(-K47/$B$22)+$B$20*EXP(-K47/$B$23)</f>
        <v>0.511155605993742</v>
      </c>
      <c r="M47" s="63" t="n">
        <f aca="false">EXP(-K47/$D$9)</f>
        <v>0.0309749560242194</v>
      </c>
      <c r="N47" s="63" t="n">
        <f aca="false">EXP(-K47/$D$8)</f>
        <v>0.686501554775486</v>
      </c>
      <c r="O47" s="64" t="n">
        <f aca="false">(K47*$B$17+$B$18*$B$21*(1-EXP(-K47/$B$21))+$B$19*$B$22*(1-EXP(-K47/$B$22))+$B$20*$B$23*(1-EXP(-K47/$B$23)))*$C$7</f>
        <v>4.39517949459713E-014</v>
      </c>
      <c r="P47" s="64" t="n">
        <f aca="false">$D$9*(1-EXP(-K47/$D$9))*$C$9</f>
        <v>2.29233788987036E-012</v>
      </c>
      <c r="Q47" s="65" t="n">
        <f aca="false">$D$8*(1-EXP(-K47/$D$8))*$C$8</f>
        <v>1.22639418129536E-011</v>
      </c>
      <c r="R47" s="66" t="n">
        <f aca="false">$B$13-K47</f>
        <v>59</v>
      </c>
      <c r="S47" s="67" t="n">
        <f aca="false">VLOOKUP($R47,$K$6:$Q$506,5)/$C$26</f>
        <v>0.659927512961403</v>
      </c>
      <c r="T47" s="68" t="n">
        <f aca="false">VLOOKUP($R47,$K$6:$Q$506,6)/$C$26</f>
        <v>26.3241697873573</v>
      </c>
      <c r="U47" s="69" t="n">
        <f aca="false">VLOOKUP($R47,$K$6:$Q$506,7)/$C$26</f>
        <v>183.196815937843</v>
      </c>
      <c r="V47" s="28" t="s">
        <v>90</v>
      </c>
      <c r="W47" s="78" t="n">
        <f aca="false">G47*S47+H47*T47+I47*U47</f>
        <v>0</v>
      </c>
      <c r="X47" s="25"/>
    </row>
    <row r="48" customFormat="false" ht="15.75" hidden="false" customHeight="false" outlineLevel="0" collapsed="false">
      <c r="A48" s="25"/>
      <c r="B48" s="25"/>
      <c r="C48" s="25"/>
      <c r="D48" s="25"/>
      <c r="E48" s="25"/>
      <c r="F48" s="28" t="s">
        <v>91</v>
      </c>
      <c r="G48" s="58" t="n">
        <f aca="false">time_differentiated_CO2!D44</f>
        <v>0.0771959207320257</v>
      </c>
      <c r="H48" s="76" t="n">
        <v>0</v>
      </c>
      <c r="I48" s="77" t="n">
        <v>0</v>
      </c>
      <c r="J48" s="25"/>
      <c r="K48" s="61" t="n">
        <v>42</v>
      </c>
      <c r="L48" s="62" t="n">
        <f aca="false">$B$17+$B$18*EXP(-K48/$B$21)+$B$19*EXP(-K48/$B$22)+$B$20*EXP(-K48/$B$23)</f>
        <v>0.508157849744524</v>
      </c>
      <c r="M48" s="63" t="n">
        <f aca="false">EXP(-K48/$D$9)</f>
        <v>0.0284581118105728</v>
      </c>
      <c r="N48" s="63" t="n">
        <f aca="false">EXP(-K48/$D$8)</f>
        <v>0.680232177956485</v>
      </c>
      <c r="O48" s="64" t="n">
        <f aca="false">(K48*$B$17+$B$18*$B$21*(1-EXP(-K48/$B$21))+$B$19*$B$22*(1-EXP(-K48/$B$22))+$B$20*$B$23*(1-EXP(-K48/$B$23)))*$C$7</f>
        <v>4.48206837106261E-014</v>
      </c>
      <c r="P48" s="64" t="n">
        <f aca="false">$D$9*(1-EXP(-K48/$D$9))*$C$9</f>
        <v>2.29829176834822E-012</v>
      </c>
      <c r="Q48" s="65" t="n">
        <f aca="false">$D$8*(1-EXP(-K48/$D$8))*$C$8</f>
        <v>1.250919748705E-011</v>
      </c>
      <c r="R48" s="66" t="n">
        <f aca="false">$B$13-K48</f>
        <v>58</v>
      </c>
      <c r="S48" s="67" t="n">
        <f aca="false">VLOOKUP($R48,$K$6:$Q$506,5)/$C$26</f>
        <v>0.65100038795927</v>
      </c>
      <c r="T48" s="68" t="n">
        <f aca="false">VLOOKUP($R48,$K$6:$Q$506,6)/$C$26</f>
        <v>26.3083766401578</v>
      </c>
      <c r="U48" s="69" t="n">
        <f aca="false">VLOOKUP($R48,$K$6:$Q$506,7)/$C$26</f>
        <v>180.845926147462</v>
      </c>
      <c r="V48" s="28" t="s">
        <v>91</v>
      </c>
      <c r="W48" s="78" t="n">
        <f aca="false">G48*S48+H48*T48+I48*U48</f>
        <v>0.0502545743454218</v>
      </c>
      <c r="X48" s="25"/>
    </row>
    <row r="49" customFormat="false" ht="15.75" hidden="false" customHeight="false" outlineLevel="0" collapsed="false">
      <c r="A49" s="25"/>
      <c r="B49" s="25"/>
      <c r="C49" s="25"/>
      <c r="D49" s="25"/>
      <c r="E49" s="25"/>
      <c r="F49" s="28" t="s">
        <v>93</v>
      </c>
      <c r="G49" s="58" t="n">
        <f aca="false">time_differentiated_CO2!D45</f>
        <v>0</v>
      </c>
      <c r="H49" s="76" t="n">
        <v>0</v>
      </c>
      <c r="I49" s="77" t="n">
        <v>0</v>
      </c>
      <c r="J49" s="25"/>
      <c r="K49" s="61" t="n">
        <v>43</v>
      </c>
      <c r="L49" s="62" t="n">
        <f aca="false">$B$17+$B$18*EXP(-K49/$B$21)+$B$19*EXP(-K49/$B$22)+$B$20*EXP(-K49/$B$23)</f>
        <v>0.505229268218611</v>
      </c>
      <c r="M49" s="63" t="n">
        <f aca="false">EXP(-K49/$D$9)</f>
        <v>0.0261457716740527</v>
      </c>
      <c r="N49" s="63" t="n">
        <f aca="false">EXP(-K49/$D$8)</f>
        <v>0.674020055320559</v>
      </c>
      <c r="O49" s="64" t="n">
        <f aca="false">(K49*$B$17+$B$18*$B$21*(1-EXP(-K49/$B$21))+$B$19*$B$22*(1-EXP(-K49/$B$22))+$B$20*$B$23*(1-EXP(-K49/$B$23)))*$C$7</f>
        <v>4.56845209455427E-014</v>
      </c>
      <c r="P49" s="64" t="n">
        <f aca="false">$D$9*(1-EXP(-K49/$D$9))*$C$9</f>
        <v>2.30376186939687E-012</v>
      </c>
      <c r="Q49" s="65" t="n">
        <f aca="false">$D$8*(1-EXP(-K49/$D$8))*$C$8</f>
        <v>1.27522133989387E-011</v>
      </c>
      <c r="R49" s="66" t="n">
        <f aca="false">$B$13-K49</f>
        <v>57</v>
      </c>
      <c r="S49" s="67" t="n">
        <f aca="false">VLOOKUP($R49,$K$6:$Q$506,5)/$C$26</f>
        <v>0.642033710760387</v>
      </c>
      <c r="T49" s="68" t="n">
        <f aca="false">VLOOKUP($R49,$K$6:$Q$506,6)/$C$26</f>
        <v>26.2911867421334</v>
      </c>
      <c r="U49" s="69" t="n">
        <f aca="false">VLOOKUP($R49,$K$6:$Q$506,7)/$C$26</f>
        <v>178.473369322746</v>
      </c>
      <c r="V49" s="28" t="s">
        <v>93</v>
      </c>
      <c r="W49" s="78" t="n">
        <f aca="false">G49*S49+H49*T49+I49*U49</f>
        <v>0</v>
      </c>
      <c r="X49" s="25"/>
    </row>
    <row r="50" customFormat="false" ht="15.75" hidden="false" customHeight="false" outlineLevel="0" collapsed="false">
      <c r="A50" s="25"/>
      <c r="B50" s="25"/>
      <c r="C50" s="25"/>
      <c r="D50" s="25"/>
      <c r="E50" s="25"/>
      <c r="F50" s="28" t="s">
        <v>94</v>
      </c>
      <c r="G50" s="58" t="n">
        <f aca="false">time_differentiated_CO2!D46</f>
        <v>0</v>
      </c>
      <c r="H50" s="76" t="n">
        <v>0</v>
      </c>
      <c r="I50" s="77" t="n">
        <v>0</v>
      </c>
      <c r="J50" s="25"/>
      <c r="K50" s="61" t="n">
        <v>44</v>
      </c>
      <c r="L50" s="62" t="n">
        <f aca="false">$B$17+$B$18*EXP(-K50/$B$21)+$B$19*EXP(-K50/$B$22)+$B$20*EXP(-K50/$B$23)</f>
        <v>0.502367869444057</v>
      </c>
      <c r="M50" s="63" t="n">
        <f aca="false">EXP(-K50/$D$9)</f>
        <v>0.0240213188064614</v>
      </c>
      <c r="N50" s="63" t="n">
        <f aca="false">EXP(-K50/$D$8)</f>
        <v>0.667864664002107</v>
      </c>
      <c r="O50" s="64" t="n">
        <f aca="false">(K50*$B$17+$B$18*$B$21*(1-EXP(-K50/$B$21))+$B$19*$B$22*(1-EXP(-K50/$B$22))+$B$20*$B$23*(1-EXP(-K50/$B$23)))*$C$7</f>
        <v>4.6543422873684E-014</v>
      </c>
      <c r="P50" s="64" t="n">
        <f aca="false">$D$9*(1-EXP(-K50/$D$9))*$C$9</f>
        <v>2.30878750194775E-012</v>
      </c>
      <c r="Q50" s="65" t="n">
        <f aca="false">$D$8*(1-EXP(-K50/$D$8))*$C$8</f>
        <v>1.29930100029263E-011</v>
      </c>
      <c r="R50" s="66" t="n">
        <f aca="false">$B$13-K50</f>
        <v>56</v>
      </c>
      <c r="S50" s="67" t="n">
        <f aca="false">VLOOKUP($R50,$K$6:$Q$506,5)/$C$26</f>
        <v>0.633026619622258</v>
      </c>
      <c r="T50" s="68" t="n">
        <f aca="false">VLOOKUP($R50,$K$6:$Q$506,6)/$C$26</f>
        <v>26.2724765642091</v>
      </c>
      <c r="U50" s="69" t="n">
        <f aca="false">VLOOKUP($R50,$K$6:$Q$506,7)/$C$26</f>
        <v>176.078945768933</v>
      </c>
      <c r="V50" s="28" t="s">
        <v>94</v>
      </c>
      <c r="W50" s="78" t="n">
        <f aca="false">G50*S50+H50*T50+I50*U50</f>
        <v>0</v>
      </c>
      <c r="X50" s="25"/>
    </row>
    <row r="51" customFormat="false" ht="15.75" hidden="false" customHeight="false" outlineLevel="0" collapsed="false">
      <c r="A51" s="25"/>
      <c r="B51" s="25"/>
      <c r="C51" s="25"/>
      <c r="D51" s="25"/>
      <c r="E51" s="25"/>
      <c r="F51" s="28" t="s">
        <v>95</v>
      </c>
      <c r="G51" s="58" t="n">
        <f aca="false">time_differentiated_CO2!D47</f>
        <v>0</v>
      </c>
      <c r="H51" s="76" t="n">
        <v>0</v>
      </c>
      <c r="I51" s="77" t="n">
        <v>0</v>
      </c>
      <c r="J51" s="25"/>
      <c r="K51" s="61" t="n">
        <v>45</v>
      </c>
      <c r="L51" s="62" t="n">
        <f aca="false">$B$17+$B$18*EXP(-K51/$B$21)+$B$19*EXP(-K51/$B$22)+$B$20*EXP(-K51/$B$23)</f>
        <v>0.499571747526248</v>
      </c>
      <c r="M51" s="63" t="n">
        <f aca="false">EXP(-K51/$D$9)</f>
        <v>0.0220694865844905</v>
      </c>
      <c r="N51" s="63" t="n">
        <f aca="false">EXP(-K51/$D$8)</f>
        <v>0.661765485910522</v>
      </c>
      <c r="O51" s="64" t="n">
        <f aca="false">(K51*$B$17+$B$18*$B$21*(1-EXP(-K51/$B$21))+$B$19*$B$22*(1-EXP(-K51/$B$22))+$B$20*$B$23*(1-EXP(-K51/$B$23)))*$C$7</f>
        <v>4.73975023967516E-014</v>
      </c>
      <c r="P51" s="64" t="n">
        <f aca="false">$D$9*(1-EXP(-K51/$D$9))*$C$9</f>
        <v>2.31340478091789E-012</v>
      </c>
      <c r="Q51" s="65" t="n">
        <f aca="false">$D$8*(1-EXP(-K51/$D$8))*$C$8</f>
        <v>1.32316075665233E-011</v>
      </c>
      <c r="R51" s="66" t="n">
        <f aca="false">$B$13-K51</f>
        <v>55</v>
      </c>
      <c r="S51" s="67" t="n">
        <f aca="false">VLOOKUP($R51,$K$6:$Q$506,5)/$C$26</f>
        <v>0.623978229386646</v>
      </c>
      <c r="T51" s="68" t="n">
        <f aca="false">VLOOKUP($R51,$K$6:$Q$506,6)/$C$26</f>
        <v>26.2521116523601</v>
      </c>
      <c r="U51" s="69" t="n">
        <f aca="false">VLOOKUP($R51,$K$6:$Q$506,7)/$C$26</f>
        <v>173.662453950769</v>
      </c>
      <c r="V51" s="28" t="s">
        <v>95</v>
      </c>
      <c r="W51" s="78" t="n">
        <f aca="false">G51*S51+H51*T51+I51*U51</f>
        <v>0</v>
      </c>
      <c r="X51" s="25"/>
    </row>
    <row r="52" customFormat="false" ht="15.75" hidden="false" customHeight="false" outlineLevel="0" collapsed="false">
      <c r="A52" s="25"/>
      <c r="B52" s="25"/>
      <c r="C52" s="25"/>
      <c r="D52" s="25"/>
      <c r="E52" s="25"/>
      <c r="F52" s="28" t="s">
        <v>96</v>
      </c>
      <c r="G52" s="58" t="n">
        <f aca="false">time_differentiated_CO2!D48</f>
        <v>0</v>
      </c>
      <c r="H52" s="76" t="n">
        <v>0</v>
      </c>
      <c r="I52" s="77" t="n">
        <v>0</v>
      </c>
      <c r="J52" s="25"/>
      <c r="K52" s="61" t="n">
        <v>46</v>
      </c>
      <c r="L52" s="62" t="n">
        <f aca="false">$B$17+$B$18*EXP(-K52/$B$21)+$B$19*EXP(-K52/$B$22)+$B$20*EXP(-K52/$B$23)</f>
        <v>0.496839073610766</v>
      </c>
      <c r="M52" s="63" t="n">
        <f aca="false">EXP(-K52/$D$9)</f>
        <v>0.0202762488615735</v>
      </c>
      <c r="N52" s="63" t="n">
        <f aca="false">EXP(-K52/$D$8)</f>
        <v>0.655722007686588</v>
      </c>
      <c r="O52" s="64" t="n">
        <f aca="false">(K52*$B$17+$B$18*$B$21*(1-EXP(-K52/$B$21))+$B$19*$B$22*(1-EXP(-K52/$B$22))+$B$20*$B$23*(1-EXP(-K52/$B$23)))*$C$7</f>
        <v>4.82468692339737E-014</v>
      </c>
      <c r="P52" s="64" t="n">
        <f aca="false">$D$9*(1-EXP(-K52/$D$9))*$C$9</f>
        <v>2.31764688673687E-012</v>
      </c>
      <c r="Q52" s="65" t="n">
        <f aca="false">$D$8*(1-EXP(-K52/$D$8))*$C$8</f>
        <v>1.34680261721502E-011</v>
      </c>
      <c r="R52" s="66" t="n">
        <f aca="false">$B$13-K52</f>
        <v>54</v>
      </c>
      <c r="S52" s="67" t="n">
        <f aca="false">VLOOKUP($R52,$K$6:$Q$506,5)/$C$26</f>
        <v>0.614887630803742</v>
      </c>
      <c r="T52" s="68" t="n">
        <f aca="false">VLOOKUP($R52,$K$6:$Q$506,6)/$C$26</f>
        <v>26.2299456614061</v>
      </c>
      <c r="U52" s="69" t="n">
        <f aca="false">VLOOKUP($R52,$K$6:$Q$506,7)/$C$26</f>
        <v>171.223690475546</v>
      </c>
      <c r="V52" s="28" t="s">
        <v>96</v>
      </c>
      <c r="W52" s="78" t="n">
        <f aca="false">G52*S52+H52*T52+I52*U52</f>
        <v>0</v>
      </c>
      <c r="X52" s="25"/>
    </row>
    <row r="53" customFormat="false" ht="15.75" hidden="false" customHeight="false" outlineLevel="0" collapsed="false">
      <c r="A53" s="25"/>
      <c r="B53" s="25"/>
      <c r="C53" s="25"/>
      <c r="D53" s="25"/>
      <c r="E53" s="25"/>
      <c r="F53" s="28" t="s">
        <v>97</v>
      </c>
      <c r="G53" s="58" t="n">
        <f aca="false">time_differentiated_CO2!D49</f>
        <v>0</v>
      </c>
      <c r="H53" s="76" t="n">
        <v>0</v>
      </c>
      <c r="I53" s="77" t="n">
        <v>0</v>
      </c>
      <c r="J53" s="25"/>
      <c r="K53" s="61" t="n">
        <v>47</v>
      </c>
      <c r="L53" s="62" t="n">
        <f aca="false">$B$17+$B$18*EXP(-K53/$B$21)+$B$19*EXP(-K53/$B$22)+$B$20*EXP(-K53/$B$23)</f>
        <v>0.494168088482119</v>
      </c>
      <c r="M53" s="63" t="n">
        <f aca="false">EXP(-K53/$D$9)</f>
        <v>0.0186287191739831</v>
      </c>
      <c r="N53" s="63" t="n">
        <f aca="false">EXP(-K53/$D$8)</f>
        <v>0.649733720659265</v>
      </c>
      <c r="O53" s="64" t="n">
        <f aca="false">(K53*$B$17+$B$18*$B$21*(1-EXP(-K53/$B$21))+$B$19*$B$22*(1-EXP(-K53/$B$22))+$B$20*$B$23*(1-EXP(-K53/$B$23)))*$C$7</f>
        <v>4.90916300469321E-014</v>
      </c>
      <c r="P53" s="64" t="n">
        <f aca="false">$D$9*(1-EXP(-K53/$D$9))*$C$9</f>
        <v>2.32154430378613E-012</v>
      </c>
      <c r="Q53" s="65" t="n">
        <f aca="false">$D$8*(1-EXP(-K53/$D$8))*$C$8</f>
        <v>1.37022857188276E-011</v>
      </c>
      <c r="R53" s="66" t="n">
        <f aca="false">$B$13-K53</f>
        <v>53</v>
      </c>
      <c r="S53" s="67" t="n">
        <f aca="false">VLOOKUP($R53,$K$6:$Q$506,5)/$C$26</f>
        <v>0.605753889830366</v>
      </c>
      <c r="T53" s="68" t="n">
        <f aca="false">VLOOKUP($R53,$K$6:$Q$506,6)/$C$26</f>
        <v>26.2058193033539</v>
      </c>
      <c r="U53" s="69" t="n">
        <f aca="false">VLOOKUP($R53,$K$6:$Q$506,7)/$C$26</f>
        <v>168.762450075981</v>
      </c>
      <c r="V53" s="28" t="s">
        <v>97</v>
      </c>
      <c r="W53" s="78" t="n">
        <f aca="false">G53*S53+H53*T53+I53*U53</f>
        <v>0</v>
      </c>
      <c r="X53" s="25"/>
    </row>
    <row r="54" customFormat="false" ht="15.75" hidden="false" customHeight="false" outlineLevel="0" collapsed="false">
      <c r="A54" s="25"/>
      <c r="B54" s="25"/>
      <c r="C54" s="25"/>
      <c r="D54" s="25"/>
      <c r="E54" s="25"/>
      <c r="F54" s="28" t="s">
        <v>98</v>
      </c>
      <c r="G54" s="58" t="n">
        <f aca="false">time_differentiated_CO2!D50</f>
        <v>0.220559773520073</v>
      </c>
      <c r="H54" s="76" t="n">
        <v>0</v>
      </c>
      <c r="I54" s="77" t="n">
        <v>0</v>
      </c>
      <c r="J54" s="25"/>
      <c r="K54" s="61" t="n">
        <v>48</v>
      </c>
      <c r="L54" s="62" t="n">
        <f aca="false">$B$17+$B$18*EXP(-K54/$B$21)+$B$19*EXP(-K54/$B$22)+$B$20*EXP(-K54/$B$23)</f>
        <v>0.491557096465588</v>
      </c>
      <c r="M54" s="63" t="n">
        <f aca="false">EXP(-K54/$D$9)</f>
        <v>0.0171150581368527</v>
      </c>
      <c r="N54" s="63" t="n">
        <f aca="false">EXP(-K54/$D$8)</f>
        <v>0.643800120802878</v>
      </c>
      <c r="O54" s="64" t="n">
        <f aca="false">(K54*$B$17+$B$18*$B$21*(1-EXP(-K54/$B$21))+$B$19*$B$22*(1-EXP(-K54/$B$22))+$B$20*$B$23*(1-EXP(-K54/$B$23)))*$C$7</f>
        <v>4.99318885529249E-014</v>
      </c>
      <c r="P54" s="64" t="n">
        <f aca="false">$D$9*(1-EXP(-K54/$D$9))*$C$9</f>
        <v>2.32512503946413E-012</v>
      </c>
      <c r="Q54" s="65" t="n">
        <f aca="false">$D$8*(1-EXP(-K54/$D$8))*$C$8</f>
        <v>1.39344059238511E-011</v>
      </c>
      <c r="R54" s="66" t="n">
        <f aca="false">$B$13-K54</f>
        <v>52</v>
      </c>
      <c r="S54" s="67" t="n">
        <f aca="false">VLOOKUP($R54,$K$6:$Q$506,5)/$C$26</f>
        <v>0.596576046899561</v>
      </c>
      <c r="T54" s="68" t="n">
        <f aca="false">VLOOKUP($R54,$K$6:$Q$506,6)/$C$26</f>
        <v>26.1795592027307</v>
      </c>
      <c r="U54" s="69" t="n">
        <f aca="false">VLOOKUP($R54,$K$6:$Q$506,7)/$C$26</f>
        <v>166.278525592941</v>
      </c>
      <c r="V54" s="28" t="s">
        <v>98</v>
      </c>
      <c r="W54" s="78" t="n">
        <f aca="false">G54*S54+H54*T54+I54*U54</f>
        <v>0.131580677791668</v>
      </c>
      <c r="X54" s="25"/>
    </row>
    <row r="55" customFormat="false" ht="15.75" hidden="false" customHeight="false" outlineLevel="0" collapsed="false">
      <c r="A55" s="25"/>
      <c r="B55" s="25"/>
      <c r="C55" s="25"/>
      <c r="D55" s="25"/>
      <c r="E55" s="25"/>
      <c r="F55" s="28" t="s">
        <v>100</v>
      </c>
      <c r="G55" s="58" t="n">
        <f aca="false">time_differentiated_CO2!D51</f>
        <v>0</v>
      </c>
      <c r="H55" s="76" t="n">
        <v>0</v>
      </c>
      <c r="I55" s="77" t="n">
        <v>0</v>
      </c>
      <c r="J55" s="25"/>
      <c r="K55" s="61" t="n">
        <v>49</v>
      </c>
      <c r="L55" s="62" t="n">
        <f aca="false">$B$17+$B$18*EXP(-K55/$B$21)+$B$19*EXP(-K55/$B$22)+$B$20*EXP(-K55/$B$23)</f>
        <v>0.489004460368277</v>
      </c>
      <c r="M55" s="63" t="n">
        <f aca="false">EXP(-K55/$D$9)</f>
        <v>0.0157243883646573</v>
      </c>
      <c r="N55" s="63" t="n">
        <f aca="false">EXP(-K55/$D$8)</f>
        <v>0.637920708694698</v>
      </c>
      <c r="O55" s="64" t="n">
        <f aca="false">(K55*$B$17+$B$18*$B$21*(1-EXP(-K55/$B$21))+$B$19*$B$22*(1-EXP(-K55/$B$22))+$B$20*$B$23*(1-EXP(-K55/$B$23)))*$C$7</f>
        <v>5.07677456288514E-014</v>
      </c>
      <c r="P55" s="64" t="n">
        <f aca="false">$D$9*(1-EXP(-K55/$D$9))*$C$9</f>
        <v>2.32841482545152E-012</v>
      </c>
      <c r="Q55" s="65" t="n">
        <f aca="false">$D$8*(1-EXP(-K55/$D$8))*$C$8</f>
        <v>1.41644063244511E-011</v>
      </c>
      <c r="R55" s="66" t="n">
        <f aca="false">$B$13-K55</f>
        <v>51</v>
      </c>
      <c r="S55" s="67" t="n">
        <f aca="false">VLOOKUP($R55,$K$6:$Q$506,5)/$C$26</f>
        <v>0.587353116158412</v>
      </c>
      <c r="T55" s="68" t="n">
        <f aca="false">VLOOKUP($R55,$K$6:$Q$506,6)/$C$26</f>
        <v>26.1509766506834</v>
      </c>
      <c r="U55" s="69" t="n">
        <f aca="false">VLOOKUP($R55,$K$6:$Q$506,7)/$C$26</f>
        <v>163.771707958006</v>
      </c>
      <c r="V55" s="28" t="s">
        <v>100</v>
      </c>
      <c r="W55" s="78" t="n">
        <f aca="false">G55*S55+H55*T55+I55*U55</f>
        <v>0</v>
      </c>
      <c r="X55" s="25"/>
    </row>
    <row r="56" customFormat="false" ht="15.75" hidden="false" customHeight="false" outlineLevel="0" collapsed="false">
      <c r="A56" s="25"/>
      <c r="B56" s="25"/>
      <c r="C56" s="25"/>
      <c r="D56" s="25"/>
      <c r="E56" s="25"/>
      <c r="F56" s="28" t="s">
        <v>101</v>
      </c>
      <c r="G56" s="58" t="n">
        <f aca="false">time_differentiated_CO2!D52</f>
        <v>0.099251898084033</v>
      </c>
      <c r="H56" s="76" t="n">
        <v>0</v>
      </c>
      <c r="I56" s="77" t="n">
        <v>0</v>
      </c>
      <c r="J56" s="25"/>
      <c r="K56" s="61" t="n">
        <v>50</v>
      </c>
      <c r="L56" s="62" t="n">
        <f aca="false">$B$17+$B$18*EXP(-K56/$B$21)+$B$19*EXP(-K56/$B$22)+$B$20*EXP(-K56/$B$23)</f>
        <v>0.486508597249989</v>
      </c>
      <c r="M56" s="63" t="n">
        <f aca="false">EXP(-K56/$D$9)</f>
        <v>0.0144467163047591</v>
      </c>
      <c r="N56" s="63" t="n">
        <f aca="false">EXP(-K56/$D$8)</f>
        <v>0.632094989472897</v>
      </c>
      <c r="O56" s="64" t="n">
        <f aca="false">(K56*$B$17+$B$18*$B$21*(1-EXP(-K56/$B$21))+$B$19*$B$22*(1-EXP(-K56/$B$22))+$B$20*$B$23*(1-EXP(-K56/$B$23)))*$C$7</f>
        <v>5.15992994072055E-014</v>
      </c>
      <c r="P56" s="64" t="n">
        <f aca="false">$D$9*(1-EXP(-K56/$D$9))*$C$9</f>
        <v>2.33143730262271E-012</v>
      </c>
      <c r="Q56" s="65" t="n">
        <f aca="false">$D$8*(1-EXP(-K56/$D$8))*$C$8</f>
        <v>1.43923062794368E-011</v>
      </c>
      <c r="R56" s="66" t="n">
        <f aca="false">$B$13-K56</f>
        <v>50</v>
      </c>
      <c r="S56" s="67" t="n">
        <f aca="false">VLOOKUP($R56,$K$6:$Q$506,5)/$C$26</f>
        <v>0.578084084670195</v>
      </c>
      <c r="T56" s="68" t="n">
        <f aca="false">VLOOKUP($R56,$K$6:$Q$506,6)/$C$26</f>
        <v>26.1198662488893</v>
      </c>
      <c r="U56" s="69" t="n">
        <f aca="false">VLOOKUP($R56,$K$6:$Q$506,7)/$C$26</f>
        <v>161.241786175871</v>
      </c>
      <c r="V56" s="28" t="s">
        <v>101</v>
      </c>
      <c r="W56" s="78" t="n">
        <f aca="false">G56*S56+H56*T56+I56*U56</f>
        <v>0.0573759426556877</v>
      </c>
      <c r="X56" s="25"/>
    </row>
    <row r="57" customFormat="false" ht="15.75" hidden="false" customHeight="false" outlineLevel="0" collapsed="false">
      <c r="A57" s="25"/>
      <c r="B57" s="25"/>
      <c r="C57" s="25"/>
      <c r="D57" s="25"/>
      <c r="E57" s="25"/>
      <c r="F57" s="28" t="s">
        <v>103</v>
      </c>
      <c r="G57" s="58" t="n">
        <f aca="false">time_differentiated_CO2!D53</f>
        <v>0</v>
      </c>
      <c r="H57" s="76" t="n">
        <v>0</v>
      </c>
      <c r="I57" s="77" t="n">
        <v>0</v>
      </c>
      <c r="J57" s="25"/>
      <c r="K57" s="61" t="n">
        <v>51</v>
      </c>
      <c r="L57" s="62" t="n">
        <f aca="false">$B$17+$B$18*EXP(-K57/$B$21)+$B$19*EXP(-K57/$B$22)+$B$20*EXP(-K57/$B$23)</f>
        <v>0.484067974857788</v>
      </c>
      <c r="M57" s="63" t="n">
        <f aca="false">EXP(-K57/$D$9)</f>
        <v>0.0132728604223037</v>
      </c>
      <c r="N57" s="63" t="n">
        <f aca="false">EXP(-K57/$D$8)</f>
        <v>0.626322472794906</v>
      </c>
      <c r="O57" s="64" t="n">
        <f aca="false">(K57*$B$17+$B$18*$B$21*(1-EXP(-K57/$B$21))+$B$19*$B$22*(1-EXP(-K57/$B$22))+$B$20*$B$23*(1-EXP(-K57/$B$23)))*$C$7</f>
        <v>5.24266453654464E-014</v>
      </c>
      <c r="P57" s="64" t="n">
        <f aca="false">$D$9*(1-EXP(-K57/$D$9))*$C$9</f>
        <v>2.33421419093259E-012</v>
      </c>
      <c r="Q57" s="65" t="n">
        <f aca="false">$D$8*(1-EXP(-K57/$D$8))*$C$8</f>
        <v>1.46181249708262E-011</v>
      </c>
      <c r="R57" s="66" t="n">
        <f aca="false">$B$13-K57</f>
        <v>49</v>
      </c>
      <c r="S57" s="67" t="n">
        <f aca="false">VLOOKUP($R57,$K$6:$Q$506,5)/$C$26</f>
        <v>0.568767911576056</v>
      </c>
      <c r="T57" s="68" t="n">
        <f aca="false">VLOOKUP($R57,$K$6:$Q$506,6)/$C$26</f>
        <v>26.0860044335348</v>
      </c>
      <c r="U57" s="69" t="n">
        <f aca="false">VLOOKUP($R57,$K$6:$Q$506,7)/$C$26</f>
        <v>158.688547306586</v>
      </c>
      <c r="V57" s="28" t="s">
        <v>103</v>
      </c>
      <c r="W57" s="78" t="n">
        <f aca="false">G57*S57+H57*T57+I57*U57</f>
        <v>0</v>
      </c>
      <c r="X57" s="25"/>
    </row>
    <row r="58" customFormat="false" ht="15.75" hidden="false" customHeight="false" outlineLevel="0" collapsed="false">
      <c r="A58" s="25"/>
      <c r="B58" s="25"/>
      <c r="C58" s="25"/>
      <c r="D58" s="25"/>
      <c r="E58" s="25"/>
      <c r="F58" s="28" t="s">
        <v>104</v>
      </c>
      <c r="G58" s="58" t="n">
        <f aca="false">time_differentiated_CO2!D54</f>
        <v>0</v>
      </c>
      <c r="H58" s="76" t="n">
        <v>0</v>
      </c>
      <c r="I58" s="77" t="n">
        <v>0</v>
      </c>
      <c r="J58" s="25"/>
      <c r="K58" s="61" t="n">
        <v>52</v>
      </c>
      <c r="L58" s="62" t="n">
        <f aca="false">$B$17+$B$18*EXP(-K58/$B$21)+$B$19*EXP(-K58/$B$22)+$B$20*EXP(-K58/$B$23)</f>
        <v>0.48168110859242</v>
      </c>
      <c r="M58" s="63" t="n">
        <f aca="false">EXP(-K58/$D$9)</f>
        <v>0.0121943852203924</v>
      </c>
      <c r="N58" s="63" t="n">
        <f aca="false">EXP(-K58/$D$8)</f>
        <v>0.620602672796136</v>
      </c>
      <c r="O58" s="64" t="n">
        <f aca="false">(K58*$B$17+$B$18*$B$21*(1-EXP(-K58/$B$21))+$B$19*$B$22*(1-EXP(-K58/$B$22))+$B$20*$B$23*(1-EXP(-K58/$B$23)))*$C$7</f>
        <v>5.32498764097606E-014</v>
      </c>
      <c r="P58" s="64" t="n">
        <f aca="false">$D$9*(1-EXP(-K58/$D$9))*$C$9</f>
        <v>2.33676544549923E-012</v>
      </c>
      <c r="Q58" s="65" t="n">
        <f aca="false">$D$8*(1-EXP(-K58/$D$8))*$C$8</f>
        <v>1.48418814054598E-011</v>
      </c>
      <c r="R58" s="66" t="n">
        <f aca="false">$B$13-K58</f>
        <v>48</v>
      </c>
      <c r="S58" s="67" t="n">
        <f aca="false">VLOOKUP($R58,$K$6:$Q$506,5)/$C$26</f>
        <v>0.559403527210315</v>
      </c>
      <c r="T58" s="68" t="n">
        <f aca="false">VLOOKUP($R58,$K$6:$Q$506,6)/$C$26</f>
        <v>26.0491478687533</v>
      </c>
      <c r="U58" s="69" t="n">
        <f aca="false">VLOOKUP($R58,$K$6:$Q$506,7)/$C$26</f>
        <v>156.111776447639</v>
      </c>
      <c r="V58" s="28" t="s">
        <v>104</v>
      </c>
      <c r="W58" s="78" t="n">
        <f aca="false">G58*S58+H58*T58+I58*U58</f>
        <v>0</v>
      </c>
      <c r="X58" s="25"/>
    </row>
    <row r="59" customFormat="false" ht="15.75" hidden="false" customHeight="false" outlineLevel="0" collapsed="false">
      <c r="A59" s="25"/>
      <c r="B59" s="25"/>
      <c r="C59" s="25"/>
      <c r="D59" s="25"/>
      <c r="E59" s="25"/>
      <c r="F59" s="28" t="s">
        <v>105</v>
      </c>
      <c r="G59" s="58" t="n">
        <f aca="false">time_differentiated_CO2!D55</f>
        <v>0</v>
      </c>
      <c r="H59" s="76" t="n">
        <v>0</v>
      </c>
      <c r="I59" s="77" t="n">
        <v>0</v>
      </c>
      <c r="J59" s="25"/>
      <c r="K59" s="61" t="n">
        <v>53</v>
      </c>
      <c r="L59" s="62" t="n">
        <f aca="false">$B$17+$B$18*EXP(-K59/$B$21)+$B$19*EXP(-K59/$B$22)+$B$20*EXP(-K59/$B$23)</f>
        <v>0.479346558901895</v>
      </c>
      <c r="M59" s="63" t="n">
        <f aca="false">EXP(-K59/$D$9)</f>
        <v>0.0112035406213904</v>
      </c>
      <c r="N59" s="63" t="n">
        <f aca="false">EXP(-K59/$D$8)</f>
        <v>0.614935108049089</v>
      </c>
      <c r="O59" s="64" t="n">
        <f aca="false">(K59*$B$17+$B$18*$B$21*(1-EXP(-K59/$B$21))+$B$19*$B$22*(1-EXP(-K59/$B$22))+$B$20*$B$23*(1-EXP(-K59/$B$23)))*$C$7</f>
        <v>5.40690829540284E-014</v>
      </c>
      <c r="P59" s="64" t="n">
        <f aca="false">$D$9*(1-EXP(-K59/$D$9))*$C$9</f>
        <v>2.33910940000421E-012</v>
      </c>
      <c r="Q59" s="65" t="n">
        <f aca="false">$D$8*(1-EXP(-K59/$D$8))*$C$8</f>
        <v>1.50635944166014E-011</v>
      </c>
      <c r="R59" s="66" t="n">
        <f aca="false">$B$13-K59</f>
        <v>47</v>
      </c>
      <c r="S59" s="67" t="n">
        <f aca="false">VLOOKUP($R59,$K$6:$Q$506,5)/$C$26</f>
        <v>0.549989832162056</v>
      </c>
      <c r="T59" s="68" t="n">
        <f aca="false">VLOOKUP($R59,$K$6:$Q$506,6)/$C$26</f>
        <v>26.0090316979789</v>
      </c>
      <c r="U59" s="69" t="n">
        <f aca="false">VLOOKUP($R59,$K$6:$Q$506,7)/$C$26</f>
        <v>153.511256715858</v>
      </c>
      <c r="V59" s="28" t="s">
        <v>105</v>
      </c>
      <c r="W59" s="78" t="n">
        <f aca="false">G59*S59+H59*T59+I59*U59</f>
        <v>0</v>
      </c>
      <c r="X59" s="25"/>
    </row>
    <row r="60" customFormat="false" ht="15.75" hidden="false" customHeight="false" outlineLevel="0" collapsed="false">
      <c r="A60" s="25"/>
      <c r="B60" s="25"/>
      <c r="C60" s="25"/>
      <c r="D60" s="25"/>
      <c r="E60" s="25"/>
      <c r="F60" s="28" t="s">
        <v>106</v>
      </c>
      <c r="G60" s="58" t="n">
        <f aca="false">time_differentiated_CO2!D56</f>
        <v>0</v>
      </c>
      <c r="H60" s="76" t="n">
        <v>0</v>
      </c>
      <c r="I60" s="77" t="n">
        <v>0</v>
      </c>
      <c r="J60" s="25"/>
      <c r="K60" s="61" t="n">
        <v>54</v>
      </c>
      <c r="L60" s="62" t="n">
        <f aca="false">$B$17+$B$18*EXP(-K60/$B$21)+$B$19*EXP(-K60/$B$22)+$B$20*EXP(-K60/$B$23)</f>
        <v>0.477062929019148</v>
      </c>
      <c r="M60" s="63" t="n">
        <f aca="false">EXP(-K60/$D$9)</f>
        <v>0.0102932062737564</v>
      </c>
      <c r="N60" s="63" t="n">
        <f aca="false">EXP(-K60/$D$8)</f>
        <v>0.609319301522833</v>
      </c>
      <c r="O60" s="64" t="n">
        <f aca="false">(K60*$B$17+$B$18*$B$21*(1-EXP(-K60/$B$21))+$B$19*$B$22*(1-EXP(-K60/$B$22))+$B$20*$B$23*(1-EXP(-K60/$B$23)))*$C$7</f>
        <v>5.48843529946523E-014</v>
      </c>
      <c r="P60" s="64" t="n">
        <f aca="false">$D$9*(1-EXP(-K60/$D$9))*$C$9</f>
        <v>2.34126289844112E-012</v>
      </c>
      <c r="Q60" s="65" t="n">
        <f aca="false">$D$8*(1-EXP(-K60/$D$8))*$C$8</f>
        <v>1.52832826655224E-011</v>
      </c>
      <c r="R60" s="66" t="n">
        <f aca="false">$B$13-K60</f>
        <v>46</v>
      </c>
      <c r="S60" s="67" t="n">
        <f aca="false">VLOOKUP($R60,$K$6:$Q$506,5)/$C$26</f>
        <v>0.540525696273883</v>
      </c>
      <c r="T60" s="68" t="n">
        <f aca="false">VLOOKUP($R60,$K$6:$Q$506,6)/$C$26</f>
        <v>25.965367640649</v>
      </c>
      <c r="U60" s="69" t="n">
        <f aca="false">VLOOKUP($R60,$K$6:$Q$506,7)/$C$26</f>
        <v>150.886769229167</v>
      </c>
      <c r="V60" s="28" t="s">
        <v>106</v>
      </c>
      <c r="W60" s="78" t="n">
        <f aca="false">G60*S60+H60*T60+I60*U60</f>
        <v>0</v>
      </c>
      <c r="X60" s="25"/>
    </row>
    <row r="61" customFormat="false" ht="15.75" hidden="false" customHeight="false" outlineLevel="0" collapsed="false">
      <c r="A61" s="25"/>
      <c r="B61" s="25"/>
      <c r="C61" s="25"/>
      <c r="D61" s="25"/>
      <c r="E61" s="25"/>
      <c r="F61" s="28" t="s">
        <v>107</v>
      </c>
      <c r="G61" s="58" t="n">
        <f aca="false">time_differentiated_CO2!D57</f>
        <v>0.214486173521005</v>
      </c>
      <c r="H61" s="76" t="n">
        <v>0</v>
      </c>
      <c r="I61" s="77" t="n">
        <v>0</v>
      </c>
      <c r="J61" s="25"/>
      <c r="K61" s="61" t="n">
        <v>55</v>
      </c>
      <c r="L61" s="62" t="n">
        <f aca="false">$B$17+$B$18*EXP(-K61/$B$21)+$B$19*EXP(-K61/$B$22)+$B$20*EXP(-K61/$B$23)</f>
        <v>0.474828862977715</v>
      </c>
      <c r="M61" s="63" t="n">
        <f aca="false">EXP(-K61/$D$9)</f>
        <v>0.00945684038417387</v>
      </c>
      <c r="N61" s="63" t="n">
        <f aca="false">EXP(-K61/$D$8)</f>
        <v>0.603754780542853</v>
      </c>
      <c r="O61" s="64" t="n">
        <f aca="false">(K61*$B$17+$B$18*$B$21*(1-EXP(-K61/$B$21))+$B$19*$B$22*(1-EXP(-K61/$B$22))+$B$20*$B$23*(1-EXP(-K61/$B$23)))*$C$7</f>
        <v>5.56957721817721E-014</v>
      </c>
      <c r="P61" s="64" t="n">
        <f aca="false">$D$9*(1-EXP(-K61/$D$9))*$C$9</f>
        <v>2.34324141615891E-012</v>
      </c>
      <c r="Q61" s="65" t="n">
        <f aca="false">$D$8*(1-EXP(-K61/$D$8))*$C$8</f>
        <v>1.55009646430727E-011</v>
      </c>
      <c r="R61" s="66" t="n">
        <f aca="false">$B$13-K61</f>
        <v>45</v>
      </c>
      <c r="S61" s="67" t="n">
        <f aca="false">VLOOKUP($R61,$K$6:$Q$506,5)/$C$26</f>
        <v>0.531009957566466</v>
      </c>
      <c r="T61" s="68" t="n">
        <f aca="false">VLOOKUP($R61,$K$6:$Q$506,6)/$C$26</f>
        <v>25.9178419205789</v>
      </c>
      <c r="U61" s="69" t="n">
        <f aca="false">VLOOKUP($R61,$K$6:$Q$506,7)/$C$26</f>
        <v>148.238093088154</v>
      </c>
      <c r="V61" s="28" t="s">
        <v>107</v>
      </c>
      <c r="W61" s="78" t="n">
        <f aca="false">G61*S61+H61*T61+I61*U61</f>
        <v>0.113894293899983</v>
      </c>
      <c r="X61" s="25"/>
    </row>
    <row r="62" customFormat="false" ht="15.75" hidden="false" customHeight="false" outlineLevel="0" collapsed="false">
      <c r="A62" s="25"/>
      <c r="B62" s="25"/>
      <c r="C62" s="25"/>
      <c r="D62" s="25"/>
      <c r="E62" s="25"/>
      <c r="F62" s="28" t="s">
        <v>109</v>
      </c>
      <c r="G62" s="58" t="n">
        <f aca="false">time_differentiated_CO2!D58</f>
        <v>0.0275699716900092</v>
      </c>
      <c r="H62" s="76" t="n">
        <v>0</v>
      </c>
      <c r="I62" s="77" t="n">
        <v>0</v>
      </c>
      <c r="J62" s="25"/>
      <c r="K62" s="61" t="n">
        <v>56</v>
      </c>
      <c r="L62" s="62" t="n">
        <f aca="false">$B$17+$B$18*EXP(-K62/$B$21)+$B$19*EXP(-K62/$B$22)+$B$20*EXP(-K62/$B$23)</f>
        <v>0.47264304385296</v>
      </c>
      <c r="M62" s="63" t="n">
        <f aca="false">EXP(-K62/$D$9)</f>
        <v>0.00868843270728557</v>
      </c>
      <c r="N62" s="63" t="n">
        <f aca="false">EXP(-K62/$D$8)</f>
        <v>0.598241076751265</v>
      </c>
      <c r="O62" s="64" t="n">
        <f aca="false">(K62*$B$17+$B$18*$B$21*(1-EXP(-K62/$B$21))+$B$19*$B$22*(1-EXP(-K62/$B$22))+$B$20*$B$23*(1-EXP(-K62/$B$23)))*$C$7</f>
        <v>5.65034238872969E-014</v>
      </c>
      <c r="P62" s="64" t="n">
        <f aca="false">$D$9*(1-EXP(-K62/$D$9))*$C$9</f>
        <v>2.34505917106994E-012</v>
      </c>
      <c r="Q62" s="65" t="n">
        <f aca="false">$D$8*(1-EXP(-K62/$D$8))*$C$8</f>
        <v>1.57166586712376E-011</v>
      </c>
      <c r="R62" s="66" t="n">
        <f aca="false">$B$13-K62</f>
        <v>44</v>
      </c>
      <c r="S62" s="67" t="n">
        <f aca="false">VLOOKUP($R62,$K$6:$Q$506,5)/$C$26</f>
        <v>0.521441421074686</v>
      </c>
      <c r="T62" s="68" t="n">
        <f aca="false">VLOOKUP($R62,$K$6:$Q$506,6)/$C$26</f>
        <v>25.8661130111211</v>
      </c>
      <c r="U62" s="69" t="n">
        <f aca="false">VLOOKUP($R62,$K$6:$Q$506,7)/$C$26</f>
        <v>145.565005357485</v>
      </c>
      <c r="V62" s="28" t="s">
        <v>109</v>
      </c>
      <c r="W62" s="78" t="n">
        <f aca="false">G62*S62+H62*T62+I62*U62</f>
        <v>0.0143761252170273</v>
      </c>
      <c r="X62" s="25"/>
    </row>
    <row r="63" customFormat="false" ht="15.75" hidden="false" customHeight="false" outlineLevel="0" collapsed="false">
      <c r="A63" s="25"/>
      <c r="B63" s="25"/>
      <c r="C63" s="25"/>
      <c r="D63" s="25"/>
      <c r="E63" s="25"/>
      <c r="F63" s="28" t="s">
        <v>111</v>
      </c>
      <c r="G63" s="58" t="n">
        <f aca="false">time_differentiated_CO2!D59</f>
        <v>0</v>
      </c>
      <c r="H63" s="76" t="n">
        <v>0</v>
      </c>
      <c r="I63" s="77" t="n">
        <v>0</v>
      </c>
      <c r="J63" s="25"/>
      <c r="K63" s="61" t="n">
        <v>57</v>
      </c>
      <c r="L63" s="62" t="n">
        <f aca="false">$B$17+$B$18*EXP(-K63/$B$21)+$B$19*EXP(-K63/$B$22)+$B$20*EXP(-K63/$B$23)</f>
        <v>0.470504192187091</v>
      </c>
      <c r="M63" s="63" t="n">
        <f aca="false">EXP(-K63/$D$9)</f>
        <v>0.00798246135520709</v>
      </c>
      <c r="N63" s="63" t="n">
        <f aca="false">EXP(-K63/$D$8)</f>
        <v>0.592777726067397</v>
      </c>
      <c r="O63" s="64" t="n">
        <f aca="false">(K63*$B$17+$B$18*$B$21*(1-EXP(-K63/$B$21))+$B$19*$B$22*(1-EXP(-K63/$B$22))+$B$20*$B$23*(1-EXP(-K63/$B$23)))*$C$7</f>
        <v>5.73073892701E-014</v>
      </c>
      <c r="P63" s="64" t="n">
        <f aca="false">$D$9*(1-EXP(-K63/$D$9))*$C$9</f>
        <v>2.34672922582197E-012</v>
      </c>
      <c r="Q63" s="65" t="n">
        <f aca="false">$D$8*(1-EXP(-K63/$D$8))*$C$8</f>
        <v>1.59303829046791E-011</v>
      </c>
      <c r="R63" s="66" t="n">
        <f aca="false">$B$13-K63</f>
        <v>43</v>
      </c>
      <c r="S63" s="67" t="n">
        <f aca="false">VLOOKUP($R63,$K$6:$Q$506,5)/$C$26</f>
        <v>0.5118188575776</v>
      </c>
      <c r="T63" s="68" t="n">
        <f aca="false">VLOOKUP($R63,$K$6:$Q$506,6)/$C$26</f>
        <v>25.8098091809056</v>
      </c>
      <c r="U63" s="69" t="n">
        <f aca="false">VLOOKUP($R63,$K$6:$Q$506,7)/$C$26</f>
        <v>142.867281047135</v>
      </c>
      <c r="V63" s="28" t="s">
        <v>111</v>
      </c>
      <c r="W63" s="78" t="n">
        <f aca="false">G63*S63+H63*T63+I63*U63</f>
        <v>0</v>
      </c>
      <c r="X63" s="25"/>
    </row>
    <row r="64" customFormat="false" ht="15.75" hidden="false" customHeight="false" outlineLevel="0" collapsed="false">
      <c r="A64" s="25"/>
      <c r="B64" s="25"/>
      <c r="C64" s="25"/>
      <c r="D64" s="25"/>
      <c r="E64" s="25"/>
      <c r="F64" s="28" t="s">
        <v>112</v>
      </c>
      <c r="G64" s="58" t="n">
        <f aca="false">time_differentiated_CO2!D60</f>
        <v>0</v>
      </c>
      <c r="H64" s="76" t="n">
        <v>0</v>
      </c>
      <c r="I64" s="77" t="n">
        <v>0</v>
      </c>
      <c r="J64" s="25"/>
      <c r="K64" s="61" t="n">
        <v>58</v>
      </c>
      <c r="L64" s="62" t="n">
        <f aca="false">$B$17+$B$18*EXP(-K64/$B$21)+$B$19*EXP(-K64/$B$22)+$B$20*EXP(-K64/$B$23)</f>
        <v>0.468411064564761</v>
      </c>
      <c r="M64" s="63" t="n">
        <f aca="false">EXP(-K64/$D$9)</f>
        <v>0.00733385311644795</v>
      </c>
      <c r="N64" s="63" t="n">
        <f aca="false">EXP(-K64/$D$8)</f>
        <v>0.587364268648728</v>
      </c>
      <c r="O64" s="64" t="n">
        <f aca="false">(K64*$B$17+$B$18*$B$21*(1-EXP(-K64/$B$21))+$B$19*$B$22*(1-EXP(-K64/$B$22))+$B$20*$B$23*(1-EXP(-K64/$B$23)))*$C$7</f>
        <v>5.81077473386618E-014</v>
      </c>
      <c r="P64" s="64" t="n">
        <f aca="false">$D$9*(1-EXP(-K64/$D$9))*$C$9</f>
        <v>2.34826358166823E-012</v>
      </c>
      <c r="Q64" s="65" t="n">
        <f aca="false">$D$8*(1-EXP(-K64/$D$8))*$C$8</f>
        <v>1.61421553322646E-011</v>
      </c>
      <c r="R64" s="66" t="n">
        <f aca="false">$B$13-K64</f>
        <v>42</v>
      </c>
      <c r="S64" s="67" t="n">
        <f aca="false">VLOOKUP($R64,$K$6:$Q$506,5)/$C$26</f>
        <v>0.502141002199954</v>
      </c>
      <c r="T64" s="68" t="n">
        <f aca="false">VLOOKUP($R64,$K$6:$Q$506,6)/$C$26</f>
        <v>25.748525822525</v>
      </c>
      <c r="U64" s="69" t="n">
        <f aca="false">VLOOKUP($R64,$K$6:$Q$506,7)/$C$26</f>
        <v>140.144693093453</v>
      </c>
      <c r="V64" s="28" t="s">
        <v>112</v>
      </c>
      <c r="W64" s="78" t="n">
        <f aca="false">G64*S64+H64*T64+I64*U64</f>
        <v>0</v>
      </c>
      <c r="X64" s="25"/>
    </row>
    <row r="65" customFormat="false" ht="15.75" hidden="false" customHeight="false" outlineLevel="0" collapsed="false">
      <c r="A65" s="25"/>
      <c r="B65" s="25"/>
      <c r="C65" s="25"/>
      <c r="D65" s="25"/>
      <c r="E65" s="25"/>
      <c r="F65" s="28" t="s">
        <v>113</v>
      </c>
      <c r="G65" s="58" t="n">
        <f aca="false">time_differentiated_CO2!D61</f>
        <v>0</v>
      </c>
      <c r="H65" s="76" t="n">
        <v>0</v>
      </c>
      <c r="I65" s="77" t="n">
        <v>0</v>
      </c>
      <c r="J65" s="25"/>
      <c r="K65" s="61" t="n">
        <v>59</v>
      </c>
      <c r="L65" s="62" t="n">
        <f aca="false">$B$17+$B$18*EXP(-K65/$B$21)+$B$19*EXP(-K65/$B$22)+$B$20*EXP(-K65/$B$23)</f>
        <v>0.466362452312772</v>
      </c>
      <c r="M65" s="63" t="n">
        <f aca="false">EXP(-K65/$D$9)</f>
        <v>0.00673794699908547</v>
      </c>
      <c r="N65" s="63" t="n">
        <f aca="false">EXP(-K65/$D$8)</f>
        <v>0.58200024885218</v>
      </c>
      <c r="O65" s="64" t="n">
        <f aca="false">(K65*$B$17+$B$18*$B$21*(1-EXP(-K65/$B$21))+$B$19*$B$22*(1-EXP(-K65/$B$22))+$B$20*$B$23*(1-EXP(-K65/$B$23)))*$C$7</f>
        <v>5.89045750113928E-014</v>
      </c>
      <c r="P65" s="64" t="n">
        <f aca="false">$D$9*(1-EXP(-K65/$D$9))*$C$9</f>
        <v>2.34967326471009E-012</v>
      </c>
      <c r="Q65" s="65" t="n">
        <f aca="false">$D$8*(1-EXP(-K65/$D$8))*$C$8</f>
        <v>1.63519937785805E-011</v>
      </c>
      <c r="R65" s="66" t="n">
        <f aca="false">$B$13-K65</f>
        <v>41</v>
      </c>
      <c r="S65" s="67" t="n">
        <f aca="false">VLOOKUP($R65,$K$6:$Q$506,5)/$C$26</f>
        <v>0.492406552857303</v>
      </c>
      <c r="T65" s="68" t="n">
        <f aca="false">VLOOKUP($R65,$K$6:$Q$506,6)/$C$26</f>
        <v>25.6818225449678</v>
      </c>
      <c r="U65" s="69" t="n">
        <f aca="false">VLOOKUP($R65,$K$6:$Q$506,7)/$C$26</f>
        <v>137.397012340051</v>
      </c>
      <c r="V65" s="28" t="s">
        <v>113</v>
      </c>
      <c r="W65" s="78" t="n">
        <f aca="false">G65*S65+H65*T65+I65*U65</f>
        <v>0</v>
      </c>
      <c r="X65" s="25"/>
    </row>
    <row r="66" customFormat="false" ht="15.75" hidden="false" customHeight="false" outlineLevel="0" collapsed="false">
      <c r="A66" s="25"/>
      <c r="B66" s="25"/>
      <c r="C66" s="25"/>
      <c r="D66" s="25"/>
      <c r="E66" s="25"/>
      <c r="F66" s="28" t="s">
        <v>114</v>
      </c>
      <c r="G66" s="58" t="n">
        <f aca="false">time_differentiated_CO2!D62</f>
        <v>0</v>
      </c>
      <c r="H66" s="76" t="n">
        <v>0</v>
      </c>
      <c r="I66" s="77" t="n">
        <v>0</v>
      </c>
      <c r="J66" s="25"/>
      <c r="K66" s="61" t="n">
        <v>60</v>
      </c>
      <c r="L66" s="62" t="n">
        <f aca="false">$B$17+$B$18*EXP(-K66/$B$21)+$B$19*EXP(-K66/$B$22)+$B$20*EXP(-K66/$B$23)</f>
        <v>0.464357180302773</v>
      </c>
      <c r="M66" s="63" t="n">
        <f aca="false">EXP(-K66/$D$9)</f>
        <v>0.00619046073620761</v>
      </c>
      <c r="N66" s="63" t="n">
        <f aca="false">EXP(-K66/$D$8)</f>
        <v>0.576685215195774</v>
      </c>
      <c r="O66" s="64" t="n">
        <f aca="false">(K66*$B$17+$B$18*$B$21*(1-EXP(-K66/$B$21))+$B$19*$B$22*(1-EXP(-K66/$B$22))+$B$20*$B$23*(1-EXP(-K66/$B$23)))*$C$7</f>
        <v>5.96979471748305E-014</v>
      </c>
      <c r="P66" s="64" t="n">
        <f aca="false">$D$9*(1-EXP(-K66/$D$9))*$C$9</f>
        <v>2.35096840513229E-012</v>
      </c>
      <c r="Q66" s="65" t="n">
        <f aca="false">$D$8*(1-EXP(-K66/$D$8))*$C$8</f>
        <v>1.65599159054331E-011</v>
      </c>
      <c r="R66" s="66" t="n">
        <f aca="false">$B$13-K66</f>
        <v>40</v>
      </c>
      <c r="S66" s="67" t="n">
        <f aca="false">VLOOKUP($R66,$K$6:$Q$506,5)/$C$26</f>
        <v>0.482614168509635</v>
      </c>
      <c r="T66" s="68" t="n">
        <f aca="false">VLOOKUP($R66,$K$6:$Q$506,6)/$C$26</f>
        <v>25.609220008905</v>
      </c>
      <c r="U66" s="69" t="n">
        <f aca="false">VLOOKUP($R66,$K$6:$Q$506,7)/$C$26</f>
        <v>134.624007518515</v>
      </c>
      <c r="V66" s="28" t="s">
        <v>114</v>
      </c>
      <c r="W66" s="78" t="n">
        <f aca="false">G66*S66+H66*T66+I66*U66</f>
        <v>0</v>
      </c>
      <c r="X66" s="25"/>
    </row>
    <row r="67" customFormat="false" ht="15.75" hidden="false" customHeight="false" outlineLevel="0" collapsed="false">
      <c r="A67" s="25"/>
      <c r="B67" s="25"/>
      <c r="C67" s="25"/>
      <c r="D67" s="25"/>
      <c r="E67" s="25"/>
      <c r="F67" s="28" t="s">
        <v>115</v>
      </c>
      <c r="G67" s="58" t="n">
        <f aca="false">time_differentiated_CO2!D63</f>
        <v>0</v>
      </c>
      <c r="H67" s="76" t="n">
        <v>0</v>
      </c>
      <c r="I67" s="77" t="n">
        <v>0</v>
      </c>
      <c r="J67" s="25"/>
      <c r="K67" s="61" t="n">
        <v>61</v>
      </c>
      <c r="L67" s="62" t="n">
        <f aca="false">$B$17+$B$18*EXP(-K67/$B$21)+$B$19*EXP(-K67/$B$22)+$B$20*EXP(-K67/$B$23)</f>
        <v>0.462394105840107</v>
      </c>
      <c r="M67" s="63" t="n">
        <f aca="false">EXP(-K67/$D$9)</f>
        <v>0.00568746001292819</v>
      </c>
      <c r="N67" s="63" t="n">
        <f aca="false">EXP(-K67/$D$8)</f>
        <v>0.571418720320622</v>
      </c>
      <c r="O67" s="64" t="n">
        <f aca="false">(K67*$B$17+$B$18*$B$21*(1-EXP(-K67/$B$21))+$B$19*$B$22*(1-EXP(-K67/$B$22))+$B$20*$B$23*(1-EXP(-K67/$B$23)))*$C$7</f>
        <v>6.04879367398709E-014</v>
      </c>
      <c r="P67" s="64" t="n">
        <f aca="false">$D$9*(1-EXP(-K67/$D$9))*$C$9</f>
        <v>2.35215830999985E-012</v>
      </c>
      <c r="Q67" s="65" t="n">
        <f aca="false">$D$8*(1-EXP(-K67/$D$8))*$C$8</f>
        <v>1.67659392133345E-011</v>
      </c>
      <c r="R67" s="66" t="n">
        <f aca="false">$B$13-K67</f>
        <v>39</v>
      </c>
      <c r="S67" s="67" t="n">
        <f aca="false">VLOOKUP($R67,$K$6:$Q$506,5)/$C$26</f>
        <v>0.472762467179386</v>
      </c>
      <c r="T67" s="68" t="n">
        <f aca="false">VLOOKUP($R67,$K$6:$Q$506,6)/$C$26</f>
        <v>25.5301964820891</v>
      </c>
      <c r="U67" s="69" t="n">
        <f aca="false">VLOOKUP($R67,$K$6:$Q$506,7)/$C$26</f>
        <v>131.825445228941</v>
      </c>
      <c r="V67" s="28" t="s">
        <v>115</v>
      </c>
      <c r="W67" s="78" t="n">
        <f aca="false">G67*S67+H67*T67+I67*U67</f>
        <v>0</v>
      </c>
      <c r="X67" s="25"/>
    </row>
    <row r="68" customFormat="false" ht="15.75" hidden="false" customHeight="false" outlineLevel="0" collapsed="false">
      <c r="A68" s="25"/>
      <c r="B68" s="25"/>
      <c r="C68" s="25"/>
      <c r="D68" s="25"/>
      <c r="E68" s="25"/>
      <c r="F68" s="28" t="s">
        <v>116</v>
      </c>
      <c r="G68" s="58" t="n">
        <f aca="false">time_differentiated_CO2!D64</f>
        <v>0</v>
      </c>
      <c r="H68" s="76" t="n">
        <v>0</v>
      </c>
      <c r="I68" s="77" t="n">
        <v>0</v>
      </c>
      <c r="J68" s="25"/>
      <c r="K68" s="61" t="n">
        <v>62</v>
      </c>
      <c r="L68" s="62" t="n">
        <f aca="false">$B$17+$B$18*EXP(-K68/$B$21)+$B$19*EXP(-K68/$B$22)+$B$20*EXP(-K68/$B$23)</f>
        <v>0.46047211762531</v>
      </c>
      <c r="M68" s="63" t="n">
        <f aca="false">EXP(-K68/$D$9)</f>
        <v>0.00522533019383523</v>
      </c>
      <c r="N68" s="63" t="n">
        <f aca="false">EXP(-K68/$D$8)</f>
        <v>0.566200320953277</v>
      </c>
      <c r="O68" s="64" t="n">
        <f aca="false">(K68*$B$17+$B$18*$B$21*(1-EXP(-K68/$B$21))+$B$19*$B$22*(1-EXP(-K68/$B$22))+$B$20*$B$23*(1-EXP(-K68/$B$23)))*$C$7</f>
        <v>6.12746146961686E-014</v>
      </c>
      <c r="P68" s="64" t="n">
        <f aca="false">$D$9*(1-EXP(-K68/$D$9))*$C$9</f>
        <v>2.35325153013996E-012</v>
      </c>
      <c r="Q68" s="65" t="n">
        <f aca="false">$D$8*(1-EXP(-K68/$D$8))*$C$8</f>
        <v>1.69700810429759E-011</v>
      </c>
      <c r="R68" s="66" t="n">
        <f aca="false">$B$13-K68</f>
        <v>38</v>
      </c>
      <c r="S68" s="67" t="n">
        <f aca="false">VLOOKUP($R68,$K$6:$Q$506,5)/$C$26</f>
        <v>0.462850023678358</v>
      </c>
      <c r="T68" s="68" t="n">
        <f aca="false">VLOOKUP($R68,$K$6:$Q$506,6)/$C$26</f>
        <v>25.4441840901113</v>
      </c>
      <c r="U68" s="69" t="n">
        <f aca="false">VLOOKUP($R68,$K$6:$Q$506,7)/$C$26</f>
        <v>129.001089920286</v>
      </c>
      <c r="V68" s="28" t="s">
        <v>116</v>
      </c>
      <c r="W68" s="78" t="n">
        <f aca="false">G68*S68+H68*T68+I68*U68</f>
        <v>0</v>
      </c>
      <c r="X68" s="25"/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8" t="s">
        <v>117</v>
      </c>
      <c r="G69" s="58" t="n">
        <f aca="false">time_differentiated_CO2!D65</f>
        <v>0</v>
      </c>
      <c r="H69" s="76" t="n">
        <v>0</v>
      </c>
      <c r="I69" s="77" t="n">
        <v>0</v>
      </c>
      <c r="J69" s="25"/>
      <c r="K69" s="61" t="n">
        <v>63</v>
      </c>
      <c r="L69" s="62" t="n">
        <f aca="false">$B$17+$B$18*EXP(-K69/$B$21)+$B$19*EXP(-K69/$B$22)+$B$20*EXP(-K69/$B$23)</f>
        <v>0.458590134777464</v>
      </c>
      <c r="M69" s="63" t="n">
        <f aca="false">EXP(-K69/$D$9)</f>
        <v>0.00480075034770198</v>
      </c>
      <c r="N69" s="63" t="n">
        <f aca="false">EXP(-K69/$D$8)</f>
        <v>0.561029577868424</v>
      </c>
      <c r="O69" s="64" t="n">
        <f aca="false">(K69*$B$17+$B$18*$B$21*(1-EXP(-K69/$B$21))+$B$19*$B$22*(1-EXP(-K69/$B$22))+$B$20*$B$23*(1-EXP(-K69/$B$23)))*$C$7</f>
        <v>6.20580501648212E-014</v>
      </c>
      <c r="P69" s="64" t="n">
        <f aca="false">$D$9*(1-EXP(-K69/$D$9))*$C$9</f>
        <v>2.3542559215895E-012</v>
      </c>
      <c r="Q69" s="65" t="n">
        <f aca="false">$D$8*(1-EXP(-K69/$D$8))*$C$8</f>
        <v>1.71723585766873E-011</v>
      </c>
      <c r="R69" s="66" t="n">
        <f aca="false">$B$13-K69</f>
        <v>37</v>
      </c>
      <c r="S69" s="67" t="n">
        <f aca="false">VLOOKUP($R69,$K$6:$Q$506,5)/$C$26</f>
        <v>0.452875366973713</v>
      </c>
      <c r="T69" s="68" t="n">
        <f aca="false">VLOOKUP($R69,$K$6:$Q$506,6)/$C$26</f>
        <v>25.3505647355742</v>
      </c>
      <c r="U69" s="69" t="n">
        <f aca="false">VLOOKUP($R69,$K$6:$Q$506,7)/$C$26</f>
        <v>126.150703870549</v>
      </c>
      <c r="V69" s="28" t="s">
        <v>117</v>
      </c>
      <c r="W69" s="78" t="n">
        <f aca="false">G69*S69+H69*T69+I69*U69</f>
        <v>0</v>
      </c>
      <c r="X69" s="25"/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8" t="s">
        <v>118</v>
      </c>
      <c r="G70" s="58" t="n">
        <f aca="false">time_differentiated_CO2!D66</f>
        <v>0</v>
      </c>
      <c r="H70" s="76" t="n">
        <v>0</v>
      </c>
      <c r="I70" s="77" t="n">
        <v>0</v>
      </c>
      <c r="J70" s="25"/>
      <c r="K70" s="61" t="n">
        <v>64</v>
      </c>
      <c r="L70" s="62" t="n">
        <f aca="false">$B$17+$B$18*EXP(-K70/$B$21)+$B$19*EXP(-K70/$B$22)+$B$20*EXP(-K70/$B$23)</f>
        <v>0.456747105910718</v>
      </c>
      <c r="M70" s="63" t="n">
        <f aca="false">EXP(-K70/$D$9)</f>
        <v>0.00441066938279833</v>
      </c>
      <c r="N70" s="63" t="n">
        <f aca="false">EXP(-K70/$D$8)</f>
        <v>0.555906055851912</v>
      </c>
      <c r="O70" s="64" t="n">
        <f aca="false">(K70*$B$17+$B$18*$B$21*(1-EXP(-K70/$B$21))+$B$19*$B$22*(1-EXP(-K70/$B$22))+$B$20*$B$23*(1-EXP(-K70/$B$23)))*$C$7</f>
        <v>6.28383104494348E-014</v>
      </c>
      <c r="P70" s="64" t="n">
        <f aca="false">$D$9*(1-EXP(-K70/$D$9))*$C$9</f>
        <v>2.35517870204964E-012</v>
      </c>
      <c r="Q70" s="65" t="n">
        <f aca="false">$D$8*(1-EXP(-K70/$D$8))*$C$8</f>
        <v>1.73727888398833E-011</v>
      </c>
      <c r="R70" s="66" t="n">
        <f aca="false">$B$13-K70</f>
        <v>36</v>
      </c>
      <c r="S70" s="67" t="n">
        <f aca="false">VLOOKUP($R70,$K$6:$Q$506,5)/$C$26</f>
        <v>0.442836977105103</v>
      </c>
      <c r="T70" s="68" t="n">
        <f aca="false">VLOOKUP($R70,$K$6:$Q$506,6)/$C$26</f>
        <v>25.2486656563554</v>
      </c>
      <c r="U70" s="69" t="n">
        <f aca="false">VLOOKUP($R70,$K$6:$Q$506,7)/$C$26</f>
        <v>123.274047166755</v>
      </c>
      <c r="V70" s="28" t="s">
        <v>118</v>
      </c>
      <c r="W70" s="78" t="n">
        <f aca="false">G70*S70+H70*T70+I70*U70</f>
        <v>0</v>
      </c>
      <c r="X70" s="25"/>
    </row>
    <row r="71" customFormat="false" ht="15.75" hidden="false" customHeight="false" outlineLevel="0" collapsed="false">
      <c r="A71" s="25"/>
      <c r="B71" s="25"/>
      <c r="C71" s="25"/>
      <c r="D71" s="25"/>
      <c r="E71" s="25"/>
      <c r="F71" s="28" t="s">
        <v>119</v>
      </c>
      <c r="G71" s="58" t="n">
        <f aca="false">time_differentiated_CO2!D67</f>
        <v>0</v>
      </c>
      <c r="H71" s="76" t="n">
        <v>0</v>
      </c>
      <c r="I71" s="77" t="n">
        <v>0</v>
      </c>
      <c r="J71" s="25"/>
      <c r="K71" s="61" t="n">
        <v>65</v>
      </c>
      <c r="L71" s="62" t="n">
        <f aca="false">$B$17+$B$18*EXP(-K71/$B$21)+$B$19*EXP(-K71/$B$22)+$B$20*EXP(-K71/$B$23)</f>
        <v>0.454942008256995</v>
      </c>
      <c r="M71" s="63" t="n">
        <f aca="false">EXP(-K71/$D$9)</f>
        <v>0.00405228412130759</v>
      </c>
      <c r="N71" s="63" t="n">
        <f aca="false">EXP(-K71/$D$8)</f>
        <v>0.550829323664116</v>
      </c>
      <c r="O71" s="64" t="n">
        <f aca="false">(K71*$B$17+$B$18*$B$21*(1-EXP(-K71/$B$21))+$B$19*$B$22*(1-EXP(-K71/$B$22))+$B$20*$B$23*(1-EXP(-K71/$B$23)))*$C$7</f>
        <v>6.36154610856549E-014</v>
      </c>
      <c r="P71" s="64" t="n">
        <f aca="false">$D$9*(1-EXP(-K71/$D$9))*$C$9</f>
        <v>2.35602650275324E-012</v>
      </c>
      <c r="Q71" s="65" t="n">
        <f aca="false">$D$8*(1-EXP(-K71/$D$8))*$C$8</f>
        <v>1.75713887024966E-011</v>
      </c>
      <c r="R71" s="66" t="n">
        <f aca="false">$B$13-K71</f>
        <v>35</v>
      </c>
      <c r="S71" s="67" t="n">
        <f aca="false">VLOOKUP($R71,$K$6:$Q$506,5)/$C$26</f>
        <v>0.432733281542224</v>
      </c>
      <c r="T71" s="68" t="n">
        <f aca="false">VLOOKUP($R71,$K$6:$Q$506,6)/$C$26</f>
        <v>25.1377545910422</v>
      </c>
      <c r="U71" s="69" t="n">
        <f aca="false">VLOOKUP($R71,$K$6:$Q$506,7)/$C$26</f>
        <v>120.370877684766</v>
      </c>
      <c r="V71" s="28" t="s">
        <v>119</v>
      </c>
      <c r="W71" s="78" t="n">
        <f aca="false">G71*S71+H71*T71+I71*U71</f>
        <v>0</v>
      </c>
      <c r="X71" s="25"/>
    </row>
    <row r="72" customFormat="false" ht="15.75" hidden="false" customHeight="false" outlineLevel="0" collapsed="false">
      <c r="A72" s="25"/>
      <c r="B72" s="25"/>
      <c r="C72" s="25"/>
      <c r="D72" s="25"/>
      <c r="E72" s="25"/>
      <c r="F72" s="28" t="s">
        <v>120</v>
      </c>
      <c r="G72" s="58" t="n">
        <f aca="false">time_differentiated_CO2!D68</f>
        <v>0</v>
      </c>
      <c r="H72" s="76" t="n">
        <v>0</v>
      </c>
      <c r="I72" s="77" t="n">
        <v>0</v>
      </c>
      <c r="J72" s="25"/>
      <c r="K72" s="61" t="n">
        <v>66</v>
      </c>
      <c r="L72" s="62" t="n">
        <f aca="false">$B$17+$B$18*EXP(-K72/$B$21)+$B$19*EXP(-K72/$B$22)+$B$20*EXP(-K72/$B$23)</f>
        <v>0.453173846829208</v>
      </c>
      <c r="M72" s="63" t="n">
        <f aca="false">EXP(-K72/$D$9)</f>
        <v>0.00372301915528825</v>
      </c>
      <c r="N72" s="63" t="n">
        <f aca="false">EXP(-K72/$D$8)</f>
        <v>0.545798954003649</v>
      </c>
      <c r="O72" s="64" t="n">
        <f aca="false">(K72*$B$17+$B$18*$B$21*(1-EXP(-K72/$B$21))+$B$19*$B$22*(1-EXP(-K72/$B$22))+$B$20*$B$23*(1-EXP(-K72/$B$23)))*$C$7</f>
        <v>6.43895658892377E-014</v>
      </c>
      <c r="P72" s="64" t="n">
        <f aca="false">$D$9*(1-EXP(-K72/$D$9))*$C$9</f>
        <v>2.35680541611787E-012</v>
      </c>
      <c r="Q72" s="65" t="n">
        <f aca="false">$D$8*(1-EXP(-K72/$D$8))*$C$8</f>
        <v>1.77681748803975E-011</v>
      </c>
      <c r="R72" s="66" t="n">
        <f aca="false">$B$13-K72</f>
        <v>34</v>
      </c>
      <c r="S72" s="67" t="n">
        <f aca="false">VLOOKUP($R72,$K$6:$Q$506,5)/$C$26</f>
        <v>0.422562650843262</v>
      </c>
      <c r="T72" s="68" t="n">
        <f aca="false">VLOOKUP($R72,$K$6:$Q$506,6)/$C$26</f>
        <v>25.0170345167962</v>
      </c>
      <c r="U72" s="69" t="n">
        <f aca="false">VLOOKUP($R72,$K$6:$Q$506,7)/$C$26</f>
        <v>117.440951068902</v>
      </c>
      <c r="V72" s="28" t="s">
        <v>120</v>
      </c>
      <c r="W72" s="78" t="n">
        <f aca="false">G72*S72+H72*T72+I72*U72</f>
        <v>0</v>
      </c>
      <c r="X72" s="25"/>
    </row>
    <row r="73" customFormat="false" ht="15.75" hidden="false" customHeight="false" outlineLevel="0" collapsed="false">
      <c r="A73" s="25"/>
      <c r="B73" s="25"/>
      <c r="C73" s="25"/>
      <c r="D73" s="25"/>
      <c r="E73" s="25"/>
      <c r="F73" s="28" t="s">
        <v>121</v>
      </c>
      <c r="G73" s="58" t="n">
        <f aca="false">time_differentiated_CO2!D69</f>
        <v>0</v>
      </c>
      <c r="H73" s="76" t="n">
        <v>0</v>
      </c>
      <c r="I73" s="77" t="n">
        <v>0</v>
      </c>
      <c r="J73" s="25"/>
      <c r="K73" s="61" t="n">
        <v>67</v>
      </c>
      <c r="L73" s="62" t="n">
        <f aca="false">$B$17+$B$18*EXP(-K73/$B$21)+$B$19*EXP(-K73/$B$22)+$B$20*EXP(-K73/$B$23)</f>
        <v>0.45144165362044</v>
      </c>
      <c r="M73" s="63" t="n">
        <f aca="false">EXP(-K73/$D$9)</f>
        <v>0.00342050833942281</v>
      </c>
      <c r="N73" s="63" t="n">
        <f aca="false">EXP(-K73/$D$8)</f>
        <v>0.540814523471391</v>
      </c>
      <c r="O73" s="64" t="n">
        <f aca="false">(K73*$B$17+$B$18*$B$21*(1-EXP(-K73/$B$21))+$B$19*$B$22*(1-EXP(-K73/$B$22))+$B$20*$B$23*(1-EXP(-K73/$B$23)))*$C$7</f>
        <v>6.51606870027256E-014</v>
      </c>
      <c r="P73" s="64" t="n">
        <f aca="false">$D$9*(1-EXP(-K73/$D$9))*$C$9</f>
        <v>2.35752103952679E-012</v>
      </c>
      <c r="Q73" s="65" t="n">
        <f aca="false">$D$8*(1-EXP(-K73/$D$8))*$C$8</f>
        <v>1.79631639368011E-011</v>
      </c>
      <c r="R73" s="66" t="n">
        <f aca="false">$B$13-K73</f>
        <v>33</v>
      </c>
      <c r="S73" s="67" t="n">
        <f aca="false">VLOOKUP($R73,$K$6:$Q$506,5)/$C$26</f>
        <v>0.412323393438415</v>
      </c>
      <c r="T73" s="68" t="n">
        <f aca="false">VLOOKUP($R73,$K$6:$Q$506,6)/$C$26</f>
        <v>24.8856379218323</v>
      </c>
      <c r="U73" s="69" t="n">
        <f aca="false">VLOOKUP($R73,$K$6:$Q$506,7)/$C$26</f>
        <v>114.484020711371</v>
      </c>
      <c r="V73" s="28" t="s">
        <v>121</v>
      </c>
      <c r="W73" s="78" t="n">
        <f aca="false">G73*S73+H73*T73+I73*U73</f>
        <v>0</v>
      </c>
      <c r="X73" s="25"/>
    </row>
    <row r="74" customFormat="false" ht="15.75" hidden="false" customHeight="false" outlineLevel="0" collapsed="false">
      <c r="A74" s="25"/>
      <c r="B74" s="25"/>
      <c r="C74" s="25"/>
      <c r="D74" s="25"/>
      <c r="E74" s="25"/>
      <c r="F74" s="28" t="s">
        <v>122</v>
      </c>
      <c r="G74" s="58" t="n">
        <f aca="false">time_differentiated_CO2!D70</f>
        <v>0</v>
      </c>
      <c r="H74" s="76" t="n">
        <v>0</v>
      </c>
      <c r="I74" s="77" t="n">
        <v>0</v>
      </c>
      <c r="J74" s="25"/>
      <c r="K74" s="61" t="n">
        <v>68</v>
      </c>
      <c r="L74" s="62" t="n">
        <f aca="false">$B$17+$B$18*EXP(-K74/$B$21)+$B$19*EXP(-K74/$B$22)+$B$20*EXP(-K74/$B$23)</f>
        <v>0.449744486835301</v>
      </c>
      <c r="M74" s="63" t="n">
        <f aca="false">EXP(-K74/$D$9)</f>
        <v>0.00314257778755778</v>
      </c>
      <c r="N74" s="63" t="n">
        <f aca="false">EXP(-K74/$D$8)</f>
        <v>0.535875612534853</v>
      </c>
      <c r="O74" s="64" t="n">
        <f aca="false">(K74*$B$17+$B$18*$B$21*(1-EXP(-K74/$B$21))+$B$19*$B$22*(1-EXP(-K74/$B$22))+$B$20*$B$23*(1-EXP(-K74/$B$23)))*$C$7</f>
        <v>6.59288849407851E-014</v>
      </c>
      <c r="P74" s="64" t="n">
        <f aca="false">$D$9*(1-EXP(-K74/$D$9))*$C$9</f>
        <v>2.35817851555257E-012</v>
      </c>
      <c r="Q74" s="65" t="n">
        <f aca="false">$D$8*(1-EXP(-K74/$D$8))*$C$8</f>
        <v>1.81563722836613E-011</v>
      </c>
      <c r="R74" s="66" t="n">
        <f aca="false">$B$13-K74</f>
        <v>32</v>
      </c>
      <c r="S74" s="67" t="n">
        <f aca="false">VLOOKUP($R74,$K$6:$Q$506,5)/$C$26</f>
        <v>0.402013749316889</v>
      </c>
      <c r="T74" s="68" t="n">
        <f aca="false">VLOOKUP($R74,$K$6:$Q$506,6)/$C$26</f>
        <v>24.7426205713549</v>
      </c>
      <c r="U74" s="69" t="n">
        <f aca="false">VLOOKUP($R74,$K$6:$Q$506,7)/$C$26</f>
        <v>111.499837731515</v>
      </c>
      <c r="V74" s="28" t="s">
        <v>122</v>
      </c>
      <c r="W74" s="78" t="n">
        <f aca="false">G74*S74+H74*T74+I74*U74</f>
        <v>0</v>
      </c>
      <c r="X74" s="25"/>
    </row>
    <row r="75" customFormat="false" ht="15.75" hidden="false" customHeight="false" outlineLevel="0" collapsed="false">
      <c r="A75" s="25"/>
      <c r="B75" s="25"/>
      <c r="C75" s="25"/>
      <c r="D75" s="25"/>
      <c r="E75" s="25"/>
      <c r="F75" s="28" t="s">
        <v>123</v>
      </c>
      <c r="G75" s="58" t="n">
        <f aca="false">time_differentiated_CO2!D71</f>
        <v>0</v>
      </c>
      <c r="H75" s="76" t="n">
        <v>0</v>
      </c>
      <c r="I75" s="77" t="n">
        <v>0</v>
      </c>
      <c r="J75" s="25"/>
      <c r="K75" s="61" t="n">
        <v>69</v>
      </c>
      <c r="L75" s="62" t="n">
        <f aca="false">$B$17+$B$18*EXP(-K75/$B$21)+$B$19*EXP(-K75/$B$22)+$B$20*EXP(-K75/$B$23)</f>
        <v>0.448081430150444</v>
      </c>
      <c r="M75" s="63" t="n">
        <f aca="false">EXP(-K75/$D$9)</f>
        <v>0.00288723025084571</v>
      </c>
      <c r="N75" s="63" t="n">
        <f aca="false">EXP(-K75/$D$8)</f>
        <v>0.530981805492867</v>
      </c>
      <c r="O75" s="64" t="n">
        <f aca="false">(K75*$B$17+$B$18*$B$21*(1-EXP(-K75/$B$21))+$B$19*$B$22*(1-EXP(-K75/$B$22))+$B$20*$B$23*(1-EXP(-K75/$B$23)))*$C$7</f>
        <v>6.66942186342598E-014</v>
      </c>
      <c r="P75" s="64" t="n">
        <f aca="false">$D$9*(1-EXP(-K75/$D$9))*$C$9</f>
        <v>2.35878256891232E-012</v>
      </c>
      <c r="Q75" s="65" t="n">
        <f aca="false">$D$8*(1-EXP(-K75/$D$8))*$C$8</f>
        <v>1.83478161830521E-011</v>
      </c>
      <c r="R75" s="66" t="n">
        <f aca="false">$B$13-K75</f>
        <v>31</v>
      </c>
      <c r="S75" s="67" t="n">
        <f aca="false">VLOOKUP($R75,$K$6:$Q$506,5)/$C$26</f>
        <v>0.391631882337997</v>
      </c>
      <c r="T75" s="68" t="n">
        <f aca="false">VLOOKUP($R75,$K$6:$Q$506,6)/$C$26</f>
        <v>24.5869547221508</v>
      </c>
      <c r="U75" s="69" t="n">
        <f aca="false">VLOOKUP($R75,$K$6:$Q$506,7)/$C$26</f>
        <v>108.488150954862</v>
      </c>
      <c r="V75" s="28" t="s">
        <v>123</v>
      </c>
      <c r="W75" s="78" t="n">
        <f aca="false">G75*S75+H75*T75+I75*U75</f>
        <v>0</v>
      </c>
      <c r="X75" s="25"/>
    </row>
    <row r="76" customFormat="false" ht="15.75" hidden="false" customHeight="false" outlineLevel="0" collapsed="false">
      <c r="A76" s="25"/>
      <c r="B76" s="25"/>
      <c r="C76" s="25"/>
      <c r="D76" s="25"/>
      <c r="E76" s="25"/>
      <c r="F76" s="28" t="s">
        <v>124</v>
      </c>
      <c r="G76" s="58" t="n">
        <f aca="false">time_differentiated_CO2!D72</f>
        <v>0</v>
      </c>
      <c r="H76" s="76" t="n">
        <v>0</v>
      </c>
      <c r="I76" s="77" t="n">
        <v>0</v>
      </c>
      <c r="J76" s="25"/>
      <c r="K76" s="61" t="n">
        <v>70</v>
      </c>
      <c r="L76" s="62" t="n">
        <f aca="false">$B$17+$B$18*EXP(-K76/$B$21)+$B$19*EXP(-K76/$B$22)+$B$20*EXP(-K76/$B$23)</f>
        <v>0.44645159200168</v>
      </c>
      <c r="M76" s="63" t="n">
        <f aca="false">EXP(-K76/$D$9)</f>
        <v>0.00265263076522821</v>
      </c>
      <c r="N76" s="63" t="n">
        <f aca="false">EXP(-K76/$D$8)</f>
        <v>0.526132690440597</v>
      </c>
      <c r="O76" s="64" t="n">
        <f aca="false">(K76*$B$17+$B$18*$B$21*(1-EXP(-K76/$B$21))+$B$19*$B$22*(1-EXP(-K76/$B$22))+$B$20*$B$23*(1-EXP(-K76/$B$23)))*$C$7</f>
        <v>6.74567454729857E-014</v>
      </c>
      <c r="P76" s="64" t="n">
        <f aca="false">$D$9*(1-EXP(-K76/$D$9))*$C$9</f>
        <v>2.35933754042019E-012</v>
      </c>
      <c r="Q76" s="65" t="n">
        <f aca="false">$D$8*(1-EXP(-K76/$D$8))*$C$8</f>
        <v>1.85375117485365E-011</v>
      </c>
      <c r="R76" s="66" t="n">
        <f aca="false">$B$13-K76</f>
        <v>30</v>
      </c>
      <c r="S76" s="67" t="n">
        <f aca="false">VLOOKUP($R76,$K$6:$Q$506,5)/$C$26</f>
        <v>0.381175870814134</v>
      </c>
      <c r="T76" s="68" t="n">
        <f aca="false">VLOOKUP($R76,$K$6:$Q$506,6)/$C$26</f>
        <v>24.417521737079</v>
      </c>
      <c r="U76" s="69" t="n">
        <f aca="false">VLOOKUP($R76,$K$6:$Q$506,7)/$C$26</f>
        <v>105.448706891983</v>
      </c>
      <c r="V76" s="28" t="s">
        <v>124</v>
      </c>
      <c r="W76" s="78" t="n">
        <f aca="false">G76*S76+H76*T76+I76*U76</f>
        <v>0</v>
      </c>
      <c r="X76" s="25"/>
    </row>
    <row r="77" customFormat="false" ht="15.75" hidden="false" customHeight="false" outlineLevel="0" collapsed="false">
      <c r="A77" s="25"/>
      <c r="B77" s="25"/>
      <c r="C77" s="25"/>
      <c r="D77" s="25"/>
      <c r="E77" s="25"/>
      <c r="F77" s="28" t="s">
        <v>125</v>
      </c>
      <c r="G77" s="58" t="n">
        <f aca="false">time_differentiated_CO2!D73</f>
        <v>0</v>
      </c>
      <c r="H77" s="76" t="n">
        <v>0</v>
      </c>
      <c r="I77" s="77" t="n">
        <v>0</v>
      </c>
      <c r="J77" s="25"/>
      <c r="K77" s="61" t="n">
        <v>71</v>
      </c>
      <c r="L77" s="62" t="n">
        <f aca="false">$B$17+$B$18*EXP(-K77/$B$21)+$B$19*EXP(-K77/$B$22)+$B$20*EXP(-K77/$B$23)</f>
        <v>0.444854104895613</v>
      </c>
      <c r="M77" s="63" t="n">
        <f aca="false">EXP(-K77/$D$9)</f>
        <v>0.00243709346512081</v>
      </c>
      <c r="N77" s="63" t="n">
        <f aca="false">EXP(-K77/$D$8)</f>
        <v>0.521327859234868</v>
      </c>
      <c r="O77" s="64" t="n">
        <f aca="false">(K77*$B$17+$B$18*$B$21*(1-EXP(-K77/$B$21))+$B$19*$B$22*(1-EXP(-K77/$B$22))+$B$20*$B$23*(1-EXP(-K77/$B$23)))*$C$7</f>
        <v>6.82165213474125E-014</v>
      </c>
      <c r="P77" s="64" t="n">
        <f aca="false">$D$9*(1-EXP(-K77/$D$9))*$C$9</f>
        <v>2.35984741818113E-012</v>
      </c>
      <c r="Q77" s="65" t="n">
        <f aca="false">$D$8*(1-EXP(-K77/$D$8))*$C$8</f>
        <v>1.87254749465228E-011</v>
      </c>
      <c r="R77" s="66" t="n">
        <f aca="false">$B$13-K77</f>
        <v>29</v>
      </c>
      <c r="S77" s="67" t="n">
        <f aca="false">VLOOKUP($R77,$K$6:$Q$506,5)/$C$26</f>
        <v>0.370643695921476</v>
      </c>
      <c r="T77" s="68" t="n">
        <f aca="false">VLOOKUP($R77,$K$6:$Q$506,6)/$C$26</f>
        <v>24.2331040463839</v>
      </c>
      <c r="U77" s="69" t="n">
        <f aca="false">VLOOKUP($R77,$K$6:$Q$506,7)/$C$26</f>
        <v>102.381249717158</v>
      </c>
      <c r="V77" s="28" t="s">
        <v>125</v>
      </c>
      <c r="W77" s="78" t="n">
        <f aca="false">G77*S77+H77*T77+I77*U77</f>
        <v>0</v>
      </c>
      <c r="X77" s="25"/>
    </row>
    <row r="78" customFormat="false" ht="15.75" hidden="false" customHeight="false" outlineLevel="0" collapsed="false">
      <c r="A78" s="25"/>
      <c r="B78" s="25"/>
      <c r="C78" s="25"/>
      <c r="D78" s="25"/>
      <c r="E78" s="25"/>
      <c r="F78" s="28" t="s">
        <v>126</v>
      </c>
      <c r="G78" s="58" t="n">
        <f aca="false">time_differentiated_CO2!D74</f>
        <v>0</v>
      </c>
      <c r="H78" s="76" t="n">
        <v>0</v>
      </c>
      <c r="I78" s="77" t="n">
        <v>0</v>
      </c>
      <c r="J78" s="25"/>
      <c r="K78" s="61" t="n">
        <v>72</v>
      </c>
      <c r="L78" s="62" t="n">
        <f aca="false">$B$17+$B$18*EXP(-K78/$B$21)+$B$19*EXP(-K78/$B$22)+$B$20*EXP(-K78/$B$23)</f>
        <v>0.443288124744041</v>
      </c>
      <c r="M78" s="63" t="n">
        <f aca="false">EXP(-K78/$D$9)</f>
        <v>0.00223906946854083</v>
      </c>
      <c r="N78" s="63" t="n">
        <f aca="false">EXP(-K78/$D$8)</f>
        <v>0.516566907459812</v>
      </c>
      <c r="O78" s="64" t="n">
        <f aca="false">(K78*$B$17+$B$18*$B$21*(1-EXP(-K78/$B$21))+$B$19*$B$22*(1-EXP(-K78/$B$22))+$B$20*$B$23*(1-EXP(-K78/$B$23)))*$C$7</f>
        <v>6.897360068907E-014</v>
      </c>
      <c r="P78" s="64" t="n">
        <f aca="false">$D$9*(1-EXP(-K78/$D$9))*$C$9</f>
        <v>2.36031586624993E-012</v>
      </c>
      <c r="Q78" s="65" t="n">
        <f aca="false">$D$8*(1-EXP(-K78/$D$8))*$C$8</f>
        <v>1.89117215976083E-011</v>
      </c>
      <c r="R78" s="66" t="n">
        <f aca="false">$B$13-K78</f>
        <v>28</v>
      </c>
      <c r="S78" s="67" t="n">
        <f aca="false">VLOOKUP($R78,$K$6:$Q$506,5)/$C$26</f>
        <v>0.360033227378317</v>
      </c>
      <c r="T78" s="68" t="n">
        <f aca="false">VLOOKUP($R78,$K$6:$Q$506,6)/$C$26</f>
        <v>24.0323763980637</v>
      </c>
      <c r="U78" s="69" t="n">
        <f aca="false">VLOOKUP($R78,$K$6:$Q$506,7)/$C$26</f>
        <v>99.2855212468428</v>
      </c>
      <c r="V78" s="28" t="s">
        <v>126</v>
      </c>
      <c r="W78" s="78" t="n">
        <f aca="false">G78*S78+H78*T78+I78*U78</f>
        <v>0</v>
      </c>
      <c r="X78" s="25"/>
    </row>
    <row r="79" customFormat="false" ht="15.75" hidden="false" customHeight="false" outlineLevel="0" collapsed="false">
      <c r="A79" s="25"/>
      <c r="B79" s="25"/>
      <c r="C79" s="25"/>
      <c r="D79" s="25"/>
      <c r="E79" s="25"/>
      <c r="F79" s="28" t="s">
        <v>127</v>
      </c>
      <c r="G79" s="58" t="n">
        <f aca="false">time_differentiated_CO2!D75</f>
        <v>0</v>
      </c>
      <c r="H79" s="76" t="n">
        <v>0</v>
      </c>
      <c r="I79" s="77" t="n">
        <v>0</v>
      </c>
      <c r="J79" s="25"/>
      <c r="K79" s="61" t="n">
        <v>73</v>
      </c>
      <c r="L79" s="62" t="n">
        <f aca="false">$B$17+$B$18*EXP(-K79/$B$21)+$B$19*EXP(-K79/$B$22)+$B$20*EXP(-K79/$B$23)</f>
        <v>0.441752830219625</v>
      </c>
      <c r="M79" s="63" t="n">
        <f aca="false">EXP(-K79/$D$9)</f>
        <v>0.00205713574661904</v>
      </c>
      <c r="N79" s="63" t="n">
        <f aca="false">EXP(-K79/$D$8)</f>
        <v>0.511849434392834</v>
      </c>
      <c r="O79" s="64" t="n">
        <f aca="false">(K79*$B$17+$B$18*$B$21*(1-EXP(-K79/$B$21))+$B$19*$B$22*(1-EXP(-K79/$B$22))+$B$20*$B$23*(1-EXP(-K79/$B$23)))*$C$7</f>
        <v>6.97280365099193E-014</v>
      </c>
      <c r="P79" s="64" t="n">
        <f aca="false">$D$9*(1-EXP(-K79/$D$9))*$C$9</f>
        <v>2.36074625096165E-012</v>
      </c>
      <c r="Q79" s="65" t="n">
        <f aca="false">$D$8*(1-EXP(-K79/$D$8))*$C$8</f>
        <v>1.90962673779108E-011</v>
      </c>
      <c r="R79" s="66" t="n">
        <f aca="false">$B$13-K79</f>
        <v>27</v>
      </c>
      <c r="S79" s="67" t="n">
        <f aca="false">VLOOKUP($R79,$K$6:$Q$506,5)/$C$26</f>
        <v>0.349342205684676</v>
      </c>
      <c r="T79" s="68" t="n">
        <f aca="false">VLOOKUP($R79,$K$6:$Q$506,6)/$C$26</f>
        <v>23.8138963344197</v>
      </c>
      <c r="U79" s="69" t="n">
        <f aca="false">VLOOKUP($R79,$K$6:$Q$506,7)/$C$26</f>
        <v>96.1612609179375</v>
      </c>
      <c r="V79" s="28" t="s">
        <v>127</v>
      </c>
      <c r="W79" s="78" t="n">
        <f aca="false">G79*S79+H79*T79+I79*U79</f>
        <v>0</v>
      </c>
      <c r="X79" s="25"/>
    </row>
    <row r="80" customFormat="false" ht="15.75" hidden="false" customHeight="false" outlineLevel="0" collapsed="false">
      <c r="A80" s="25"/>
      <c r="B80" s="25"/>
      <c r="C80" s="25"/>
      <c r="D80" s="25"/>
      <c r="E80" s="25"/>
      <c r="F80" s="28" t="s">
        <v>128</v>
      </c>
      <c r="G80" s="58" t="n">
        <f aca="false">time_differentiated_CO2!D76</f>
        <v>0</v>
      </c>
      <c r="H80" s="76" t="n">
        <v>0</v>
      </c>
      <c r="I80" s="77" t="n">
        <v>0</v>
      </c>
      <c r="J80" s="25"/>
      <c r="K80" s="61" t="n">
        <v>74</v>
      </c>
      <c r="L80" s="62" t="n">
        <f aca="false">$B$17+$B$18*EXP(-K80/$B$21)+$B$19*EXP(-K80/$B$22)+$B$20*EXP(-K80/$B$23)</f>
        <v>0.440247422131591</v>
      </c>
      <c r="M80" s="63" t="n">
        <f aca="false">EXP(-K80/$D$9)</f>
        <v>0.00188998489750999</v>
      </c>
      <c r="N80" s="63" t="n">
        <f aca="false">EXP(-K80/$D$8)</f>
        <v>0.507175042970879</v>
      </c>
      <c r="O80" s="64" t="n">
        <f aca="false">(K80*$B$17+$B$18*$B$21*(1-EXP(-K80/$B$21))+$B$19*$B$22*(1-EXP(-K80/$B$22))+$B$20*$B$23*(1-EXP(-K80/$B$23)))*$C$7</f>
        <v>7.04798804406223E-014</v>
      </c>
      <c r="P80" s="64" t="n">
        <f aca="false">$D$9*(1-EXP(-K80/$D$9))*$C$9</f>
        <v>2.36114166512264E-012</v>
      </c>
      <c r="Q80" s="65" t="n">
        <f aca="false">$D$8*(1-EXP(-K80/$D$8))*$C$8</f>
        <v>1.92791278203885E-011</v>
      </c>
      <c r="R80" s="66" t="n">
        <f aca="false">$B$13-K80</f>
        <v>26</v>
      </c>
      <c r="S80" s="67" t="n">
        <f aca="false">VLOOKUP($R80,$K$6:$Q$506,5)/$C$26</f>
        <v>0.338568220032293</v>
      </c>
      <c r="T80" s="68" t="n">
        <f aca="false">VLOOKUP($R80,$K$6:$Q$506,6)/$C$26</f>
        <v>23.5760938263478</v>
      </c>
      <c r="U80" s="69" t="n">
        <f aca="false">VLOOKUP($R80,$K$6:$Q$506,7)/$C$26</f>
        <v>93.0082057658565</v>
      </c>
      <c r="V80" s="28" t="s">
        <v>128</v>
      </c>
      <c r="W80" s="78" t="n">
        <f aca="false">G80*S80+H80*T80+I80*U80</f>
        <v>0</v>
      </c>
      <c r="X80" s="25"/>
    </row>
    <row r="81" customFormat="false" ht="15.75" hidden="false" customHeight="false" outlineLevel="0" collapsed="false">
      <c r="A81" s="25"/>
      <c r="B81" s="25"/>
      <c r="C81" s="25"/>
      <c r="D81" s="25"/>
      <c r="E81" s="25"/>
      <c r="F81" s="28" t="s">
        <v>129</v>
      </c>
      <c r="G81" s="58" t="n">
        <f aca="false">time_differentiated_CO2!D77</f>
        <v>0</v>
      </c>
      <c r="H81" s="76" t="n">
        <v>0</v>
      </c>
      <c r="I81" s="77" t="n">
        <v>0</v>
      </c>
      <c r="J81" s="25"/>
      <c r="K81" s="61" t="n">
        <v>75</v>
      </c>
      <c r="L81" s="62" t="n">
        <f aca="false">$B$17+$B$18*EXP(-K81/$B$21)+$B$19*EXP(-K81/$B$22)+$B$20*EXP(-K81/$B$23)</f>
        <v>0.438771122820357</v>
      </c>
      <c r="M81" s="63" t="n">
        <f aca="false">EXP(-K81/$D$9)</f>
        <v>0.00173641575121457</v>
      </c>
      <c r="N81" s="63" t="n">
        <f aca="false">EXP(-K81/$D$8)</f>
        <v>0.502543339757013</v>
      </c>
      <c r="O81" s="64" t="n">
        <f aca="false">(K81*$B$17+$B$18*$B$21*(1-EXP(-K81/$B$21))+$B$19*$B$22*(1-EXP(-K81/$B$22))+$B$20*$B$23*(1-EXP(-K81/$B$23)))*$C$7</f>
        <v>7.12291827677623E-014</v>
      </c>
      <c r="P81" s="64" t="n">
        <f aca="false">$D$9*(1-EXP(-K81/$D$9))*$C$9</f>
        <v>2.36150495023581E-012</v>
      </c>
      <c r="Q81" s="65" t="n">
        <f aca="false">$D$8*(1-EXP(-K81/$D$8))*$C$8</f>
        <v>1.9460318316147E-011</v>
      </c>
      <c r="R81" s="66" t="n">
        <f aca="false">$B$13-K81</f>
        <v>25</v>
      </c>
      <c r="S81" s="67" t="n">
        <f aca="false">VLOOKUP($R81,$K$6:$Q$506,5)/$C$26</f>
        <v>0.327708680761354</v>
      </c>
      <c r="T81" s="68" t="n">
        <f aca="false">VLOOKUP($R81,$K$6:$Q$506,6)/$C$26</f>
        <v>23.3172599908845</v>
      </c>
      <c r="U81" s="69" t="n">
        <f aca="false">VLOOKUP($R81,$K$6:$Q$506,7)/$C$26</f>
        <v>89.8260904023948</v>
      </c>
      <c r="V81" s="28" t="s">
        <v>129</v>
      </c>
      <c r="W81" s="78" t="n">
        <f aca="false">G81*S81+H81*T81+I81*U81</f>
        <v>0</v>
      </c>
      <c r="X81" s="25"/>
    </row>
    <row r="82" customFormat="false" ht="15.75" hidden="false" customHeight="false" outlineLevel="0" collapsed="false">
      <c r="A82" s="25"/>
      <c r="B82" s="25"/>
      <c r="C82" s="25"/>
      <c r="D82" s="25"/>
      <c r="E82" s="25"/>
      <c r="F82" s="28" t="s">
        <v>130</v>
      </c>
      <c r="G82" s="58" t="n">
        <f aca="false">time_differentiated_CO2!D78</f>
        <v>0</v>
      </c>
      <c r="H82" s="76" t="n">
        <v>0</v>
      </c>
      <c r="I82" s="77" t="n">
        <v>0</v>
      </c>
      <c r="J82" s="25"/>
      <c r="K82" s="61" t="n">
        <v>76</v>
      </c>
      <c r="L82" s="62" t="n">
        <f aca="false">$B$17+$B$18*EXP(-K82/$B$21)+$B$19*EXP(-K82/$B$22)+$B$20*EXP(-K82/$B$23)</f>
        <v>0.437323175570153</v>
      </c>
      <c r="M82" s="63" t="n">
        <f aca="false">EXP(-K82/$D$9)</f>
        <v>0.00159532473779999</v>
      </c>
      <c r="N82" s="63" t="n">
        <f aca="false">EXP(-K82/$D$8)</f>
        <v>0.497953934907308</v>
      </c>
      <c r="O82" s="64" t="n">
        <f aca="false">(K82*$B$17+$B$18*$B$21*(1-EXP(-K82/$B$21))+$B$19*$B$22*(1-EXP(-K82/$B$22))+$B$20*$B$23*(1-EXP(-K82/$B$23)))*$C$7</f>
        <v>7.19759924700494E-014</v>
      </c>
      <c r="P82" s="64" t="n">
        <f aca="false">$D$9*(1-EXP(-K82/$D$9))*$C$9</f>
        <v>2.36183871692015E-012</v>
      </c>
      <c r="Q82" s="65" t="n">
        <f aca="false">$D$8*(1-EXP(-K82/$D$8))*$C$8</f>
        <v>1.96398541157346E-011</v>
      </c>
      <c r="R82" s="66" t="n">
        <f aca="false">$B$13-K82</f>
        <v>24</v>
      </c>
      <c r="S82" s="67" t="n">
        <f aca="false">VLOOKUP($R82,$K$6:$Q$506,5)/$C$26</f>
        <v>0.316760784946634</v>
      </c>
      <c r="T82" s="68" t="n">
        <f aca="false">VLOOKUP($R82,$K$6:$Q$506,6)/$C$26</f>
        <v>23.0355348109281</v>
      </c>
      <c r="U82" s="69" t="n">
        <f aca="false">VLOOKUP($R82,$K$6:$Q$506,7)/$C$26</f>
        <v>86.6146469933897</v>
      </c>
      <c r="V82" s="28" t="s">
        <v>130</v>
      </c>
      <c r="W82" s="78" t="n">
        <f aca="false">G82*S82+H82*T82+I82*U82</f>
        <v>0</v>
      </c>
      <c r="X82" s="25"/>
    </row>
    <row r="83" customFormat="false" ht="15.75" hidden="false" customHeight="false" outlineLevel="0" collapsed="false">
      <c r="A83" s="25"/>
      <c r="B83" s="25"/>
      <c r="C83" s="25"/>
      <c r="D83" s="25"/>
      <c r="E83" s="25"/>
      <c r="F83" s="28" t="s">
        <v>131</v>
      </c>
      <c r="G83" s="58" t="n">
        <f aca="false">time_differentiated_CO2!D79</f>
        <v>0</v>
      </c>
      <c r="H83" s="76" t="n">
        <v>0</v>
      </c>
      <c r="I83" s="77" t="n">
        <v>0</v>
      </c>
      <c r="J83" s="25"/>
      <c r="K83" s="61" t="n">
        <v>77</v>
      </c>
      <c r="L83" s="62" t="n">
        <f aca="false">$B$17+$B$18*EXP(-K83/$B$21)+$B$19*EXP(-K83/$B$22)+$B$20*EXP(-K83/$B$23)</f>
        <v>0.43590284403881</v>
      </c>
      <c r="M83" s="63" t="n">
        <f aca="false">EXP(-K83/$D$9)</f>
        <v>0.00146569795698779</v>
      </c>
      <c r="N83" s="63" t="n">
        <f aca="false">EXP(-K83/$D$8)</f>
        <v>0.493406442138032</v>
      </c>
      <c r="O83" s="64" t="n">
        <f aca="false">(K83*$B$17+$B$18*$B$21*(1-EXP(-K83/$B$21))+$B$19*$B$22*(1-EXP(-K83/$B$22))+$B$20*$B$23*(1-EXP(-K83/$B$23)))*$C$7</f>
        <v>7.27203572535383E-014</v>
      </c>
      <c r="P83" s="64" t="n">
        <f aca="false">$D$9*(1-EXP(-K83/$D$9))*$C$9</f>
        <v>2.36214536367097E-012</v>
      </c>
      <c r="Q83" s="65" t="n">
        <f aca="false">$D$8*(1-EXP(-K83/$D$8))*$C$8</f>
        <v>1.98177503304265E-011</v>
      </c>
      <c r="R83" s="66" t="n">
        <f aca="false">$B$13-K83</f>
        <v>23</v>
      </c>
      <c r="S83" s="67" t="n">
        <f aca="false">VLOOKUP($R83,$K$6:$Q$506,5)/$C$26</f>
        <v>0.305721473325304</v>
      </c>
      <c r="T83" s="68" t="n">
        <f aca="false">VLOOKUP($R83,$K$6:$Q$506,6)/$C$26</f>
        <v>22.7288937688887</v>
      </c>
      <c r="U83" s="69" t="n">
        <f aca="false">VLOOKUP($R83,$K$6:$Q$506,7)/$C$26</f>
        <v>83.3736052361789</v>
      </c>
      <c r="V83" s="28" t="s">
        <v>131</v>
      </c>
      <c r="W83" s="78" t="n">
        <f aca="false">G83*S83+H83*T83+I83*U83</f>
        <v>0</v>
      </c>
      <c r="X83" s="25"/>
    </row>
    <row r="84" customFormat="false" ht="15.75" hidden="false" customHeight="false" outlineLevel="0" collapsed="false">
      <c r="A84" s="25"/>
      <c r="B84" s="25"/>
      <c r="C84" s="25"/>
      <c r="D84" s="25"/>
      <c r="E84" s="25"/>
      <c r="F84" s="28" t="s">
        <v>132</v>
      </c>
      <c r="G84" s="58" t="n">
        <f aca="false">time_differentiated_CO2!D80</f>
        <v>0</v>
      </c>
      <c r="H84" s="76" t="n">
        <v>0</v>
      </c>
      <c r="I84" s="77" t="n">
        <v>0</v>
      </c>
      <c r="J84" s="25"/>
      <c r="K84" s="61" t="n">
        <v>78</v>
      </c>
      <c r="L84" s="62" t="n">
        <f aca="false">$B$17+$B$18*EXP(-K84/$B$21)+$B$19*EXP(-K84/$B$22)+$B$20*EXP(-K84/$B$23)</f>
        <v>0.434509411703973</v>
      </c>
      <c r="M84" s="63" t="n">
        <f aca="false">EXP(-K84/$D$9)</f>
        <v>0.00134660389212087</v>
      </c>
      <c r="N84" s="63" t="n">
        <f aca="false">EXP(-K84/$D$8)</f>
        <v>0.488900478693131</v>
      </c>
      <c r="O84" s="64" t="n">
        <f aca="false">(K84*$B$17+$B$18*$B$21*(1-EXP(-K84/$B$21))+$B$19*$B$22*(1-EXP(-K84/$B$22))+$B$20*$B$23*(1-EXP(-K84/$B$23)))*$C$7</f>
        <v>7.34623235858881E-014</v>
      </c>
      <c r="P84" s="64" t="n">
        <f aca="false">$D$9*(1-EXP(-K84/$D$9))*$C$9</f>
        <v>2.36242709409584E-012</v>
      </c>
      <c r="Q84" s="65" t="n">
        <f aca="false">$D$8*(1-EXP(-K84/$D$8))*$C$8</f>
        <v>1.99940219334961E-011</v>
      </c>
      <c r="R84" s="66" t="n">
        <f aca="false">$B$13-K84</f>
        <v>22</v>
      </c>
      <c r="S84" s="67" t="n">
        <f aca="false">VLOOKUP($R84,$K$6:$Q$506,5)/$C$26</f>
        <v>0.294587376311306</v>
      </c>
      <c r="T84" s="68" t="n">
        <f aca="false">VLOOKUP($R84,$K$6:$Q$506,6)/$C$26</f>
        <v>22.3951332982146</v>
      </c>
      <c r="U84" s="69" t="n">
        <f aca="false">VLOOKUP($R84,$K$6:$Q$506,7)/$C$26</f>
        <v>80.1026923368485</v>
      </c>
      <c r="V84" s="28" t="s">
        <v>132</v>
      </c>
      <c r="W84" s="78" t="n">
        <f aca="false">G84*S84+H84*T84+I84*U84</f>
        <v>0</v>
      </c>
      <c r="X84" s="25"/>
    </row>
    <row r="85" customFormat="false" ht="15.75" hidden="false" customHeight="false" outlineLevel="0" collapsed="false">
      <c r="A85" s="25"/>
      <c r="B85" s="25"/>
      <c r="C85" s="25"/>
      <c r="D85" s="25"/>
      <c r="E85" s="25"/>
      <c r="F85" s="28" t="s">
        <v>133</v>
      </c>
      <c r="G85" s="58" t="n">
        <f aca="false">time_differentiated_CO2!D81</f>
        <v>0</v>
      </c>
      <c r="H85" s="76" t="n">
        <v>0</v>
      </c>
      <c r="I85" s="77" t="n">
        <v>0</v>
      </c>
      <c r="J85" s="25"/>
      <c r="K85" s="61" t="n">
        <v>79</v>
      </c>
      <c r="L85" s="62" t="n">
        <f aca="false">$B$17+$B$18*EXP(-K85/$B$21)+$B$19*EXP(-K85/$B$22)+$B$20*EXP(-K85/$B$23)</f>
        <v>0.433142181325087</v>
      </c>
      <c r="M85" s="63" t="n">
        <f aca="false">EXP(-K85/$D$9)</f>
        <v>0.00123718671615108</v>
      </c>
      <c r="N85" s="63" t="n">
        <f aca="false">EXP(-K85/$D$8)</f>
        <v>0.484435665312016</v>
      </c>
      <c r="O85" s="64" t="n">
        <f aca="false">(K85*$B$17+$B$18*$B$21*(1-EXP(-K85/$B$21))+$B$19*$B$22*(1-EXP(-K85/$B$22))+$B$20*$B$23*(1-EXP(-K85/$B$23)))*$C$7</f>
        <v>7.42019367296922E-014</v>
      </c>
      <c r="P85" s="64" t="n">
        <f aca="false">$D$9*(1-EXP(-K85/$D$9))*$C$9</f>
        <v>2.36268593275005E-012</v>
      </c>
      <c r="Q85" s="65" t="n">
        <f aca="false">$D$8*(1-EXP(-K85/$D$8))*$C$8</f>
        <v>2.01686837614757E-011</v>
      </c>
      <c r="R85" s="66" t="n">
        <f aca="false">$B$13-K85</f>
        <v>21</v>
      </c>
      <c r="S85" s="67" t="n">
        <f aca="false">VLOOKUP($R85,$K$6:$Q$506,5)/$C$26</f>
        <v>0.283354746251644</v>
      </c>
      <c r="T85" s="68" t="n">
        <f aca="false">VLOOKUP($R85,$K$6:$Q$506,6)/$C$26</f>
        <v>22.0318549482466</v>
      </c>
      <c r="U85" s="69" t="n">
        <f aca="false">VLOOKUP($R85,$K$6:$Q$506,7)/$C$26</f>
        <v>76.8016329872728</v>
      </c>
      <c r="V85" s="28" t="s">
        <v>133</v>
      </c>
      <c r="W85" s="78" t="n">
        <f aca="false">G85*S85+H85*T85+I85*U85</f>
        <v>0</v>
      </c>
      <c r="X85" s="25"/>
    </row>
    <row r="86" customFormat="false" ht="15.75" hidden="false" customHeight="false" outlineLevel="0" collapsed="false">
      <c r="A86" s="25"/>
      <c r="B86" s="25"/>
      <c r="C86" s="25"/>
      <c r="D86" s="25"/>
      <c r="E86" s="25"/>
      <c r="F86" s="28" t="s">
        <v>134</v>
      </c>
      <c r="G86" s="58" t="n">
        <f aca="false">time_differentiated_CO2!D82</f>
        <v>0</v>
      </c>
      <c r="H86" s="76" t="n">
        <v>0</v>
      </c>
      <c r="I86" s="77" t="n">
        <v>0</v>
      </c>
      <c r="J86" s="25"/>
      <c r="K86" s="61" t="n">
        <v>80</v>
      </c>
      <c r="L86" s="62" t="n">
        <f aca="false">$B$17+$B$18*EXP(-K86/$B$21)+$B$19*EXP(-K86/$B$22)+$B$20*EXP(-K86/$B$23)</f>
        <v>0.431800474420559</v>
      </c>
      <c r="M86" s="63" t="n">
        <f aca="false">EXP(-K86/$D$9)</f>
        <v>0.00113666014154317</v>
      </c>
      <c r="N86" s="63" t="n">
        <f aca="false">EXP(-K86/$D$8)</f>
        <v>0.480011626197643</v>
      </c>
      <c r="O86" s="64" t="n">
        <f aca="false">(K86*$B$17+$B$18*$B$21*(1-EXP(-K86/$B$21))+$B$19*$B$22*(1-EXP(-K86/$B$22))+$B$20*$B$23*(1-EXP(-K86/$B$23)))*$C$7</f>
        <v>7.49392407749029E-014</v>
      </c>
      <c r="P86" s="64" t="n">
        <f aca="false">$D$9*(1-EXP(-K86/$D$9))*$C$9</f>
        <v>2.36292373968533E-012</v>
      </c>
      <c r="Q86" s="65" t="n">
        <f aca="false">$D$8*(1-EXP(-K86/$D$8))*$C$8</f>
        <v>2.03417505154051E-011</v>
      </c>
      <c r="R86" s="66" t="n">
        <f aca="false">$B$13-K86</f>
        <v>20</v>
      </c>
      <c r="S86" s="67" t="n">
        <f aca="false">VLOOKUP($R86,$K$6:$Q$506,5)/$C$26</f>
        <v>0.27201937233619</v>
      </c>
      <c r="T86" s="68" t="n">
        <f aca="false">VLOOKUP($R86,$K$6:$Q$506,6)/$C$26</f>
        <v>21.6364481486067</v>
      </c>
      <c r="U86" s="69" t="n">
        <f aca="false">VLOOKUP($R86,$K$6:$Q$506,7)/$C$26</f>
        <v>73.4701493419417</v>
      </c>
      <c r="V86" s="28" t="s">
        <v>134</v>
      </c>
      <c r="W86" s="78" t="n">
        <f aca="false">G86*S86+H86*T86+I86*U86</f>
        <v>0</v>
      </c>
      <c r="X86" s="25"/>
    </row>
    <row r="87" customFormat="false" ht="15.75" hidden="false" customHeight="false" outlineLevel="0" collapsed="false">
      <c r="A87" s="25"/>
      <c r="B87" s="25"/>
      <c r="C87" s="25"/>
      <c r="D87" s="25"/>
      <c r="E87" s="25"/>
      <c r="F87" s="28" t="s">
        <v>135</v>
      </c>
      <c r="G87" s="58" t="n">
        <f aca="false">time_differentiated_CO2!D83</f>
        <v>0</v>
      </c>
      <c r="H87" s="76" t="n">
        <v>0</v>
      </c>
      <c r="I87" s="77" t="n">
        <v>0</v>
      </c>
      <c r="J87" s="25"/>
      <c r="K87" s="61" t="n">
        <v>81</v>
      </c>
      <c r="L87" s="62" t="n">
        <f aca="false">$B$17+$B$18*EXP(-K87/$B$21)+$B$19*EXP(-K87/$B$22)+$B$20*EXP(-K87/$B$23)</f>
        <v>0.430483630759552</v>
      </c>
      <c r="M87" s="63" t="n">
        <f aca="false">EXP(-K87/$D$9)</f>
        <v>0.00104430176989968</v>
      </c>
      <c r="N87" s="63" t="n">
        <f aca="false">EXP(-K87/$D$8)</f>
        <v>0.475627988984878</v>
      </c>
      <c r="O87" s="64" t="n">
        <f aca="false">(K87*$B$17+$B$18*$B$21*(1-EXP(-K87/$B$21))+$B$19*$B$22*(1-EXP(-K87/$B$22))+$B$20*$B$23*(1-EXP(-K87/$B$23)))*$C$7</f>
        <v>7.5674278670378E-014</v>
      </c>
      <c r="P87" s="64" t="n">
        <f aca="false">$D$9*(1-EXP(-K87/$D$9))*$C$9</f>
        <v>2.36314222381645E-012</v>
      </c>
      <c r="Q87" s="65" t="n">
        <f aca="false">$D$8*(1-EXP(-K87/$D$8))*$C$8</f>
        <v>2.05132367620687E-011</v>
      </c>
      <c r="R87" s="66" t="n">
        <f aca="false">$B$13-K87</f>
        <v>19</v>
      </c>
      <c r="S87" s="67" t="n">
        <f aca="false">VLOOKUP($R87,$K$6:$Q$506,5)/$C$26</f>
        <v>0.260576473634339</v>
      </c>
      <c r="T87" s="68" t="n">
        <f aca="false">VLOOKUP($R87,$K$6:$Q$506,6)/$C$26</f>
        <v>21.2060714492654</v>
      </c>
      <c r="U87" s="69" t="n">
        <f aca="false">VLOOKUP($R87,$K$6:$Q$506,7)/$C$26</f>
        <v>70.1079609945755</v>
      </c>
      <c r="V87" s="28" t="s">
        <v>135</v>
      </c>
      <c r="W87" s="78" t="n">
        <f aca="false">G87*S87+H87*T87+I87*U87</f>
        <v>0</v>
      </c>
      <c r="X87" s="25"/>
    </row>
    <row r="88" customFormat="false" ht="15.75" hidden="false" customHeight="false" outlineLevel="0" collapsed="false">
      <c r="A88" s="25"/>
      <c r="B88" s="25"/>
      <c r="C88" s="25"/>
      <c r="D88" s="25"/>
      <c r="E88" s="25"/>
      <c r="F88" s="28" t="s">
        <v>136</v>
      </c>
      <c r="G88" s="58" t="n">
        <f aca="false">time_differentiated_CO2!D84</f>
        <v>0</v>
      </c>
      <c r="H88" s="76" t="n">
        <v>0</v>
      </c>
      <c r="I88" s="77" t="n">
        <v>0</v>
      </c>
      <c r="J88" s="25"/>
      <c r="K88" s="61" t="n">
        <v>82</v>
      </c>
      <c r="L88" s="62" t="n">
        <f aca="false">$B$17+$B$18*EXP(-K88/$B$21)+$B$19*EXP(-K88/$B$22)+$B$20*EXP(-K88/$B$23)</f>
        <v>0.429191007867901</v>
      </c>
      <c r="M88" s="63" t="n">
        <f aca="false">EXP(-K88/$D$9)</f>
        <v>0.000959447900702327</v>
      </c>
      <c r="N88" s="63" t="n">
        <f aca="false">EXP(-K88/$D$8)</f>
        <v>0.47128438470916</v>
      </c>
      <c r="O88" s="64" t="n">
        <f aca="false">(K88*$B$17+$B$18*$B$21*(1-EXP(-K88/$B$21))+$B$19*$B$22*(1-EXP(-K88/$B$22))+$B$20*$B$23*(1-EXP(-K88/$B$23)))*$C$7</f>
        <v>7.64070922545729E-014</v>
      </c>
      <c r="P88" s="64" t="n">
        <f aca="false">$D$9*(1-EXP(-K88/$D$9))*$C$9</f>
        <v>2.36334295520174E-012</v>
      </c>
      <c r="Q88" s="65" t="n">
        <f aca="false">$D$8*(1-EXP(-K88/$D$8))*$C$8</f>
        <v>2.06831569352223E-011</v>
      </c>
      <c r="R88" s="66" t="n">
        <f aca="false">$B$13-K88</f>
        <v>18</v>
      </c>
      <c r="S88" s="67" t="n">
        <f aca="false">VLOOKUP($R88,$K$6:$Q$506,5)/$C$26</f>
        <v>0.249020564548155</v>
      </c>
      <c r="T88" s="68" t="n">
        <f aca="false">VLOOKUP($R88,$K$6:$Q$506,6)/$C$26</f>
        <v>20.737632101473</v>
      </c>
      <c r="U88" s="69" t="n">
        <f aca="false">VLOOKUP($R88,$K$6:$Q$506,7)/$C$26</f>
        <v>66.7147849545226</v>
      </c>
      <c r="V88" s="28" t="s">
        <v>136</v>
      </c>
      <c r="W88" s="78" t="n">
        <f aca="false">G88*S88+H88*T88+I88*U88</f>
        <v>0</v>
      </c>
      <c r="X88" s="25"/>
    </row>
    <row r="89" customFormat="false" ht="15.75" hidden="false" customHeight="false" outlineLevel="0" collapsed="false">
      <c r="A89" s="25"/>
      <c r="B89" s="25"/>
      <c r="C89" s="25"/>
      <c r="D89" s="25"/>
      <c r="E89" s="25"/>
      <c r="F89" s="28" t="s">
        <v>137</v>
      </c>
      <c r="G89" s="58" t="n">
        <f aca="false">time_differentiated_CO2!D85</f>
        <v>0</v>
      </c>
      <c r="H89" s="76" t="n">
        <v>0</v>
      </c>
      <c r="I89" s="77" t="n">
        <v>0</v>
      </c>
      <c r="J89" s="25"/>
      <c r="K89" s="61" t="n">
        <v>83</v>
      </c>
      <c r="L89" s="62" t="n">
        <f aca="false">$B$17+$B$18*EXP(-K89/$B$21)+$B$19*EXP(-K89/$B$22)+$B$20*EXP(-K89/$B$23)</f>
        <v>0.4279219805477</v>
      </c>
      <c r="M89" s="63" t="n">
        <f aca="false">EXP(-K89/$D$9)</f>
        <v>0.000881488761864811</v>
      </c>
      <c r="N89" s="63" t="n">
        <f aca="false">EXP(-K89/$D$8)</f>
        <v>0.466980447775442</v>
      </c>
      <c r="O89" s="64" t="n">
        <f aca="false">(K89*$B$17+$B$18*$B$21*(1-EXP(-K89/$B$21))+$B$19*$B$22*(1-EXP(-K89/$B$22))+$B$20*$B$23*(1-EXP(-K89/$B$23)))*$C$7</f>
        <v>7.71377222854018E-014</v>
      </c>
      <c r="P89" s="64" t="n">
        <f aca="false">$D$9*(1-EXP(-K89/$D$9))*$C$9</f>
        <v>2.36352737632577E-012</v>
      </c>
      <c r="Q89" s="65" t="n">
        <f aca="false">$D$8*(1-EXP(-K89/$D$8))*$C$8</f>
        <v>2.08515253368069E-011</v>
      </c>
      <c r="R89" s="66" t="n">
        <f aca="false">$B$13-K89</f>
        <v>17</v>
      </c>
      <c r="S89" s="67" t="n">
        <f aca="false">VLOOKUP($R89,$K$6:$Q$506,5)/$C$26</f>
        <v>0.237345285478433</v>
      </c>
      <c r="T89" s="68" t="n">
        <f aca="false">VLOOKUP($R89,$K$6:$Q$506,6)/$C$26</f>
        <v>20.2277638328238</v>
      </c>
      <c r="U89" s="69" t="n">
        <f aca="false">VLOOKUP($R89,$K$6:$Q$506,7)/$C$26</f>
        <v>63.2903356229413</v>
      </c>
      <c r="V89" s="28" t="s">
        <v>137</v>
      </c>
      <c r="W89" s="78" t="n">
        <f aca="false">G89*S89+H89*T89+I89*U89</f>
        <v>0</v>
      </c>
      <c r="X89" s="25"/>
    </row>
    <row r="90" customFormat="false" ht="15.75" hidden="false" customHeight="false" outlineLevel="0" collapsed="false">
      <c r="A90" s="25"/>
      <c r="B90" s="25"/>
      <c r="C90" s="25"/>
      <c r="D90" s="25"/>
      <c r="E90" s="25"/>
      <c r="F90" s="28" t="s">
        <v>138</v>
      </c>
      <c r="G90" s="58" t="n">
        <f aca="false">time_differentiated_CO2!D86</f>
        <v>0</v>
      </c>
      <c r="H90" s="76" t="n">
        <v>0</v>
      </c>
      <c r="I90" s="77" t="n">
        <v>0</v>
      </c>
      <c r="J90" s="25"/>
      <c r="K90" s="61" t="n">
        <v>84</v>
      </c>
      <c r="L90" s="62" t="n">
        <f aca="false">$B$17+$B$18*EXP(-K90/$B$21)+$B$19*EXP(-K90/$B$22)+$B$20*EXP(-K90/$B$23)</f>
        <v>0.426675940410106</v>
      </c>
      <c r="M90" s="63" t="n">
        <f aca="false">EXP(-K90/$D$9)</f>
        <v>0.000809864127823063</v>
      </c>
      <c r="N90" s="63" t="n">
        <f aca="false">EXP(-K90/$D$8)</f>
        <v>0.462715815927423</v>
      </c>
      <c r="O90" s="64" t="n">
        <f aca="false">(K90*$B$17+$B$18*$B$21*(1-EXP(-K90/$B$21))+$B$19*$B$22*(1-EXP(-K90/$B$22))+$B$20*$B$23*(1-EXP(-K90/$B$23)))*$C$7</f>
        <v>7.78662084692918E-014</v>
      </c>
      <c r="P90" s="64" t="n">
        <f aca="false">$D$9*(1-EXP(-K90/$D$9))*$C$9</f>
        <v>2.3636968124652E-012</v>
      </c>
      <c r="Q90" s="65" t="n">
        <f aca="false">$D$8*(1-EXP(-K90/$D$8))*$C$8</f>
        <v>2.10183561381537E-011</v>
      </c>
      <c r="R90" s="66" t="n">
        <f aca="false">$B$13-K90</f>
        <v>16</v>
      </c>
      <c r="S90" s="67" t="n">
        <f aca="false">VLOOKUP($R90,$K$6:$Q$506,5)/$C$26</f>
        <v>0.225543189616245</v>
      </c>
      <c r="T90" s="68" t="n">
        <f aca="false">VLOOKUP($R90,$K$6:$Q$506,6)/$C$26</f>
        <v>19.6728026567388</v>
      </c>
      <c r="U90" s="69" t="n">
        <f aca="false">VLOOKUP($R90,$K$6:$Q$506,7)/$C$26</f>
        <v>59.8343247687607</v>
      </c>
      <c r="V90" s="28" t="s">
        <v>138</v>
      </c>
      <c r="W90" s="78" t="n">
        <f aca="false">G90*S90+H90*T90+I90*U90</f>
        <v>0</v>
      </c>
      <c r="X90" s="25"/>
    </row>
    <row r="91" customFormat="false" ht="15.75" hidden="false" customHeight="false" outlineLevel="0" collapsed="false">
      <c r="A91" s="25"/>
      <c r="B91" s="25"/>
      <c r="C91" s="25"/>
      <c r="D91" s="25"/>
      <c r="E91" s="25"/>
      <c r="F91" s="28" t="s">
        <v>139</v>
      </c>
      <c r="G91" s="58" t="n">
        <f aca="false">time_differentiated_CO2!D87</f>
        <v>0.126821869774042</v>
      </c>
      <c r="H91" s="76" t="n">
        <v>0</v>
      </c>
      <c r="I91" s="77" t="n">
        <v>0</v>
      </c>
      <c r="J91" s="25"/>
      <c r="K91" s="61" t="n">
        <v>85</v>
      </c>
      <c r="L91" s="62" t="n">
        <f aca="false">$B$17+$B$18*EXP(-K91/$B$21)+$B$19*EXP(-K91/$B$22)+$B$20*EXP(-K91/$B$23)</f>
        <v>0.425452295420966</v>
      </c>
      <c r="M91" s="63" t="n">
        <f aca="false">EXP(-K91/$D$9)</f>
        <v>0.000744059293673898</v>
      </c>
      <c r="N91" s="63" t="n">
        <f aca="false">EXP(-K91/$D$8)</f>
        <v>0.458490130217054</v>
      </c>
      <c r="O91" s="64" t="n">
        <f aca="false">(K91*$B$17+$B$18*$B$21*(1-EXP(-K91/$B$21))+$B$19*$B$22*(1-EXP(-K91/$B$22))+$B$20*$B$23*(1-EXP(-K91/$B$23)))*$C$7</f>
        <v>7.85925894894505E-014</v>
      </c>
      <c r="P91" s="64" t="n">
        <f aca="false">$D$9*(1-EXP(-K91/$D$9))*$C$9</f>
        <v>2.36385248121245E-012</v>
      </c>
      <c r="Q91" s="65" t="n">
        <f aca="false">$D$8*(1-EXP(-K91/$D$8))*$C$8</f>
        <v>2.11836633811759E-011</v>
      </c>
      <c r="R91" s="66" t="n">
        <f aca="false">$B$13-K91</f>
        <v>15</v>
      </c>
      <c r="S91" s="67" t="n">
        <f aca="false">VLOOKUP($R91,$K$6:$Q$506,5)/$C$26</f>
        <v>0.213605474396098</v>
      </c>
      <c r="T91" s="68" t="n">
        <f aca="false">VLOOKUP($R91,$K$6:$Q$506,6)/$C$26</f>
        <v>19.0687605425323</v>
      </c>
      <c r="U91" s="69" t="n">
        <f aca="false">VLOOKUP($R91,$K$6:$Q$506,7)/$C$26</f>
        <v>56.3464615044214</v>
      </c>
      <c r="V91" s="28" t="s">
        <v>139</v>
      </c>
      <c r="W91" s="78" t="n">
        <f aca="false">G91*S91+H91*T91+I91*U91</f>
        <v>0.0270898456568845</v>
      </c>
      <c r="X91" s="25"/>
    </row>
    <row r="92" customFormat="false" ht="15.75" hidden="false" customHeight="false" outlineLevel="0" collapsed="false">
      <c r="A92" s="25"/>
      <c r="B92" s="25"/>
      <c r="C92" s="25"/>
      <c r="D92" s="25"/>
      <c r="E92" s="25"/>
      <c r="F92" s="28" t="s">
        <v>208</v>
      </c>
      <c r="G92" s="103" t="n">
        <v>0</v>
      </c>
      <c r="H92" s="76" t="n">
        <v>0</v>
      </c>
      <c r="I92" s="77" t="n">
        <v>0</v>
      </c>
      <c r="J92" s="25"/>
      <c r="K92" s="61" t="n">
        <v>86</v>
      </c>
      <c r="L92" s="62" t="n">
        <f aca="false">$B$17+$B$18*EXP(-K92/$B$21)+$B$19*EXP(-K92/$B$22)+$B$20*EXP(-K92/$B$23)</f>
        <v>0.42425046945887</v>
      </c>
      <c r="M92" s="63" t="n">
        <f aca="false">EXP(-K92/$D$9)</f>
        <v>0.000683601376431695</v>
      </c>
      <c r="N92" s="63" t="n">
        <f aca="false">EXP(-K92/$D$8)</f>
        <v>0.454303034974329</v>
      </c>
      <c r="O92" s="64" t="n">
        <f aca="false">(K92*$B$17+$B$18*$B$21*(1-EXP(-K92/$B$21))+$B$19*$B$22*(1-EXP(-K92/$B$22))+$B$20*$B$23*(1-EXP(-K92/$B$23)))*$C$7</f>
        <v>7.93169030333705E-014</v>
      </c>
      <c r="P92" s="64" t="n">
        <f aca="false">$D$9*(1-EXP(-K92/$D$9))*$C$9</f>
        <v>2.36399550122551E-012</v>
      </c>
      <c r="Q92" s="65" t="n">
        <f aca="false">$D$8*(1-EXP(-K92/$D$8))*$C$8</f>
        <v>2.13474609795509E-011</v>
      </c>
      <c r="R92" s="66" t="n">
        <f aca="false">$B$13-K92</f>
        <v>14</v>
      </c>
      <c r="S92" s="67" t="n">
        <f aca="false">VLOOKUP($R92,$K$6:$Q$506,5)/$C$26</f>
        <v>0.201521643148678</v>
      </c>
      <c r="T92" s="68" t="n">
        <f aca="false">VLOOKUP($R92,$K$6:$Q$506,6)/$C$26</f>
        <v>18.411296756851</v>
      </c>
      <c r="U92" s="69" t="n">
        <f aca="false">VLOOKUP($R92,$K$6:$Q$506,7)/$C$26</f>
        <v>52.8264522613915</v>
      </c>
      <c r="V92" s="28" t="s">
        <v>208</v>
      </c>
      <c r="W92" s="78" t="n">
        <f aca="false">G92*S92+H92*T92+I92*U92</f>
        <v>0</v>
      </c>
      <c r="X92" s="25"/>
    </row>
    <row r="93" customFormat="false" ht="15.75" hidden="false" customHeight="false" outlineLevel="0" collapsed="false">
      <c r="A93" s="25"/>
      <c r="B93" s="25"/>
      <c r="C93" s="25"/>
      <c r="D93" s="25"/>
      <c r="E93" s="25"/>
      <c r="F93" s="28" t="s">
        <v>209</v>
      </c>
      <c r="G93" s="103" t="n">
        <v>0</v>
      </c>
      <c r="H93" s="76" t="n">
        <v>0</v>
      </c>
      <c r="I93" s="77" t="n">
        <v>0</v>
      </c>
      <c r="J93" s="25"/>
      <c r="K93" s="61" t="n">
        <v>87</v>
      </c>
      <c r="L93" s="62" t="n">
        <f aca="false">$B$17+$B$18*EXP(-K93/$B$21)+$B$19*EXP(-K93/$B$22)+$B$20*EXP(-K93/$B$23)</f>
        <v>0.423069901885257</v>
      </c>
      <c r="M93" s="63" t="n">
        <f aca="false">EXP(-K93/$D$9)</f>
        <v>0.000628055916823368</v>
      </c>
      <c r="N93" s="63" t="n">
        <f aca="false">EXP(-K93/$D$8)</f>
        <v>0.450154177777346</v>
      </c>
      <c r="O93" s="64" t="n">
        <f aca="false">(K93*$B$17+$B$18*$B$21*(1-EXP(-K93/$B$21))+$B$19*$B$22*(1-EXP(-K93/$B$22))+$B$20*$B$23*(1-EXP(-K93/$B$23)))*$C$7</f>
        <v>8.00391858195903E-014</v>
      </c>
      <c r="P93" s="64" t="n">
        <f aca="false">$D$9*(1-EXP(-K93/$D$9))*$C$9</f>
        <v>2.3641269002667E-012</v>
      </c>
      <c r="Q93" s="65" t="n">
        <f aca="false">$D$8*(1-EXP(-K93/$D$8))*$C$8</f>
        <v>2.15097627198916E-011</v>
      </c>
      <c r="R93" s="66" t="n">
        <f aca="false">$B$13-K93</f>
        <v>13</v>
      </c>
      <c r="S93" s="67" t="n">
        <f aca="false">VLOOKUP($R93,$K$6:$Q$506,5)/$C$26</f>
        <v>0.189279078708983</v>
      </c>
      <c r="T93" s="68" t="n">
        <f aca="false">VLOOKUP($R93,$K$6:$Q$506,6)/$C$26</f>
        <v>17.6956866705406</v>
      </c>
      <c r="U93" s="69" t="n">
        <f aca="false">VLOOKUP($R93,$K$6:$Q$506,7)/$C$26</f>
        <v>49.2740007654573</v>
      </c>
      <c r="V93" s="28" t="s">
        <v>209</v>
      </c>
      <c r="W93" s="78" t="n">
        <f aca="false">G93*S93+H93*T93+I93*U93</f>
        <v>0</v>
      </c>
      <c r="X93" s="25"/>
    </row>
    <row r="94" customFormat="false" ht="15.75" hidden="false" customHeight="false" outlineLevel="0" collapsed="false">
      <c r="A94" s="25"/>
      <c r="B94" s="25"/>
      <c r="C94" s="25"/>
      <c r="D94" s="25"/>
      <c r="E94" s="25"/>
      <c r="F94" s="28" t="s">
        <v>210</v>
      </c>
      <c r="G94" s="103" t="n">
        <v>0</v>
      </c>
      <c r="H94" s="76" t="n">
        <v>0</v>
      </c>
      <c r="I94" s="77" t="n">
        <v>0</v>
      </c>
      <c r="J94" s="25"/>
      <c r="K94" s="61" t="n">
        <v>88</v>
      </c>
      <c r="L94" s="62" t="n">
        <f aca="false">$B$17+$B$18*EXP(-K94/$B$21)+$B$19*EXP(-K94/$B$22)+$B$20*EXP(-K94/$B$23)</f>
        <v>0.421910047126236</v>
      </c>
      <c r="M94" s="63" t="n">
        <f aca="false">EXP(-K94/$D$9)</f>
        <v>0.000577023757201658</v>
      </c>
      <c r="N94" s="63" t="n">
        <f aca="false">EXP(-K94/$D$8)</f>
        <v>0.446043209422647</v>
      </c>
      <c r="O94" s="64" t="n">
        <f aca="false">(K94*$B$17+$B$18*$B$21*(1-EXP(-K94/$B$21))+$B$19*$B$22*(1-EXP(-K94/$B$22))+$B$20*$B$23*(1-EXP(-K94/$B$23)))*$C$7</f>
        <v>8.07594736237326E-014</v>
      </c>
      <c r="P94" s="64" t="n">
        <f aca="false">$D$9*(1-EXP(-K94/$D$9))*$C$9</f>
        <v>2.36424762258841E-012</v>
      </c>
      <c r="Q94" s="65" t="n">
        <f aca="false">$D$8*(1-EXP(-K94/$D$8))*$C$8</f>
        <v>2.16705822629066E-011</v>
      </c>
      <c r="R94" s="66" t="n">
        <f aca="false">$B$13-K94</f>
        <v>12</v>
      </c>
      <c r="S94" s="67" t="n">
        <f aca="false">VLOOKUP($R94,$K$6:$Q$506,5)/$C$26</f>
        <v>0.176862505964189</v>
      </c>
      <c r="T94" s="68" t="n">
        <f aca="false">VLOOKUP($R94,$K$6:$Q$506,6)/$C$26</f>
        <v>16.9167878067826</v>
      </c>
      <c r="U94" s="69" t="n">
        <f aca="false">VLOOKUP($R94,$K$6:$Q$506,7)/$C$26</f>
        <v>45.6888080117863</v>
      </c>
      <c r="V94" s="28" t="s">
        <v>210</v>
      </c>
      <c r="W94" s="78" t="n">
        <f aca="false">G94*S94+H94*T94+I94*U94</f>
        <v>0</v>
      </c>
      <c r="X94" s="25"/>
    </row>
    <row r="95" customFormat="false" ht="15.75" hidden="false" customHeight="false" outlineLevel="0" collapsed="false">
      <c r="A95" s="25"/>
      <c r="B95" s="25"/>
      <c r="C95" s="25"/>
      <c r="D95" s="25"/>
      <c r="E95" s="25"/>
      <c r="F95" s="28" t="s">
        <v>211</v>
      </c>
      <c r="G95" s="103" t="n">
        <v>0</v>
      </c>
      <c r="H95" s="76" t="n">
        <v>0</v>
      </c>
      <c r="I95" s="77" t="n">
        <v>0</v>
      </c>
      <c r="J95" s="25"/>
      <c r="K95" s="61" t="n">
        <v>89</v>
      </c>
      <c r="L95" s="62" t="n">
        <f aca="false">$B$17+$B$18*EXP(-K95/$B$21)+$B$19*EXP(-K95/$B$22)+$B$20*EXP(-K95/$B$23)</f>
        <v>0.420770374265767</v>
      </c>
      <c r="M95" s="63" t="n">
        <f aca="false">EXP(-K95/$D$9)</f>
        <v>0.000530138173140971</v>
      </c>
      <c r="N95" s="63" t="n">
        <f aca="false">EXP(-K95/$D$8)</f>
        <v>0.441969783895822</v>
      </c>
      <c r="O95" s="64" t="n">
        <f aca="false">(K95*$B$17+$B$18*$B$21*(1-EXP(-K95/$B$21))+$B$19*$B$22*(1-EXP(-K95/$B$22))+$B$20*$B$23*(1-EXP(-K95/$B$23)))*$C$7</f>
        <v>8.1477801303839E-014</v>
      </c>
      <c r="P95" s="64" t="n">
        <f aca="false">$D$9*(1-EXP(-K95/$D$9))*$C$9</f>
        <v>2.36435853571857E-012</v>
      </c>
      <c r="Q95" s="65" t="n">
        <f aca="false">$D$8*(1-EXP(-K95/$D$8))*$C$8</f>
        <v>2.18299331445501E-011</v>
      </c>
      <c r="R95" s="66" t="n">
        <f aca="false">$B$13-K95</f>
        <v>11</v>
      </c>
      <c r="S95" s="67" t="n">
        <f aca="false">VLOOKUP($R95,$K$6:$Q$506,5)/$C$26</f>
        <v>0.164253314306125</v>
      </c>
      <c r="T95" s="68" t="n">
        <f aca="false">VLOOKUP($R95,$K$6:$Q$506,6)/$C$26</f>
        <v>16.0690028865176</v>
      </c>
      <c r="U95" s="69" t="n">
        <f aca="false">VLOOKUP($R95,$K$6:$Q$506,7)/$C$26</f>
        <v>42.070572239761</v>
      </c>
      <c r="V95" s="28" t="s">
        <v>211</v>
      </c>
      <c r="W95" s="78" t="n">
        <f aca="false">G95*S95+H95*T95+I95*U95</f>
        <v>0</v>
      </c>
      <c r="X95" s="25"/>
    </row>
    <row r="96" customFormat="false" ht="15.75" hidden="false" customHeight="false" outlineLevel="0" collapsed="false">
      <c r="A96" s="25"/>
      <c r="B96" s="25"/>
      <c r="C96" s="25"/>
      <c r="D96" s="25"/>
      <c r="E96" s="25"/>
      <c r="F96" s="28" t="s">
        <v>212</v>
      </c>
      <c r="G96" s="103" t="n">
        <v>0</v>
      </c>
      <c r="H96" s="76" t="n">
        <v>0</v>
      </c>
      <c r="I96" s="77" t="n">
        <v>0</v>
      </c>
      <c r="J96" s="25"/>
      <c r="K96" s="61" t="n">
        <v>90</v>
      </c>
      <c r="L96" s="62" t="n">
        <f aca="false">$B$17+$B$18*EXP(-K96/$B$21)+$B$19*EXP(-K96/$B$22)+$B$20*EXP(-K96/$B$23)</f>
        <v>0.419650366649899</v>
      </c>
      <c r="M96" s="63" t="n">
        <f aca="false">EXP(-K96/$D$9)</f>
        <v>0.000487062238103008</v>
      </c>
      <c r="N96" s="63" t="n">
        <f aca="false">EXP(-K96/$D$8)</f>
        <v>0.43793355834239</v>
      </c>
      <c r="O96" s="64" t="n">
        <f aca="false">(K96*$B$17+$B$18*$B$21*(1-EXP(-K96/$B$21))+$B$19*$B$22*(1-EXP(-K96/$B$22))+$B$20*$B$23*(1-EXP(-K96/$B$23)))*$C$7</f>
        <v>8.2194202825021E-014</v>
      </c>
      <c r="P96" s="64" t="n">
        <f aca="false">$D$9*(1-EXP(-K96/$D$9))*$C$9</f>
        <v>2.36446043669486E-012</v>
      </c>
      <c r="Q96" s="65" t="n">
        <f aca="false">$D$8*(1-EXP(-K96/$D$8))*$C$8</f>
        <v>2.1987828777161E-011</v>
      </c>
      <c r="R96" s="66" t="n">
        <f aca="false">$B$13-K96</f>
        <v>10</v>
      </c>
      <c r="S96" s="67" t="n">
        <f aca="false">VLOOKUP($R96,$K$6:$Q$506,5)/$C$26</f>
        <v>0.151428703359481</v>
      </c>
      <c r="T96" s="68" t="n">
        <f aca="false">VLOOKUP($R96,$K$6:$Q$506,6)/$C$26</f>
        <v>15.1462396055943</v>
      </c>
      <c r="U96" s="69" t="n">
        <f aca="false">VLOOKUP($R96,$K$6:$Q$506,7)/$C$26</f>
        <v>38.4189889075791</v>
      </c>
      <c r="V96" s="28" t="s">
        <v>212</v>
      </c>
      <c r="W96" s="78" t="n">
        <f aca="false">G96*S96+H96*T96+I96*U96</f>
        <v>0</v>
      </c>
      <c r="X96" s="25"/>
    </row>
    <row r="97" customFormat="false" ht="15.75" hidden="false" customHeight="false" outlineLevel="0" collapsed="false">
      <c r="A97" s="25"/>
      <c r="B97" s="25"/>
      <c r="C97" s="25"/>
      <c r="D97" s="25"/>
      <c r="E97" s="25"/>
      <c r="F97" s="28" t="s">
        <v>213</v>
      </c>
      <c r="G97" s="103" t="n">
        <v>0</v>
      </c>
      <c r="H97" s="76" t="n">
        <v>0</v>
      </c>
      <c r="I97" s="77" t="n">
        <v>0</v>
      </c>
      <c r="J97" s="25"/>
      <c r="K97" s="61" t="n">
        <v>91</v>
      </c>
      <c r="L97" s="62" t="n">
        <f aca="false">$B$17+$B$18*EXP(-K97/$B$21)+$B$19*EXP(-K97/$B$22)+$B$20*EXP(-K97/$B$23)</f>
        <v>0.418549521501732</v>
      </c>
      <c r="M97" s="63" t="n">
        <f aca="false">EXP(-K97/$D$9)</f>
        <v>0.000447486402234288</v>
      </c>
      <c r="N97" s="63" t="n">
        <f aca="false">EXP(-K97/$D$8)</f>
        <v>0.433934193038938</v>
      </c>
      <c r="O97" s="64" t="n">
        <f aca="false">(K97*$B$17+$B$18*$B$21*(1-EXP(-K97/$B$21))+$B$19*$B$22*(1-EXP(-K97/$B$22))+$B$20*$B$23*(1-EXP(-K97/$B$23)))*$C$7</f>
        <v>8.29087112834453E-014</v>
      </c>
      <c r="P97" s="64" t="n">
        <f aca="false">$D$9*(1-EXP(-K97/$D$9))*$C$9</f>
        <v>2.36455405779232E-012</v>
      </c>
      <c r="Q97" s="65" t="n">
        <f aca="false">$D$8*(1-EXP(-K97/$D$8))*$C$8</f>
        <v>2.21442824505919E-011</v>
      </c>
      <c r="R97" s="66" t="n">
        <f aca="false">$B$13-K97</f>
        <v>9</v>
      </c>
      <c r="S97" s="67" t="n">
        <f aca="false">VLOOKUP($R97,$K$6:$Q$506,5)/$C$26</f>
        <v>0.138360605776876</v>
      </c>
      <c r="T97" s="68" t="n">
        <f aca="false">VLOOKUP($R97,$K$6:$Q$506,6)/$C$26</f>
        <v>14.1418668545974</v>
      </c>
      <c r="U97" s="69" t="n">
        <f aca="false">VLOOKUP($R97,$K$6:$Q$506,7)/$C$26</f>
        <v>34.7337506666214</v>
      </c>
      <c r="V97" s="28" t="s">
        <v>213</v>
      </c>
      <c r="W97" s="78" t="n">
        <f aca="false">G97*S97+H97*T97+I97*U97</f>
        <v>0</v>
      </c>
      <c r="X97" s="25"/>
    </row>
    <row r="98" customFormat="false" ht="15.75" hidden="false" customHeight="false" outlineLevel="0" collapsed="false">
      <c r="A98" s="25"/>
      <c r="B98" s="25"/>
      <c r="C98" s="25"/>
      <c r="D98" s="25"/>
      <c r="E98" s="25"/>
      <c r="F98" s="28" t="s">
        <v>214</v>
      </c>
      <c r="G98" s="103" t="n">
        <v>0</v>
      </c>
      <c r="H98" s="76" t="n">
        <v>0</v>
      </c>
      <c r="I98" s="77" t="n">
        <v>0</v>
      </c>
      <c r="J98" s="25"/>
      <c r="K98" s="61" t="n">
        <v>92</v>
      </c>
      <c r="L98" s="62" t="n">
        <f aca="false">$B$17+$B$18*EXP(-K98/$B$21)+$B$19*EXP(-K98/$B$22)+$B$20*EXP(-K98/$B$23)</f>
        <v>0.417467349546817</v>
      </c>
      <c r="M98" s="63" t="n">
        <f aca="false">EXP(-K98/$D$9)</f>
        <v>0.000411126267896461</v>
      </c>
      <c r="N98" s="63" t="n">
        <f aca="false">EXP(-K98/$D$8)</f>
        <v>0.42997135136453</v>
      </c>
      <c r="O98" s="64" t="n">
        <f aca="false">(K98*$B$17+$B$18*$B$21*(1-EXP(-K98/$B$21))+$B$19*$B$22*(1-EXP(-K98/$B$22))+$B$20*$B$23*(1-EXP(-K98/$B$23)))*$C$7</f>
        <v>8.36213589296714E-014</v>
      </c>
      <c r="P98" s="64" t="n">
        <f aca="false">$D$9*(1-EXP(-K98/$D$9))*$C$9</f>
        <v>2.3646400717856E-012</v>
      </c>
      <c r="Q98" s="65" t="n">
        <f aca="false">$D$8*(1-EXP(-K98/$D$8))*$C$8</f>
        <v>2.22993073333281E-011</v>
      </c>
      <c r="R98" s="66" t="n">
        <f aca="false">$B$13-K98</f>
        <v>8</v>
      </c>
      <c r="S98" s="67" t="n">
        <f aca="false">VLOOKUP($R98,$K$6:$Q$506,5)/$C$26</f>
        <v>0.125014328806315</v>
      </c>
      <c r="T98" s="68" t="n">
        <f aca="false">VLOOKUP($R98,$K$6:$Q$506,6)/$C$26</f>
        <v>13.0486670667431</v>
      </c>
      <c r="U98" s="69" t="n">
        <f aca="false">VLOOKUP($R98,$K$6:$Q$506,7)/$C$26</f>
        <v>31.0145473355827</v>
      </c>
      <c r="V98" s="28" t="s">
        <v>214</v>
      </c>
      <c r="W98" s="78" t="n">
        <f aca="false">G98*S98+H98*T98+I98*U98</f>
        <v>0</v>
      </c>
      <c r="X98" s="25"/>
    </row>
    <row r="99" customFormat="false" ht="15.75" hidden="false" customHeight="false" outlineLevel="0" collapsed="false">
      <c r="A99" s="25"/>
      <c r="B99" s="25"/>
      <c r="C99" s="25"/>
      <c r="D99" s="25"/>
      <c r="E99" s="25"/>
      <c r="F99" s="28" t="s">
        <v>215</v>
      </c>
      <c r="G99" s="103" t="n">
        <v>0</v>
      </c>
      <c r="H99" s="76" t="n">
        <v>0</v>
      </c>
      <c r="I99" s="77" t="n">
        <v>0</v>
      </c>
      <c r="J99" s="25"/>
      <c r="K99" s="61" t="n">
        <v>93</v>
      </c>
      <c r="L99" s="62" t="n">
        <f aca="false">$B$17+$B$18*EXP(-K99/$B$21)+$B$19*EXP(-K99/$B$22)+$B$20*EXP(-K99/$B$23)</f>
        <v>0.416403374648701</v>
      </c>
      <c r="M99" s="63" t="n">
        <f aca="false">EXP(-K99/$D$9)</f>
        <v>0.000377720545944046</v>
      </c>
      <c r="N99" s="63" t="n">
        <f aca="false">EXP(-K99/$D$8)</f>
        <v>0.42604469977237</v>
      </c>
      <c r="O99" s="64" t="n">
        <f aca="false">(K99*$B$17+$B$18*$B$21*(1-EXP(-K99/$B$21))+$B$19*$B$22*(1-EXP(-K99/$B$22))+$B$20*$B$23*(1-EXP(-K99/$B$23)))*$C$7</f>
        <v>8.43321771913597E-014</v>
      </c>
      <c r="P99" s="64" t="n">
        <f aca="false">$D$9*(1-EXP(-K99/$D$9))*$C$9</f>
        <v>2.36471909678361E-012</v>
      </c>
      <c r="Q99" s="65" t="n">
        <f aca="false">$D$8*(1-EXP(-K99/$D$8))*$C$8</f>
        <v>2.24529164735951E-011</v>
      </c>
      <c r="R99" s="66" t="n">
        <f aca="false">$B$13-K99</f>
        <v>7</v>
      </c>
      <c r="S99" s="67" t="n">
        <f aca="false">VLOOKUP($R99,$K$6:$Q$506,5)/$C$26</f>
        <v>0.111346841089975</v>
      </c>
      <c r="T99" s="68" t="n">
        <f aca="false">VLOOKUP($R99,$K$6:$Q$506,6)/$C$26</f>
        <v>11.8587843514081</v>
      </c>
      <c r="U99" s="69" t="n">
        <f aca="false">VLOOKUP($R99,$K$6:$Q$506,7)/$C$26</f>
        <v>27.2610658743637</v>
      </c>
      <c r="V99" s="28" t="s">
        <v>215</v>
      </c>
      <c r="W99" s="78" t="n">
        <f aca="false">G99*S99+H99*T99+I99*U99</f>
        <v>0</v>
      </c>
      <c r="X99" s="25"/>
    </row>
    <row r="100" customFormat="false" ht="15.75" hidden="false" customHeight="false" outlineLevel="0" collapsed="false">
      <c r="A100" s="25"/>
      <c r="B100" s="25"/>
      <c r="C100" s="25"/>
      <c r="D100" s="25"/>
      <c r="E100" s="25"/>
      <c r="F100" s="28" t="s">
        <v>216</v>
      </c>
      <c r="G100" s="103" t="n">
        <v>0</v>
      </c>
      <c r="H100" s="76" t="n">
        <v>0</v>
      </c>
      <c r="I100" s="77" t="n">
        <v>0</v>
      </c>
      <c r="J100" s="25"/>
      <c r="K100" s="61" t="n">
        <v>94</v>
      </c>
      <c r="L100" s="62" t="n">
        <f aca="false">$B$17+$B$18*EXP(-K100/$B$21)+$B$19*EXP(-K100/$B$22)+$B$20*EXP(-K100/$B$23)</f>
        <v>0.415357133454337</v>
      </c>
      <c r="M100" s="63" t="n">
        <f aca="false">EXP(-K100/$D$9)</f>
        <v>0.000347029178063124</v>
      </c>
      <c r="N100" s="63" t="n">
        <f aca="false">EXP(-K100/$D$8)</f>
        <v>0.422153907761731</v>
      </c>
      <c r="O100" s="64" t="n">
        <f aca="false">(K100*$B$17+$B$18*$B$21*(1-EXP(-K100/$B$21))+$B$19*$B$22*(1-EXP(-K100/$B$22))+$B$20*$B$23*(1-EXP(-K100/$B$23)))*$C$7</f>
        <v>8.50411966953663E-014</v>
      </c>
      <c r="P100" s="64" t="n">
        <f aca="false">$D$9*(1-EXP(-K100/$D$9))*$C$9</f>
        <v>2.36479170067132E-012</v>
      </c>
      <c r="Q100" s="65" t="n">
        <f aca="false">$D$8*(1-EXP(-K100/$D$8))*$C$8</f>
        <v>2.26051228004578E-011</v>
      </c>
      <c r="R100" s="66" t="n">
        <f aca="false">$B$13-K100</f>
        <v>6</v>
      </c>
      <c r="S100" s="67" t="n">
        <f aca="false">VLOOKUP($R100,$K$6:$Q$506,5)/$C$26</f>
        <v>0.0973046119189095</v>
      </c>
      <c r="T100" s="68" t="n">
        <f aca="false">VLOOKUP($R100,$K$6:$Q$506,6)/$C$26</f>
        <v>10.5636680405715</v>
      </c>
      <c r="U100" s="69" t="n">
        <f aca="false">VLOOKUP($R100,$K$6:$Q$506,7)/$C$26</f>
        <v>23.4729903577236</v>
      </c>
      <c r="V100" s="28" t="s">
        <v>216</v>
      </c>
      <c r="W100" s="78" t="n">
        <f aca="false">G100*S100+H100*T100+I100*U100</f>
        <v>0</v>
      </c>
      <c r="X100" s="25"/>
    </row>
    <row r="101" customFormat="false" ht="15.75" hidden="false" customHeight="false" outlineLevel="0" collapsed="false">
      <c r="A101" s="25"/>
      <c r="B101" s="25"/>
      <c r="C101" s="25"/>
      <c r="D101" s="25"/>
      <c r="E101" s="25"/>
      <c r="F101" s="28" t="s">
        <v>217</v>
      </c>
      <c r="G101" s="103" t="n">
        <v>0</v>
      </c>
      <c r="H101" s="76" t="n">
        <v>0</v>
      </c>
      <c r="I101" s="77" t="n">
        <v>0</v>
      </c>
      <c r="J101" s="25"/>
      <c r="K101" s="61" t="n">
        <v>95</v>
      </c>
      <c r="L101" s="62" t="n">
        <f aca="false">$B$17+$B$18*EXP(-K101/$B$21)+$B$19*EXP(-K101/$B$22)+$B$20*EXP(-K101/$B$23)</f>
        <v>0.414328175049081</v>
      </c>
      <c r="M101" s="63" t="n">
        <f aca="false">EXP(-K101/$D$9)</f>
        <v>0.000318831611677823</v>
      </c>
      <c r="N101" s="63" t="n">
        <f aca="false">EXP(-K101/$D$8)</f>
        <v>0.418298647850138</v>
      </c>
      <c r="O101" s="64" t="n">
        <f aca="false">(K101*$B$17+$B$18*$B$21*(1-EXP(-K101/$B$21))+$B$19*$B$22*(1-EXP(-K101/$B$22))+$B$20*$B$23*(1-EXP(-K101/$B$23)))*$C$7</f>
        <v>8.57484472892415E-014</v>
      </c>
      <c r="P101" s="64" t="n">
        <f aca="false">$D$9*(1-EXP(-K101/$D$9))*$C$9</f>
        <v>2.36485840519071E-012</v>
      </c>
      <c r="Q101" s="65" t="n">
        <f aca="false">$D$8*(1-EXP(-K101/$D$8))*$C$8</f>
        <v>2.27559391249079E-011</v>
      </c>
      <c r="R101" s="66" t="n">
        <f aca="false">$B$13-K101</f>
        <v>5</v>
      </c>
      <c r="S101" s="67" t="n">
        <f aca="false">VLOOKUP($R101,$K$6:$Q$506,5)/$C$26</f>
        <v>0.0828208859031461</v>
      </c>
      <c r="T101" s="68" t="n">
        <f aca="false">VLOOKUP($R101,$K$6:$Q$506,6)/$C$26</f>
        <v>9.15401124248742</v>
      </c>
      <c r="U101" s="69" t="n">
        <f aca="false">VLOOKUP($R101,$K$6:$Q$506,7)/$C$26</f>
        <v>19.6500019486884</v>
      </c>
      <c r="V101" s="28" t="s">
        <v>217</v>
      </c>
      <c r="W101" s="78" t="n">
        <f aca="false">G101*S101+H101*T101+I101*U101</f>
        <v>0</v>
      </c>
      <c r="X101" s="25"/>
    </row>
    <row r="102" customFormat="false" ht="15.75" hidden="false" customHeight="false" outlineLevel="0" collapsed="false">
      <c r="A102" s="25"/>
      <c r="B102" s="25"/>
      <c r="C102" s="25"/>
      <c r="D102" s="25"/>
      <c r="E102" s="25"/>
      <c r="F102" s="28" t="s">
        <v>218</v>
      </c>
      <c r="G102" s="103" t="n">
        <v>0</v>
      </c>
      <c r="H102" s="76" t="n">
        <v>0</v>
      </c>
      <c r="I102" s="77" t="n">
        <v>0</v>
      </c>
      <c r="J102" s="25"/>
      <c r="K102" s="61" t="n">
        <v>96</v>
      </c>
      <c r="L102" s="62" t="n">
        <f aca="false">$B$17+$B$18*EXP(-K102/$B$21)+$B$19*EXP(-K102/$B$22)+$B$20*EXP(-K102/$B$23)</f>
        <v>0.413316060621021</v>
      </c>
      <c r="M102" s="63" t="n">
        <f aca="false">EXP(-K102/$D$9)</f>
        <v>0.000292925215027848</v>
      </c>
      <c r="N102" s="63" t="n">
        <f aca="false">EXP(-K102/$D$8)</f>
        <v>0.414478595545801</v>
      </c>
      <c r="O102" s="64" t="n">
        <f aca="false">(K102*$B$17+$B$18*$B$21*(1-EXP(-K102/$B$21))+$B$19*$B$22*(1-EXP(-K102/$B$22))+$B$20*$B$23*(1-EXP(-K102/$B$23)))*$C$7</f>
        <v>8.64539580621485E-014</v>
      </c>
      <c r="P102" s="64" t="n">
        <f aca="false">$D$9*(1-EXP(-K102/$D$9))*$C$9</f>
        <v>2.36491968969001E-012</v>
      </c>
      <c r="Q102" s="65" t="n">
        <f aca="false">$D$8*(1-EXP(-K102/$D$8))*$C$8</f>
        <v>2.29053781409428E-011</v>
      </c>
      <c r="R102" s="66" t="n">
        <f aca="false">$B$13-K102</f>
        <v>4</v>
      </c>
      <c r="S102" s="67" t="n">
        <f aca="false">VLOOKUP($R102,$K$6:$Q$506,5)/$C$26</f>
        <v>0.0678122454050068</v>
      </c>
      <c r="T102" s="68" t="n">
        <f aca="false">VLOOKUP($R102,$K$6:$Q$506,6)/$C$26</f>
        <v>7.61968396102406</v>
      </c>
      <c r="U102" s="69" t="n">
        <f aca="false">VLOOKUP($R102,$K$6:$Q$506,7)/$C$26</f>
        <v>15.7917788717153</v>
      </c>
      <c r="V102" s="28" t="s">
        <v>218</v>
      </c>
      <c r="W102" s="78" t="n">
        <f aca="false">G102*S102+H102*T102+I102*U102</f>
        <v>0</v>
      </c>
      <c r="X102" s="25"/>
    </row>
    <row r="103" customFormat="false" ht="15.75" hidden="false" customHeight="false" outlineLevel="0" collapsed="false">
      <c r="A103" s="25"/>
      <c r="B103" s="25"/>
      <c r="C103" s="25"/>
      <c r="D103" s="25"/>
      <c r="E103" s="25"/>
      <c r="F103" s="28" t="s">
        <v>219</v>
      </c>
      <c r="G103" s="103" t="n">
        <v>0</v>
      </c>
      <c r="H103" s="76" t="n">
        <v>0</v>
      </c>
      <c r="I103" s="77" t="n">
        <v>0</v>
      </c>
      <c r="J103" s="25"/>
      <c r="K103" s="61" t="n">
        <v>97</v>
      </c>
      <c r="L103" s="62" t="n">
        <f aca="false">$B$17+$B$18*EXP(-K103/$B$21)+$B$19*EXP(-K103/$B$22)+$B$20*EXP(-K103/$B$23)</f>
        <v>0.412320363134383</v>
      </c>
      <c r="M103" s="63" t="n">
        <f aca="false">EXP(-K103/$D$9)</f>
        <v>0.00026912382102756</v>
      </c>
      <c r="N103" s="63" t="n">
        <f aca="false">EXP(-K103/$D$8)</f>
        <v>0.410693429320304</v>
      </c>
      <c r="O103" s="64" t="n">
        <f aca="false">(K103*$B$17+$B$18*$B$21*(1-EXP(-K103/$B$21))+$B$19*$B$22*(1-EXP(-K103/$B$22))+$B$20*$B$23*(1-EXP(-K103/$B$23)))*$C$7</f>
        <v>8.71577573652171E-014</v>
      </c>
      <c r="P103" s="64" t="n">
        <f aca="false">$D$9*(1-EXP(-K103/$D$9))*$C$9</f>
        <v>2.36497599456844E-012</v>
      </c>
      <c r="Q103" s="65" t="n">
        <f aca="false">$D$8*(1-EXP(-K103/$D$8))*$C$8</f>
        <v>2.30534524266338E-011</v>
      </c>
      <c r="R103" s="66" t="n">
        <f aca="false">$B$13-K103</f>
        <v>3</v>
      </c>
      <c r="S103" s="67" t="n">
        <f aca="false">VLOOKUP($R103,$K$6:$Q$506,5)/$C$26</f>
        <v>0.0521742744653165</v>
      </c>
      <c r="T103" s="68" t="n">
        <f aca="false">VLOOKUP($R103,$K$6:$Q$506,6)/$C$26</f>
        <v>5.94966030005752</v>
      </c>
      <c r="U103" s="69" t="n">
        <f aca="false">VLOOKUP($R103,$K$6:$Q$506,7)/$C$26</f>
        <v>11.8979963856094</v>
      </c>
      <c r="V103" s="28" t="s">
        <v>219</v>
      </c>
      <c r="W103" s="78" t="n">
        <f aca="false">G103*S103+H103*T103+I103*U103</f>
        <v>0</v>
      </c>
      <c r="X103" s="25"/>
    </row>
    <row r="104" customFormat="false" ht="15.75" hidden="false" customHeight="false" outlineLevel="0" collapsed="false">
      <c r="A104" s="25"/>
      <c r="B104" s="25"/>
      <c r="C104" s="25"/>
      <c r="D104" s="25"/>
      <c r="E104" s="25"/>
      <c r="F104" s="28" t="s">
        <v>220</v>
      </c>
      <c r="G104" s="103" t="n">
        <v>0</v>
      </c>
      <c r="H104" s="76" t="n">
        <v>0</v>
      </c>
      <c r="I104" s="77" t="n">
        <v>0</v>
      </c>
      <c r="J104" s="25"/>
      <c r="K104" s="61" t="n">
        <v>98</v>
      </c>
      <c r="L104" s="62" t="n">
        <f aca="false">$B$17+$B$18*EXP(-K104/$B$21)+$B$19*EXP(-K104/$B$22)+$B$20*EXP(-K104/$B$23)</f>
        <v>0.411340667011757</v>
      </c>
      <c r="M104" s="63" t="n">
        <f aca="false">EXP(-K104/$D$9)</f>
        <v>0.000247256389442571</v>
      </c>
      <c r="N104" s="63" t="n">
        <f aca="false">EXP(-K104/$D$8)</f>
        <v>0.406942830581545</v>
      </c>
      <c r="O104" s="64" t="n">
        <f aca="false">(K104*$B$17+$B$18*$B$21*(1-EXP(-K104/$B$21))+$B$19*$B$22*(1-EXP(-K104/$B$22))+$B$20*$B$23*(1-EXP(-K104/$B$23)))*$C$7</f>
        <v>8.78598728313484E-014</v>
      </c>
      <c r="P104" s="64" t="n">
        <f aca="false">$D$9*(1-EXP(-K104/$D$9))*$C$9</f>
        <v>2.36502772444094E-012</v>
      </c>
      <c r="Q104" s="65" t="n">
        <f aca="false">$D$8*(1-EXP(-K104/$D$8))*$C$8</f>
        <v>2.32001744451846E-011</v>
      </c>
      <c r="R104" s="66" t="n">
        <f aca="false">$B$13-K104</f>
        <v>2</v>
      </c>
      <c r="S104" s="67" t="n">
        <f aca="false">VLOOKUP($R104,$K$6:$Q$506,5)/$C$26</f>
        <v>0.03577608923339</v>
      </c>
      <c r="T104" s="68" t="n">
        <f aca="false">VLOOKUP($R104,$K$6:$Q$506,6)/$C$26</f>
        <v>4.13193922979924</v>
      </c>
      <c r="U104" s="69" t="n">
        <f aca="false">VLOOKUP($R104,$K$6:$Q$506,7)/$C$26</f>
        <v>7.96832675619015</v>
      </c>
      <c r="V104" s="28" t="s">
        <v>220</v>
      </c>
      <c r="W104" s="78" t="n">
        <f aca="false">G104*S104+H104*T104+I104*U104</f>
        <v>0</v>
      </c>
      <c r="X104" s="25"/>
    </row>
    <row r="105" customFormat="false" ht="15.75" hidden="false" customHeight="false" outlineLevel="0" collapsed="false">
      <c r="A105" s="25"/>
      <c r="B105" s="25"/>
      <c r="C105" s="25"/>
      <c r="D105" s="25"/>
      <c r="E105" s="25"/>
      <c r="F105" s="28" t="s">
        <v>221</v>
      </c>
      <c r="G105" s="103" t="n">
        <v>0</v>
      </c>
      <c r="H105" s="76" t="n">
        <v>0</v>
      </c>
      <c r="I105" s="77" t="n">
        <v>0</v>
      </c>
      <c r="J105" s="25"/>
      <c r="K105" s="61" t="n">
        <v>99</v>
      </c>
      <c r="L105" s="62" t="n">
        <f aca="false">$B$17+$B$18*EXP(-K105/$B$21)+$B$19*EXP(-K105/$B$22)+$B$20*EXP(-K105/$B$23)</f>
        <v>0.410376567824914</v>
      </c>
      <c r="M105" s="63" t="n">
        <f aca="false">EXP(-K105/$D$9)</f>
        <v>0.00022716577777006</v>
      </c>
      <c r="N105" s="63" t="n">
        <f aca="false">EXP(-K105/$D$8)</f>
        <v>0.403226483646918</v>
      </c>
      <c r="O105" s="64" t="n">
        <f aca="false">(K105*$B$17+$B$18*$B$21*(1-EXP(-K105/$B$21))+$B$19*$B$22*(1-EXP(-K105/$B$22))+$B$20*$B$23*(1-EXP(-K105/$B$23)))*$C$7</f>
        <v>8.8560331394485E-014</v>
      </c>
      <c r="P105" s="64" t="n">
        <f aca="false">$D$9*(1-EXP(-K105/$D$9))*$C$9</f>
        <v>2.3650752510458E-012</v>
      </c>
      <c r="Q105" s="65" t="n">
        <f aca="false">$D$8*(1-EXP(-K105/$D$8))*$C$8</f>
        <v>2.33455565459806E-011</v>
      </c>
      <c r="R105" s="66" t="n">
        <f aca="false">$B$13-K105</f>
        <v>1</v>
      </c>
      <c r="S105" s="67" t="n">
        <f aca="false">VLOOKUP($R105,$K$6:$Q$506,5)/$C$26</f>
        <v>0.0184534384504902</v>
      </c>
      <c r="T105" s="68" t="n">
        <f aca="false">VLOOKUP($R105,$K$6:$Q$506,6)/$C$26</f>
        <v>2.15345834567292</v>
      </c>
      <c r="U105" s="69" t="n">
        <f aca="false">VLOOKUP($R105,$K$6:$Q$506,7)/$C$26</f>
        <v>4.00243922870704</v>
      </c>
      <c r="V105" s="28" t="s">
        <v>221</v>
      </c>
      <c r="W105" s="78" t="n">
        <f aca="false">G105*S105+H105*T105+I105*U105</f>
        <v>0</v>
      </c>
      <c r="X105" s="25"/>
    </row>
    <row r="106" customFormat="false" ht="15.75" hidden="false" customHeight="false" outlineLevel="0" collapsed="false">
      <c r="A106" s="25"/>
      <c r="B106" s="25"/>
      <c r="C106" s="25"/>
      <c r="D106" s="25"/>
      <c r="E106" s="25"/>
      <c r="F106" s="28" t="s">
        <v>222</v>
      </c>
      <c r="G106" s="103" t="n">
        <v>0</v>
      </c>
      <c r="H106" s="76" t="n">
        <v>0</v>
      </c>
      <c r="I106" s="77" t="n">
        <v>0</v>
      </c>
      <c r="J106" s="25"/>
      <c r="K106" s="61" t="n">
        <v>100</v>
      </c>
      <c r="L106" s="62" t="n">
        <f aca="false">$B$17+$B$18*EXP(-K106/$B$21)+$B$19*EXP(-K106/$B$22)+$B$20*EXP(-K106/$B$23)</f>
        <v>0.409427671993974</v>
      </c>
      <c r="M106" s="63" t="n">
        <f aca="false">EXP(-K106/$D$9)</f>
        <v>0.000208707611990194</v>
      </c>
      <c r="N106" s="63" t="n">
        <f aca="false">EXP(-K106/$D$8)</f>
        <v>0.399544075716742</v>
      </c>
      <c r="O106" s="64" t="n">
        <f aca="false">(K106*$B$17+$B$18*$B$21*(1-EXP(-K106/$B$21))+$B$19*$B$22*(1-EXP(-K106/$B$22))+$B$20*$B$23*(1-EXP(-K106/$B$23)))*$C$7</f>
        <v>8.92591593083618E-014</v>
      </c>
      <c r="P106" s="64" t="n">
        <f aca="false">$D$9*(1-EXP(-K106/$D$9))*$C$9</f>
        <v>2.36511891591603E-012</v>
      </c>
      <c r="Q106" s="65" t="n">
        <f aca="false">$D$8*(1-EXP(-K106/$D$8))*$C$8</f>
        <v>2.34896109656282E-011</v>
      </c>
      <c r="R106" s="66" t="n">
        <f aca="false">$B$13-K106</f>
        <v>0</v>
      </c>
      <c r="S106" s="67" t="n">
        <f aca="false">VLOOKUP($R106,$K$6:$Q$506,5)/$C$26</f>
        <v>0</v>
      </c>
      <c r="T106" s="68" t="n">
        <f aca="false">VLOOKUP($R106,$K$6:$Q$506,6)/$C$26</f>
        <v>0</v>
      </c>
      <c r="U106" s="69" t="n">
        <f aca="false">VLOOKUP($R106,$K$6:$Q$506,7)/$C$26</f>
        <v>0</v>
      </c>
      <c r="V106" s="28" t="s">
        <v>222</v>
      </c>
      <c r="W106" s="78" t="n">
        <f aca="false">G106*S106+H106*T106+I106*U106</f>
        <v>0</v>
      </c>
      <c r="X106" s="25"/>
    </row>
    <row r="107" customFormat="false" ht="15.75" hidden="false" customHeight="false" outlineLevel="0" collapsed="false">
      <c r="A107" s="25"/>
      <c r="B107" s="25"/>
      <c r="C107" s="25"/>
      <c r="D107" s="25"/>
      <c r="E107" s="25"/>
      <c r="F107" s="25"/>
      <c r="G107" s="104"/>
      <c r="H107" s="105"/>
      <c r="I107" s="106"/>
      <c r="J107" s="25"/>
      <c r="K107" s="107"/>
      <c r="L107" s="108"/>
      <c r="M107" s="105"/>
      <c r="N107" s="105"/>
      <c r="O107" s="108"/>
      <c r="P107" s="109"/>
      <c r="Q107" s="109"/>
      <c r="R107" s="110"/>
      <c r="S107" s="111"/>
      <c r="T107" s="109"/>
      <c r="U107" s="112"/>
      <c r="V107" s="25"/>
      <c r="W107" s="113"/>
      <c r="X107" s="25"/>
    </row>
    <row r="108" customFormat="false" ht="15.75" hidden="false" customHeight="false" outlineLevel="0" collapsed="false">
      <c r="A108" s="25"/>
      <c r="B108" s="25"/>
      <c r="C108" s="25"/>
      <c r="D108" s="25"/>
      <c r="E108" s="25"/>
      <c r="F108" s="25"/>
      <c r="G108" s="104"/>
      <c r="H108" s="105"/>
      <c r="I108" s="106"/>
      <c r="J108" s="25"/>
      <c r="K108" s="107"/>
      <c r="L108" s="108"/>
      <c r="M108" s="105"/>
      <c r="N108" s="105"/>
      <c r="O108" s="108"/>
      <c r="P108" s="109"/>
      <c r="Q108" s="109"/>
      <c r="R108" s="110"/>
      <c r="S108" s="111"/>
      <c r="T108" s="109"/>
      <c r="U108" s="112"/>
      <c r="V108" s="25"/>
      <c r="W108" s="113"/>
      <c r="X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5"/>
      <c r="G109" s="104"/>
      <c r="H109" s="105"/>
      <c r="I109" s="106"/>
      <c r="J109" s="25"/>
      <c r="K109" s="107"/>
      <c r="L109" s="108"/>
      <c r="M109" s="105"/>
      <c r="N109" s="105"/>
      <c r="O109" s="108"/>
      <c r="P109" s="109"/>
      <c r="Q109" s="109"/>
      <c r="R109" s="110"/>
      <c r="S109" s="111"/>
      <c r="T109" s="109"/>
      <c r="U109" s="112"/>
      <c r="V109" s="25"/>
      <c r="W109" s="113"/>
      <c r="X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5"/>
      <c r="G110" s="104"/>
      <c r="H110" s="105"/>
      <c r="I110" s="106"/>
      <c r="J110" s="25"/>
      <c r="K110" s="107"/>
      <c r="L110" s="108"/>
      <c r="M110" s="105"/>
      <c r="N110" s="105"/>
      <c r="O110" s="108"/>
      <c r="P110" s="109"/>
      <c r="Q110" s="109"/>
      <c r="R110" s="110"/>
      <c r="S110" s="111"/>
      <c r="T110" s="109"/>
      <c r="U110" s="112"/>
      <c r="V110" s="25"/>
      <c r="W110" s="113"/>
      <c r="X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5"/>
      <c r="G111" s="104"/>
      <c r="H111" s="105"/>
      <c r="I111" s="106"/>
      <c r="J111" s="25"/>
      <c r="K111" s="107"/>
      <c r="L111" s="108"/>
      <c r="M111" s="105"/>
      <c r="N111" s="105"/>
      <c r="O111" s="108"/>
      <c r="P111" s="109"/>
      <c r="Q111" s="109"/>
      <c r="R111" s="110"/>
      <c r="S111" s="111"/>
      <c r="T111" s="109"/>
      <c r="U111" s="112"/>
      <c r="V111" s="25"/>
      <c r="W111" s="113"/>
      <c r="X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5"/>
      <c r="G112" s="104"/>
      <c r="H112" s="105"/>
      <c r="I112" s="106"/>
      <c r="J112" s="25"/>
      <c r="K112" s="107"/>
      <c r="L112" s="108"/>
      <c r="M112" s="105"/>
      <c r="N112" s="105"/>
      <c r="O112" s="108"/>
      <c r="P112" s="109"/>
      <c r="Q112" s="109"/>
      <c r="R112" s="110"/>
      <c r="S112" s="111"/>
      <c r="T112" s="109"/>
      <c r="U112" s="112"/>
      <c r="V112" s="25"/>
      <c r="W112" s="113"/>
      <c r="X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5"/>
      <c r="G113" s="104"/>
      <c r="H113" s="105"/>
      <c r="I113" s="106"/>
      <c r="J113" s="25"/>
      <c r="K113" s="107"/>
      <c r="L113" s="108"/>
      <c r="M113" s="105"/>
      <c r="N113" s="105"/>
      <c r="O113" s="108"/>
      <c r="P113" s="109"/>
      <c r="Q113" s="109"/>
      <c r="R113" s="110"/>
      <c r="S113" s="111"/>
      <c r="T113" s="109"/>
      <c r="U113" s="112"/>
      <c r="V113" s="25"/>
      <c r="W113" s="113"/>
      <c r="X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5"/>
      <c r="G114" s="104"/>
      <c r="H114" s="105"/>
      <c r="I114" s="106"/>
      <c r="J114" s="25"/>
      <c r="K114" s="107"/>
      <c r="L114" s="108"/>
      <c r="M114" s="105"/>
      <c r="N114" s="105"/>
      <c r="O114" s="108"/>
      <c r="P114" s="109"/>
      <c r="Q114" s="109"/>
      <c r="R114" s="110"/>
      <c r="S114" s="111"/>
      <c r="T114" s="109"/>
      <c r="U114" s="112"/>
      <c r="V114" s="25"/>
      <c r="W114" s="113"/>
      <c r="X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5"/>
      <c r="G115" s="104"/>
      <c r="H115" s="105"/>
      <c r="I115" s="106"/>
      <c r="J115" s="25"/>
      <c r="K115" s="107"/>
      <c r="L115" s="108"/>
      <c r="M115" s="105"/>
      <c r="N115" s="105"/>
      <c r="O115" s="108"/>
      <c r="P115" s="109"/>
      <c r="Q115" s="109"/>
      <c r="R115" s="110"/>
      <c r="S115" s="111"/>
      <c r="T115" s="109"/>
      <c r="U115" s="112"/>
      <c r="V115" s="25"/>
      <c r="W115" s="113"/>
      <c r="X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5"/>
      <c r="G116" s="104"/>
      <c r="H116" s="105"/>
      <c r="I116" s="106"/>
      <c r="J116" s="25"/>
      <c r="K116" s="107"/>
      <c r="L116" s="108"/>
      <c r="M116" s="105"/>
      <c r="N116" s="105"/>
      <c r="O116" s="108"/>
      <c r="P116" s="109"/>
      <c r="Q116" s="109"/>
      <c r="R116" s="110"/>
      <c r="S116" s="111"/>
      <c r="T116" s="109"/>
      <c r="U116" s="112"/>
      <c r="V116" s="25"/>
      <c r="W116" s="113"/>
      <c r="X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5"/>
      <c r="G117" s="104"/>
      <c r="H117" s="105"/>
      <c r="I117" s="106"/>
      <c r="J117" s="25"/>
      <c r="K117" s="107"/>
      <c r="L117" s="108"/>
      <c r="M117" s="105"/>
      <c r="N117" s="105"/>
      <c r="O117" s="108"/>
      <c r="P117" s="109"/>
      <c r="Q117" s="109"/>
      <c r="R117" s="110"/>
      <c r="S117" s="111"/>
      <c r="T117" s="109"/>
      <c r="U117" s="112"/>
      <c r="V117" s="25"/>
      <c r="W117" s="113"/>
      <c r="X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5"/>
      <c r="G118" s="104"/>
      <c r="H118" s="105"/>
      <c r="I118" s="106"/>
      <c r="J118" s="25"/>
      <c r="K118" s="107"/>
      <c r="L118" s="108"/>
      <c r="M118" s="105"/>
      <c r="N118" s="105"/>
      <c r="O118" s="108"/>
      <c r="P118" s="109"/>
      <c r="Q118" s="109"/>
      <c r="R118" s="110"/>
      <c r="S118" s="111"/>
      <c r="T118" s="109"/>
      <c r="U118" s="112"/>
      <c r="V118" s="25"/>
      <c r="W118" s="113"/>
      <c r="X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5"/>
      <c r="G119" s="104"/>
      <c r="H119" s="105"/>
      <c r="I119" s="106"/>
      <c r="J119" s="25"/>
      <c r="K119" s="107"/>
      <c r="L119" s="108"/>
      <c r="M119" s="105"/>
      <c r="N119" s="105"/>
      <c r="O119" s="108"/>
      <c r="P119" s="109"/>
      <c r="Q119" s="109"/>
      <c r="R119" s="110"/>
      <c r="S119" s="111"/>
      <c r="T119" s="109"/>
      <c r="U119" s="112"/>
      <c r="V119" s="25"/>
      <c r="W119" s="113"/>
      <c r="X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5"/>
      <c r="G120" s="104"/>
      <c r="H120" s="105"/>
      <c r="I120" s="106"/>
      <c r="J120" s="25"/>
      <c r="K120" s="107"/>
      <c r="L120" s="108"/>
      <c r="M120" s="105"/>
      <c r="N120" s="105"/>
      <c r="O120" s="108"/>
      <c r="P120" s="109"/>
      <c r="Q120" s="109"/>
      <c r="R120" s="110"/>
      <c r="S120" s="111"/>
      <c r="T120" s="109"/>
      <c r="U120" s="112"/>
      <c r="V120" s="25"/>
      <c r="W120" s="113"/>
      <c r="X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5"/>
      <c r="G121" s="104"/>
      <c r="H121" s="105"/>
      <c r="I121" s="106"/>
      <c r="J121" s="25"/>
      <c r="K121" s="107"/>
      <c r="L121" s="108"/>
      <c r="M121" s="105"/>
      <c r="N121" s="105"/>
      <c r="O121" s="108"/>
      <c r="P121" s="109"/>
      <c r="Q121" s="109"/>
      <c r="R121" s="110"/>
      <c r="S121" s="111"/>
      <c r="T121" s="109"/>
      <c r="U121" s="112"/>
      <c r="V121" s="25"/>
      <c r="W121" s="113"/>
      <c r="X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5"/>
      <c r="G122" s="104"/>
      <c r="H122" s="105"/>
      <c r="I122" s="106"/>
      <c r="J122" s="25"/>
      <c r="K122" s="107"/>
      <c r="L122" s="108"/>
      <c r="M122" s="105"/>
      <c r="N122" s="105"/>
      <c r="O122" s="108"/>
      <c r="P122" s="109"/>
      <c r="Q122" s="109"/>
      <c r="R122" s="110"/>
      <c r="S122" s="111"/>
      <c r="T122" s="109"/>
      <c r="U122" s="112"/>
      <c r="V122" s="25"/>
      <c r="W122" s="113"/>
      <c r="X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5"/>
      <c r="G123" s="104"/>
      <c r="H123" s="105"/>
      <c r="I123" s="106"/>
      <c r="J123" s="25"/>
      <c r="K123" s="107"/>
      <c r="L123" s="108"/>
      <c r="M123" s="105"/>
      <c r="N123" s="105"/>
      <c r="O123" s="108"/>
      <c r="P123" s="109"/>
      <c r="Q123" s="109"/>
      <c r="R123" s="110"/>
      <c r="S123" s="111"/>
      <c r="T123" s="109"/>
      <c r="U123" s="112"/>
      <c r="V123" s="25"/>
      <c r="W123" s="113"/>
      <c r="X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5"/>
      <c r="G124" s="104"/>
      <c r="H124" s="105"/>
      <c r="I124" s="106"/>
      <c r="J124" s="25"/>
      <c r="K124" s="107"/>
      <c r="L124" s="108"/>
      <c r="M124" s="105"/>
      <c r="N124" s="105"/>
      <c r="O124" s="108"/>
      <c r="P124" s="109"/>
      <c r="Q124" s="109"/>
      <c r="R124" s="110"/>
      <c r="S124" s="111"/>
      <c r="T124" s="109"/>
      <c r="U124" s="112"/>
      <c r="V124" s="25"/>
      <c r="W124" s="113"/>
      <c r="X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5"/>
      <c r="G125" s="104"/>
      <c r="H125" s="105"/>
      <c r="I125" s="106"/>
      <c r="J125" s="25"/>
      <c r="K125" s="107"/>
      <c r="L125" s="108"/>
      <c r="M125" s="105"/>
      <c r="N125" s="105"/>
      <c r="O125" s="108"/>
      <c r="P125" s="109"/>
      <c r="Q125" s="109"/>
      <c r="R125" s="110"/>
      <c r="S125" s="111"/>
      <c r="T125" s="109"/>
      <c r="U125" s="112"/>
      <c r="V125" s="25"/>
      <c r="W125" s="113"/>
      <c r="X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5"/>
      <c r="G126" s="104"/>
      <c r="H126" s="105"/>
      <c r="I126" s="106"/>
      <c r="J126" s="25"/>
      <c r="K126" s="107"/>
      <c r="L126" s="108"/>
      <c r="M126" s="105"/>
      <c r="N126" s="105"/>
      <c r="O126" s="108"/>
      <c r="P126" s="109"/>
      <c r="Q126" s="109"/>
      <c r="R126" s="110"/>
      <c r="S126" s="111"/>
      <c r="T126" s="109"/>
      <c r="U126" s="112"/>
      <c r="V126" s="25"/>
      <c r="W126" s="113"/>
      <c r="X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5"/>
      <c r="G127" s="104"/>
      <c r="H127" s="105"/>
      <c r="I127" s="106"/>
      <c r="J127" s="25"/>
      <c r="K127" s="107"/>
      <c r="L127" s="108"/>
      <c r="M127" s="105"/>
      <c r="N127" s="105"/>
      <c r="O127" s="108"/>
      <c r="P127" s="109"/>
      <c r="Q127" s="109"/>
      <c r="R127" s="110"/>
      <c r="S127" s="111"/>
      <c r="T127" s="109"/>
      <c r="U127" s="112"/>
      <c r="V127" s="25"/>
      <c r="W127" s="113"/>
      <c r="X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5"/>
      <c r="G128" s="104"/>
      <c r="H128" s="105"/>
      <c r="I128" s="106"/>
      <c r="J128" s="25"/>
      <c r="K128" s="107"/>
      <c r="L128" s="108"/>
      <c r="M128" s="105"/>
      <c r="N128" s="105"/>
      <c r="O128" s="108"/>
      <c r="P128" s="109"/>
      <c r="Q128" s="109"/>
      <c r="R128" s="110"/>
      <c r="S128" s="111"/>
      <c r="T128" s="109"/>
      <c r="U128" s="112"/>
      <c r="V128" s="25"/>
      <c r="W128" s="113"/>
      <c r="X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5"/>
      <c r="G129" s="104"/>
      <c r="H129" s="105"/>
      <c r="I129" s="106"/>
      <c r="J129" s="25"/>
      <c r="K129" s="107"/>
      <c r="L129" s="108"/>
      <c r="M129" s="105"/>
      <c r="N129" s="105"/>
      <c r="O129" s="108"/>
      <c r="P129" s="109"/>
      <c r="Q129" s="109"/>
      <c r="R129" s="110"/>
      <c r="S129" s="111"/>
      <c r="T129" s="109"/>
      <c r="U129" s="112"/>
      <c r="V129" s="25"/>
      <c r="W129" s="113"/>
      <c r="X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5"/>
      <c r="G130" s="104"/>
      <c r="H130" s="105"/>
      <c r="I130" s="106"/>
      <c r="J130" s="25"/>
      <c r="K130" s="107"/>
      <c r="L130" s="108"/>
      <c r="M130" s="105"/>
      <c r="N130" s="105"/>
      <c r="O130" s="108"/>
      <c r="P130" s="109"/>
      <c r="Q130" s="109"/>
      <c r="R130" s="110"/>
      <c r="S130" s="111"/>
      <c r="T130" s="109"/>
      <c r="U130" s="112"/>
      <c r="V130" s="25"/>
      <c r="W130" s="113"/>
      <c r="X130" s="25"/>
    </row>
    <row r="131" customFormat="false" ht="15.75" hidden="false" customHeight="false" outlineLevel="0" collapsed="false">
      <c r="A131" s="25"/>
      <c r="B131" s="25"/>
      <c r="C131" s="25"/>
      <c r="D131" s="25"/>
      <c r="E131" s="25"/>
      <c r="F131" s="25"/>
      <c r="G131" s="104"/>
      <c r="H131" s="105"/>
      <c r="I131" s="106"/>
      <c r="J131" s="25"/>
      <c r="K131" s="107"/>
      <c r="L131" s="108"/>
      <c r="M131" s="105"/>
      <c r="N131" s="105"/>
      <c r="O131" s="108"/>
      <c r="P131" s="109"/>
      <c r="Q131" s="109"/>
      <c r="R131" s="110"/>
      <c r="S131" s="111"/>
      <c r="T131" s="109"/>
      <c r="U131" s="112"/>
      <c r="V131" s="25"/>
      <c r="W131" s="113"/>
      <c r="X131" s="25"/>
    </row>
    <row r="132" customFormat="false" ht="15.75" hidden="false" customHeight="false" outlineLevel="0" collapsed="false">
      <c r="A132" s="25"/>
      <c r="B132" s="25"/>
      <c r="C132" s="25"/>
      <c r="D132" s="25"/>
      <c r="E132" s="25"/>
      <c r="F132" s="25"/>
      <c r="G132" s="104"/>
      <c r="H132" s="105"/>
      <c r="I132" s="106"/>
      <c r="J132" s="25"/>
      <c r="K132" s="107"/>
      <c r="L132" s="108"/>
      <c r="M132" s="105"/>
      <c r="N132" s="105"/>
      <c r="O132" s="108"/>
      <c r="P132" s="109"/>
      <c r="Q132" s="109"/>
      <c r="R132" s="110"/>
      <c r="S132" s="111"/>
      <c r="T132" s="109"/>
      <c r="U132" s="112"/>
      <c r="V132" s="25"/>
      <c r="W132" s="113"/>
      <c r="X132" s="25"/>
    </row>
    <row r="133" customFormat="false" ht="15.75" hidden="false" customHeight="false" outlineLevel="0" collapsed="false">
      <c r="A133" s="25"/>
      <c r="B133" s="25"/>
      <c r="C133" s="25"/>
      <c r="D133" s="25"/>
      <c r="E133" s="25"/>
      <c r="F133" s="25"/>
      <c r="G133" s="104"/>
      <c r="H133" s="105"/>
      <c r="I133" s="106"/>
      <c r="J133" s="25"/>
      <c r="K133" s="107"/>
      <c r="L133" s="108"/>
      <c r="M133" s="105"/>
      <c r="N133" s="105"/>
      <c r="O133" s="108"/>
      <c r="P133" s="109"/>
      <c r="Q133" s="109"/>
      <c r="R133" s="110"/>
      <c r="S133" s="111"/>
      <c r="T133" s="109"/>
      <c r="U133" s="112"/>
      <c r="V133" s="25"/>
      <c r="W133" s="113"/>
      <c r="X133" s="25"/>
    </row>
    <row r="134" customFormat="false" ht="15.75" hidden="false" customHeight="false" outlineLevel="0" collapsed="false">
      <c r="A134" s="25"/>
      <c r="B134" s="25"/>
      <c r="C134" s="25"/>
      <c r="D134" s="25"/>
      <c r="E134" s="25"/>
      <c r="F134" s="25"/>
      <c r="G134" s="104"/>
      <c r="H134" s="105"/>
      <c r="I134" s="106"/>
      <c r="J134" s="25"/>
      <c r="K134" s="107"/>
      <c r="L134" s="108"/>
      <c r="M134" s="105"/>
      <c r="N134" s="105"/>
      <c r="O134" s="108"/>
      <c r="P134" s="109"/>
      <c r="Q134" s="109"/>
      <c r="R134" s="110"/>
      <c r="S134" s="111"/>
      <c r="T134" s="109"/>
      <c r="U134" s="112"/>
      <c r="V134" s="25"/>
      <c r="W134" s="113"/>
      <c r="X134" s="25"/>
    </row>
    <row r="135" customFormat="false" ht="15.75" hidden="false" customHeight="false" outlineLevel="0" collapsed="false">
      <c r="A135" s="25"/>
      <c r="B135" s="25"/>
      <c r="C135" s="25"/>
      <c r="D135" s="25"/>
      <c r="E135" s="25"/>
      <c r="F135" s="25"/>
      <c r="G135" s="104"/>
      <c r="H135" s="105"/>
      <c r="I135" s="106"/>
      <c r="J135" s="25"/>
      <c r="K135" s="107"/>
      <c r="L135" s="108"/>
      <c r="M135" s="105"/>
      <c r="N135" s="105"/>
      <c r="O135" s="108"/>
      <c r="P135" s="109"/>
      <c r="Q135" s="109"/>
      <c r="R135" s="110"/>
      <c r="S135" s="111"/>
      <c r="T135" s="109"/>
      <c r="U135" s="112"/>
      <c r="V135" s="25"/>
      <c r="W135" s="113"/>
      <c r="X135" s="25"/>
    </row>
    <row r="136" customFormat="false" ht="15.75" hidden="false" customHeight="false" outlineLevel="0" collapsed="false">
      <c r="A136" s="25"/>
      <c r="B136" s="25"/>
      <c r="C136" s="25"/>
      <c r="D136" s="25"/>
      <c r="E136" s="25"/>
      <c r="F136" s="25"/>
      <c r="G136" s="104"/>
      <c r="H136" s="105"/>
      <c r="I136" s="106"/>
      <c r="J136" s="25"/>
      <c r="K136" s="107"/>
      <c r="L136" s="108"/>
      <c r="M136" s="105"/>
      <c r="N136" s="105"/>
      <c r="O136" s="108"/>
      <c r="P136" s="109"/>
      <c r="Q136" s="109"/>
      <c r="R136" s="110"/>
      <c r="S136" s="111"/>
      <c r="T136" s="109"/>
      <c r="U136" s="112"/>
      <c r="V136" s="25"/>
      <c r="W136" s="113"/>
      <c r="X136" s="25"/>
    </row>
    <row r="137" customFormat="false" ht="15.75" hidden="false" customHeight="false" outlineLevel="0" collapsed="false">
      <c r="A137" s="25"/>
      <c r="B137" s="25"/>
      <c r="C137" s="25"/>
      <c r="D137" s="25"/>
      <c r="E137" s="25"/>
      <c r="F137" s="25"/>
      <c r="G137" s="104"/>
      <c r="H137" s="105"/>
      <c r="I137" s="106"/>
      <c r="J137" s="25"/>
      <c r="K137" s="107"/>
      <c r="L137" s="108"/>
      <c r="M137" s="105"/>
      <c r="N137" s="105"/>
      <c r="O137" s="108"/>
      <c r="P137" s="109"/>
      <c r="Q137" s="109"/>
      <c r="R137" s="110"/>
      <c r="S137" s="111"/>
      <c r="T137" s="109"/>
      <c r="U137" s="112"/>
      <c r="V137" s="25"/>
      <c r="W137" s="113"/>
      <c r="X137" s="25"/>
    </row>
    <row r="138" customFormat="false" ht="15.75" hidden="false" customHeight="false" outlineLevel="0" collapsed="false">
      <c r="A138" s="25"/>
      <c r="B138" s="25"/>
      <c r="C138" s="25"/>
      <c r="D138" s="25"/>
      <c r="E138" s="25"/>
      <c r="F138" s="25"/>
      <c r="G138" s="104"/>
      <c r="H138" s="105"/>
      <c r="I138" s="106"/>
      <c r="J138" s="25"/>
      <c r="K138" s="107"/>
      <c r="L138" s="108"/>
      <c r="M138" s="105"/>
      <c r="N138" s="105"/>
      <c r="O138" s="108"/>
      <c r="P138" s="109"/>
      <c r="Q138" s="109"/>
      <c r="R138" s="110"/>
      <c r="S138" s="111"/>
      <c r="T138" s="109"/>
      <c r="U138" s="112"/>
      <c r="V138" s="25"/>
      <c r="W138" s="113"/>
      <c r="X138" s="25"/>
    </row>
    <row r="139" customFormat="false" ht="15.75" hidden="false" customHeight="false" outlineLevel="0" collapsed="false">
      <c r="A139" s="25"/>
      <c r="B139" s="25"/>
      <c r="C139" s="25"/>
      <c r="D139" s="25"/>
      <c r="E139" s="25"/>
      <c r="F139" s="25"/>
      <c r="G139" s="104"/>
      <c r="H139" s="105"/>
      <c r="I139" s="106"/>
      <c r="J139" s="25"/>
      <c r="K139" s="107"/>
      <c r="L139" s="108"/>
      <c r="M139" s="105"/>
      <c r="N139" s="105"/>
      <c r="O139" s="108"/>
      <c r="P139" s="109"/>
      <c r="Q139" s="109"/>
      <c r="R139" s="110"/>
      <c r="S139" s="111"/>
      <c r="T139" s="109"/>
      <c r="U139" s="112"/>
      <c r="V139" s="25"/>
      <c r="W139" s="113"/>
      <c r="X139" s="25"/>
    </row>
    <row r="140" customFormat="false" ht="15.75" hidden="false" customHeight="false" outlineLevel="0" collapsed="false">
      <c r="A140" s="25"/>
      <c r="B140" s="25"/>
      <c r="C140" s="25"/>
      <c r="D140" s="25"/>
      <c r="E140" s="25"/>
      <c r="F140" s="25"/>
      <c r="G140" s="104"/>
      <c r="H140" s="105"/>
      <c r="I140" s="106"/>
      <c r="J140" s="25"/>
      <c r="K140" s="107"/>
      <c r="L140" s="108"/>
      <c r="M140" s="105"/>
      <c r="N140" s="105"/>
      <c r="O140" s="108"/>
      <c r="P140" s="109"/>
      <c r="Q140" s="109"/>
      <c r="R140" s="110"/>
      <c r="S140" s="111"/>
      <c r="T140" s="109"/>
      <c r="U140" s="112"/>
      <c r="V140" s="25"/>
      <c r="W140" s="113"/>
      <c r="X140" s="25"/>
    </row>
    <row r="141" customFormat="false" ht="15.75" hidden="false" customHeight="false" outlineLevel="0" collapsed="false">
      <c r="A141" s="25"/>
      <c r="B141" s="25"/>
      <c r="C141" s="25"/>
      <c r="D141" s="25"/>
      <c r="E141" s="25"/>
      <c r="F141" s="25"/>
      <c r="G141" s="104"/>
      <c r="H141" s="105"/>
      <c r="I141" s="106"/>
      <c r="J141" s="25"/>
      <c r="K141" s="107"/>
      <c r="L141" s="108"/>
      <c r="M141" s="105"/>
      <c r="N141" s="105"/>
      <c r="O141" s="108"/>
      <c r="P141" s="109"/>
      <c r="Q141" s="109"/>
      <c r="R141" s="110"/>
      <c r="S141" s="111"/>
      <c r="T141" s="109"/>
      <c r="U141" s="112"/>
      <c r="V141" s="25"/>
      <c r="W141" s="113"/>
      <c r="X141" s="25"/>
    </row>
    <row r="142" customFormat="false" ht="15.75" hidden="false" customHeight="false" outlineLevel="0" collapsed="false">
      <c r="A142" s="25"/>
      <c r="B142" s="25"/>
      <c r="C142" s="25"/>
      <c r="D142" s="25"/>
      <c r="E142" s="25"/>
      <c r="F142" s="25"/>
      <c r="G142" s="104"/>
      <c r="H142" s="105"/>
      <c r="I142" s="106"/>
      <c r="J142" s="25"/>
      <c r="K142" s="107"/>
      <c r="L142" s="108"/>
      <c r="M142" s="105"/>
      <c r="N142" s="105"/>
      <c r="O142" s="108"/>
      <c r="P142" s="109"/>
      <c r="Q142" s="109"/>
      <c r="R142" s="110"/>
      <c r="S142" s="111"/>
      <c r="T142" s="109"/>
      <c r="U142" s="112"/>
      <c r="V142" s="25"/>
      <c r="W142" s="113"/>
      <c r="X142" s="25"/>
    </row>
    <row r="143" customFormat="false" ht="15.75" hidden="false" customHeight="false" outlineLevel="0" collapsed="false">
      <c r="A143" s="25"/>
      <c r="B143" s="25"/>
      <c r="C143" s="25"/>
      <c r="D143" s="25"/>
      <c r="E143" s="25"/>
      <c r="F143" s="25"/>
      <c r="G143" s="104"/>
      <c r="H143" s="105"/>
      <c r="I143" s="106"/>
      <c r="J143" s="25"/>
      <c r="K143" s="107"/>
      <c r="L143" s="108"/>
      <c r="M143" s="105"/>
      <c r="N143" s="105"/>
      <c r="O143" s="108"/>
      <c r="P143" s="109"/>
      <c r="Q143" s="109"/>
      <c r="R143" s="110"/>
      <c r="S143" s="111"/>
      <c r="T143" s="109"/>
      <c r="U143" s="112"/>
      <c r="V143" s="25"/>
      <c r="W143" s="113"/>
      <c r="X143" s="25"/>
    </row>
    <row r="144" customFormat="false" ht="15.75" hidden="false" customHeight="false" outlineLevel="0" collapsed="false">
      <c r="A144" s="25"/>
      <c r="B144" s="25"/>
      <c r="C144" s="25"/>
      <c r="D144" s="25"/>
      <c r="E144" s="25"/>
      <c r="F144" s="25"/>
      <c r="G144" s="104"/>
      <c r="H144" s="105"/>
      <c r="I144" s="106"/>
      <c r="J144" s="25"/>
      <c r="K144" s="107"/>
      <c r="L144" s="108"/>
      <c r="M144" s="105"/>
      <c r="N144" s="105"/>
      <c r="O144" s="108"/>
      <c r="P144" s="109"/>
      <c r="Q144" s="109"/>
      <c r="R144" s="110"/>
      <c r="S144" s="111"/>
      <c r="T144" s="109"/>
      <c r="U144" s="112"/>
      <c r="V144" s="25"/>
      <c r="W144" s="113"/>
      <c r="X144" s="25"/>
    </row>
    <row r="145" customFormat="false" ht="15.75" hidden="false" customHeight="false" outlineLevel="0" collapsed="false">
      <c r="A145" s="25"/>
      <c r="B145" s="25"/>
      <c r="C145" s="25"/>
      <c r="D145" s="25"/>
      <c r="E145" s="25"/>
      <c r="F145" s="25"/>
      <c r="G145" s="104"/>
      <c r="H145" s="105"/>
      <c r="I145" s="106"/>
      <c r="J145" s="25"/>
      <c r="K145" s="107"/>
      <c r="L145" s="108"/>
      <c r="M145" s="105"/>
      <c r="N145" s="105"/>
      <c r="O145" s="108"/>
      <c r="P145" s="109"/>
      <c r="Q145" s="109"/>
      <c r="R145" s="110"/>
      <c r="S145" s="111"/>
      <c r="T145" s="109"/>
      <c r="U145" s="112"/>
      <c r="V145" s="25"/>
      <c r="W145" s="113"/>
      <c r="X145" s="25"/>
    </row>
    <row r="146" customFormat="false" ht="15.75" hidden="false" customHeight="false" outlineLevel="0" collapsed="false">
      <c r="A146" s="25"/>
      <c r="B146" s="25"/>
      <c r="C146" s="25"/>
      <c r="D146" s="25"/>
      <c r="E146" s="25"/>
      <c r="F146" s="25"/>
      <c r="G146" s="104"/>
      <c r="H146" s="105"/>
      <c r="I146" s="106"/>
      <c r="J146" s="25"/>
      <c r="K146" s="107"/>
      <c r="L146" s="108"/>
      <c r="M146" s="105"/>
      <c r="N146" s="105"/>
      <c r="O146" s="108"/>
      <c r="P146" s="109"/>
      <c r="Q146" s="109"/>
      <c r="R146" s="110"/>
      <c r="S146" s="111"/>
      <c r="T146" s="109"/>
      <c r="U146" s="112"/>
      <c r="V146" s="25"/>
      <c r="W146" s="113"/>
      <c r="X146" s="25"/>
    </row>
    <row r="147" customFormat="false" ht="15.75" hidden="false" customHeight="false" outlineLevel="0" collapsed="false">
      <c r="A147" s="25"/>
      <c r="B147" s="25"/>
      <c r="C147" s="25"/>
      <c r="D147" s="25"/>
      <c r="E147" s="25"/>
      <c r="F147" s="25"/>
      <c r="G147" s="104"/>
      <c r="H147" s="105"/>
      <c r="I147" s="106"/>
      <c r="J147" s="25"/>
      <c r="K147" s="107"/>
      <c r="L147" s="108"/>
      <c r="M147" s="105"/>
      <c r="N147" s="105"/>
      <c r="O147" s="108"/>
      <c r="P147" s="109"/>
      <c r="Q147" s="109"/>
      <c r="R147" s="110"/>
      <c r="S147" s="111"/>
      <c r="T147" s="109"/>
      <c r="U147" s="112"/>
      <c r="V147" s="25"/>
      <c r="W147" s="113"/>
      <c r="X147" s="25"/>
    </row>
    <row r="148" customFormat="false" ht="15.75" hidden="false" customHeight="false" outlineLevel="0" collapsed="false">
      <c r="A148" s="25"/>
      <c r="B148" s="25"/>
      <c r="C148" s="25"/>
      <c r="D148" s="25"/>
      <c r="E148" s="25"/>
      <c r="F148" s="25"/>
      <c r="G148" s="104"/>
      <c r="H148" s="105"/>
      <c r="I148" s="106"/>
      <c r="J148" s="25"/>
      <c r="K148" s="107"/>
      <c r="L148" s="108"/>
      <c r="M148" s="105"/>
      <c r="N148" s="105"/>
      <c r="O148" s="108"/>
      <c r="P148" s="109"/>
      <c r="Q148" s="109"/>
      <c r="R148" s="110"/>
      <c r="S148" s="111"/>
      <c r="T148" s="109"/>
      <c r="U148" s="112"/>
      <c r="V148" s="25"/>
      <c r="W148" s="113"/>
      <c r="X148" s="25"/>
    </row>
    <row r="149" customFormat="false" ht="15.75" hidden="false" customHeight="false" outlineLevel="0" collapsed="false">
      <c r="A149" s="25"/>
      <c r="B149" s="25"/>
      <c r="C149" s="25"/>
      <c r="D149" s="25"/>
      <c r="E149" s="25"/>
      <c r="F149" s="25"/>
      <c r="G149" s="104"/>
      <c r="H149" s="105"/>
      <c r="I149" s="106"/>
      <c r="J149" s="25"/>
      <c r="K149" s="107"/>
      <c r="L149" s="108"/>
      <c r="M149" s="105"/>
      <c r="N149" s="105"/>
      <c r="O149" s="108"/>
      <c r="P149" s="109"/>
      <c r="Q149" s="109"/>
      <c r="R149" s="110"/>
      <c r="S149" s="111"/>
      <c r="T149" s="109"/>
      <c r="U149" s="112"/>
      <c r="V149" s="25"/>
      <c r="W149" s="113"/>
      <c r="X149" s="25"/>
    </row>
    <row r="150" customFormat="false" ht="15.75" hidden="false" customHeight="false" outlineLevel="0" collapsed="false">
      <c r="A150" s="25"/>
      <c r="B150" s="25"/>
      <c r="C150" s="25"/>
      <c r="D150" s="25"/>
      <c r="E150" s="25"/>
      <c r="F150" s="25"/>
      <c r="G150" s="104"/>
      <c r="H150" s="105"/>
      <c r="I150" s="106"/>
      <c r="J150" s="25"/>
      <c r="K150" s="107"/>
      <c r="L150" s="108"/>
      <c r="M150" s="105"/>
      <c r="N150" s="105"/>
      <c r="O150" s="108"/>
      <c r="P150" s="109"/>
      <c r="Q150" s="109"/>
      <c r="R150" s="110"/>
      <c r="S150" s="111"/>
      <c r="T150" s="109"/>
      <c r="U150" s="112"/>
      <c r="V150" s="25"/>
      <c r="W150" s="113"/>
      <c r="X150" s="25"/>
    </row>
    <row r="151" customFormat="false" ht="15.75" hidden="false" customHeight="false" outlineLevel="0" collapsed="false">
      <c r="A151" s="25"/>
      <c r="B151" s="25"/>
      <c r="C151" s="25"/>
      <c r="D151" s="25"/>
      <c r="E151" s="25"/>
      <c r="F151" s="25"/>
      <c r="G151" s="104"/>
      <c r="H151" s="105"/>
      <c r="I151" s="106"/>
      <c r="J151" s="25"/>
      <c r="K151" s="107"/>
      <c r="L151" s="108"/>
      <c r="M151" s="105"/>
      <c r="N151" s="105"/>
      <c r="O151" s="108"/>
      <c r="P151" s="109"/>
      <c r="Q151" s="109"/>
      <c r="R151" s="110"/>
      <c r="S151" s="111"/>
      <c r="T151" s="109"/>
      <c r="U151" s="112"/>
      <c r="V151" s="25"/>
      <c r="W151" s="113"/>
      <c r="X151" s="25"/>
    </row>
    <row r="152" customFormat="false" ht="15.75" hidden="false" customHeight="false" outlineLevel="0" collapsed="false">
      <c r="A152" s="25"/>
      <c r="B152" s="25"/>
      <c r="C152" s="25"/>
      <c r="D152" s="25"/>
      <c r="E152" s="25"/>
      <c r="F152" s="25"/>
      <c r="G152" s="104"/>
      <c r="H152" s="105"/>
      <c r="I152" s="106"/>
      <c r="J152" s="25"/>
      <c r="K152" s="107"/>
      <c r="L152" s="108"/>
      <c r="M152" s="105"/>
      <c r="N152" s="105"/>
      <c r="O152" s="108"/>
      <c r="P152" s="109"/>
      <c r="Q152" s="109"/>
      <c r="R152" s="110"/>
      <c r="S152" s="111"/>
      <c r="T152" s="109"/>
      <c r="U152" s="112"/>
      <c r="V152" s="25"/>
      <c r="W152" s="113"/>
      <c r="X152" s="25"/>
    </row>
    <row r="153" customFormat="false" ht="15.75" hidden="false" customHeight="false" outlineLevel="0" collapsed="false">
      <c r="A153" s="25"/>
      <c r="B153" s="25"/>
      <c r="C153" s="25"/>
      <c r="D153" s="25"/>
      <c r="E153" s="25"/>
      <c r="F153" s="25"/>
      <c r="G153" s="104"/>
      <c r="H153" s="105"/>
      <c r="I153" s="106"/>
      <c r="J153" s="25"/>
      <c r="K153" s="107"/>
      <c r="L153" s="108"/>
      <c r="M153" s="105"/>
      <c r="N153" s="105"/>
      <c r="O153" s="108"/>
      <c r="P153" s="109"/>
      <c r="Q153" s="109"/>
      <c r="R153" s="110"/>
      <c r="S153" s="111"/>
      <c r="T153" s="109"/>
      <c r="U153" s="112"/>
      <c r="V153" s="25"/>
      <c r="W153" s="113"/>
      <c r="X153" s="25"/>
    </row>
    <row r="154" customFormat="false" ht="15.75" hidden="false" customHeight="false" outlineLevel="0" collapsed="false">
      <c r="A154" s="25"/>
      <c r="B154" s="25"/>
      <c r="C154" s="25"/>
      <c r="D154" s="25"/>
      <c r="E154" s="25"/>
      <c r="F154" s="25"/>
      <c r="G154" s="104"/>
      <c r="H154" s="105"/>
      <c r="I154" s="106"/>
      <c r="J154" s="25"/>
      <c r="K154" s="107"/>
      <c r="L154" s="108"/>
      <c r="M154" s="105"/>
      <c r="N154" s="105"/>
      <c r="O154" s="108"/>
      <c r="P154" s="109"/>
      <c r="Q154" s="109"/>
      <c r="R154" s="110"/>
      <c r="S154" s="111"/>
      <c r="T154" s="109"/>
      <c r="U154" s="112"/>
      <c r="V154" s="25"/>
      <c r="W154" s="113"/>
      <c r="X154" s="25"/>
    </row>
    <row r="155" customFormat="false" ht="15.75" hidden="false" customHeight="false" outlineLevel="0" collapsed="false">
      <c r="A155" s="25"/>
      <c r="B155" s="25"/>
      <c r="C155" s="25"/>
      <c r="D155" s="25"/>
      <c r="E155" s="25"/>
      <c r="F155" s="25"/>
      <c r="G155" s="104"/>
      <c r="H155" s="105"/>
      <c r="I155" s="106"/>
      <c r="J155" s="25"/>
      <c r="K155" s="107"/>
      <c r="L155" s="108"/>
      <c r="M155" s="105"/>
      <c r="N155" s="105"/>
      <c r="O155" s="108"/>
      <c r="P155" s="109"/>
      <c r="Q155" s="109"/>
      <c r="R155" s="110"/>
      <c r="S155" s="111"/>
      <c r="T155" s="109"/>
      <c r="U155" s="112"/>
      <c r="V155" s="25"/>
      <c r="W155" s="113"/>
      <c r="X155" s="25"/>
    </row>
    <row r="156" customFormat="false" ht="15.75" hidden="false" customHeight="false" outlineLevel="0" collapsed="false">
      <c r="A156" s="25"/>
      <c r="B156" s="25"/>
      <c r="C156" s="25"/>
      <c r="D156" s="25"/>
      <c r="E156" s="25"/>
      <c r="F156" s="25"/>
      <c r="G156" s="104"/>
      <c r="H156" s="105"/>
      <c r="I156" s="106"/>
      <c r="J156" s="25"/>
      <c r="K156" s="107"/>
      <c r="L156" s="108"/>
      <c r="M156" s="105"/>
      <c r="N156" s="105"/>
      <c r="O156" s="108"/>
      <c r="P156" s="109"/>
      <c r="Q156" s="109"/>
      <c r="R156" s="110"/>
      <c r="S156" s="111"/>
      <c r="T156" s="109"/>
      <c r="U156" s="112"/>
      <c r="V156" s="25"/>
      <c r="W156" s="113"/>
      <c r="X156" s="25"/>
    </row>
    <row r="157" customFormat="false" ht="15.75" hidden="false" customHeight="false" outlineLevel="0" collapsed="false">
      <c r="A157" s="25"/>
      <c r="B157" s="25"/>
      <c r="C157" s="25"/>
      <c r="D157" s="25"/>
      <c r="E157" s="25"/>
      <c r="F157" s="25"/>
      <c r="G157" s="104"/>
      <c r="H157" s="105"/>
      <c r="I157" s="106"/>
      <c r="J157" s="25"/>
      <c r="K157" s="107"/>
      <c r="L157" s="108"/>
      <c r="M157" s="105"/>
      <c r="N157" s="105"/>
      <c r="O157" s="108"/>
      <c r="P157" s="109"/>
      <c r="Q157" s="109"/>
      <c r="R157" s="110"/>
      <c r="S157" s="111"/>
      <c r="T157" s="109"/>
      <c r="U157" s="112"/>
      <c r="V157" s="25"/>
      <c r="W157" s="113"/>
      <c r="X157" s="25"/>
    </row>
    <row r="158" customFormat="false" ht="15.75" hidden="false" customHeight="false" outlineLevel="0" collapsed="false">
      <c r="A158" s="25"/>
      <c r="B158" s="25"/>
      <c r="C158" s="25"/>
      <c r="D158" s="25"/>
      <c r="E158" s="25"/>
      <c r="F158" s="25"/>
      <c r="G158" s="104"/>
      <c r="H158" s="105"/>
      <c r="I158" s="106"/>
      <c r="J158" s="25"/>
      <c r="K158" s="107"/>
      <c r="L158" s="108"/>
      <c r="M158" s="105"/>
      <c r="N158" s="105"/>
      <c r="O158" s="108"/>
      <c r="P158" s="109"/>
      <c r="Q158" s="109"/>
      <c r="R158" s="110"/>
      <c r="S158" s="111"/>
      <c r="T158" s="109"/>
      <c r="U158" s="112"/>
      <c r="V158" s="25"/>
      <c r="W158" s="113"/>
      <c r="X158" s="25"/>
    </row>
    <row r="159" customFormat="false" ht="15.75" hidden="false" customHeight="false" outlineLevel="0" collapsed="false">
      <c r="A159" s="25"/>
      <c r="B159" s="25"/>
      <c r="C159" s="25"/>
      <c r="D159" s="25"/>
      <c r="E159" s="25"/>
      <c r="F159" s="25"/>
      <c r="G159" s="104"/>
      <c r="H159" s="105"/>
      <c r="I159" s="106"/>
      <c r="J159" s="25"/>
      <c r="K159" s="107"/>
      <c r="L159" s="108"/>
      <c r="M159" s="105"/>
      <c r="N159" s="105"/>
      <c r="O159" s="108"/>
      <c r="P159" s="109"/>
      <c r="Q159" s="109"/>
      <c r="R159" s="110"/>
      <c r="S159" s="111"/>
      <c r="T159" s="109"/>
      <c r="U159" s="112"/>
      <c r="V159" s="25"/>
      <c r="W159" s="113"/>
      <c r="X159" s="25"/>
    </row>
    <row r="160" customFormat="false" ht="15.75" hidden="false" customHeight="false" outlineLevel="0" collapsed="false">
      <c r="A160" s="25"/>
      <c r="B160" s="25"/>
      <c r="C160" s="25"/>
      <c r="D160" s="25"/>
      <c r="E160" s="25"/>
      <c r="F160" s="25"/>
      <c r="G160" s="104"/>
      <c r="H160" s="105"/>
      <c r="I160" s="106"/>
      <c r="J160" s="25"/>
      <c r="K160" s="107"/>
      <c r="L160" s="108"/>
      <c r="M160" s="105"/>
      <c r="N160" s="105"/>
      <c r="O160" s="108"/>
      <c r="P160" s="109"/>
      <c r="Q160" s="109"/>
      <c r="R160" s="110"/>
      <c r="S160" s="111"/>
      <c r="T160" s="109"/>
      <c r="U160" s="112"/>
      <c r="V160" s="25"/>
      <c r="W160" s="113"/>
      <c r="X160" s="25"/>
    </row>
    <row r="161" customFormat="false" ht="15.75" hidden="false" customHeight="false" outlineLevel="0" collapsed="false">
      <c r="A161" s="25"/>
      <c r="B161" s="25"/>
      <c r="C161" s="25"/>
      <c r="D161" s="25"/>
      <c r="E161" s="25"/>
      <c r="F161" s="25"/>
      <c r="G161" s="104"/>
      <c r="H161" s="105"/>
      <c r="I161" s="106"/>
      <c r="J161" s="25"/>
      <c r="K161" s="107"/>
      <c r="L161" s="108"/>
      <c r="M161" s="105"/>
      <c r="N161" s="105"/>
      <c r="O161" s="108"/>
      <c r="P161" s="109"/>
      <c r="Q161" s="109"/>
      <c r="R161" s="110"/>
      <c r="S161" s="111"/>
      <c r="T161" s="109"/>
      <c r="U161" s="112"/>
      <c r="V161" s="25"/>
      <c r="W161" s="113"/>
      <c r="X161" s="25"/>
    </row>
    <row r="162" customFormat="false" ht="15.75" hidden="false" customHeight="false" outlineLevel="0" collapsed="false">
      <c r="A162" s="25"/>
      <c r="B162" s="25"/>
      <c r="C162" s="25"/>
      <c r="D162" s="25"/>
      <c r="E162" s="25"/>
      <c r="F162" s="25"/>
      <c r="G162" s="104"/>
      <c r="H162" s="105"/>
      <c r="I162" s="106"/>
      <c r="J162" s="25"/>
      <c r="K162" s="107"/>
      <c r="L162" s="108"/>
      <c r="M162" s="105"/>
      <c r="N162" s="105"/>
      <c r="O162" s="108"/>
      <c r="P162" s="109"/>
      <c r="Q162" s="109"/>
      <c r="R162" s="110"/>
      <c r="S162" s="111"/>
      <c r="T162" s="109"/>
      <c r="U162" s="112"/>
      <c r="V162" s="25"/>
      <c r="W162" s="113"/>
      <c r="X162" s="25"/>
    </row>
    <row r="163" customFormat="false" ht="15.75" hidden="false" customHeight="false" outlineLevel="0" collapsed="false">
      <c r="A163" s="25"/>
      <c r="B163" s="25"/>
      <c r="C163" s="25"/>
      <c r="D163" s="25"/>
      <c r="E163" s="25"/>
      <c r="F163" s="25"/>
      <c r="G163" s="104"/>
      <c r="H163" s="105"/>
      <c r="I163" s="106"/>
      <c r="J163" s="25"/>
      <c r="K163" s="107"/>
      <c r="L163" s="108"/>
      <c r="M163" s="105"/>
      <c r="N163" s="105"/>
      <c r="O163" s="108"/>
      <c r="P163" s="109"/>
      <c r="Q163" s="109"/>
      <c r="R163" s="110"/>
      <c r="S163" s="111"/>
      <c r="T163" s="109"/>
      <c r="U163" s="112"/>
      <c r="V163" s="25"/>
      <c r="W163" s="113"/>
      <c r="X163" s="25"/>
    </row>
    <row r="164" customFormat="false" ht="15.75" hidden="false" customHeight="false" outlineLevel="0" collapsed="false">
      <c r="A164" s="25"/>
      <c r="B164" s="25"/>
      <c r="C164" s="25"/>
      <c r="D164" s="25"/>
      <c r="E164" s="25"/>
      <c r="F164" s="25"/>
      <c r="G164" s="104"/>
      <c r="H164" s="105"/>
      <c r="I164" s="106"/>
      <c r="J164" s="25"/>
      <c r="K164" s="107"/>
      <c r="L164" s="108"/>
      <c r="M164" s="105"/>
      <c r="N164" s="105"/>
      <c r="O164" s="108"/>
      <c r="P164" s="109"/>
      <c r="Q164" s="109"/>
      <c r="R164" s="110"/>
      <c r="S164" s="111"/>
      <c r="T164" s="109"/>
      <c r="U164" s="112"/>
      <c r="V164" s="25"/>
      <c r="W164" s="113"/>
      <c r="X164" s="25"/>
    </row>
    <row r="165" customFormat="false" ht="15.75" hidden="false" customHeight="false" outlineLevel="0" collapsed="false">
      <c r="A165" s="25"/>
      <c r="B165" s="25"/>
      <c r="C165" s="25"/>
      <c r="D165" s="25"/>
      <c r="E165" s="25"/>
      <c r="F165" s="25"/>
      <c r="G165" s="104"/>
      <c r="H165" s="105"/>
      <c r="I165" s="106"/>
      <c r="J165" s="25"/>
      <c r="K165" s="107"/>
      <c r="L165" s="108"/>
      <c r="M165" s="105"/>
      <c r="N165" s="105"/>
      <c r="O165" s="108"/>
      <c r="P165" s="109"/>
      <c r="Q165" s="109"/>
      <c r="R165" s="110"/>
      <c r="S165" s="111"/>
      <c r="T165" s="109"/>
      <c r="U165" s="112"/>
      <c r="V165" s="25"/>
      <c r="W165" s="113"/>
      <c r="X165" s="25"/>
    </row>
    <row r="166" customFormat="false" ht="15.75" hidden="false" customHeight="false" outlineLevel="0" collapsed="false">
      <c r="A166" s="25"/>
      <c r="B166" s="25"/>
      <c r="C166" s="25"/>
      <c r="D166" s="25"/>
      <c r="E166" s="25"/>
      <c r="F166" s="25"/>
      <c r="G166" s="104"/>
      <c r="H166" s="105"/>
      <c r="I166" s="106"/>
      <c r="J166" s="25"/>
      <c r="K166" s="107"/>
      <c r="L166" s="108"/>
      <c r="M166" s="105"/>
      <c r="N166" s="105"/>
      <c r="O166" s="108"/>
      <c r="P166" s="109"/>
      <c r="Q166" s="109"/>
      <c r="R166" s="110"/>
      <c r="S166" s="111"/>
      <c r="T166" s="109"/>
      <c r="U166" s="112"/>
      <c r="V166" s="25"/>
      <c r="W166" s="113"/>
      <c r="X166" s="25"/>
    </row>
    <row r="167" customFormat="false" ht="15.75" hidden="false" customHeight="false" outlineLevel="0" collapsed="false">
      <c r="A167" s="25"/>
      <c r="B167" s="25"/>
      <c r="C167" s="25"/>
      <c r="D167" s="25"/>
      <c r="E167" s="25"/>
      <c r="F167" s="25"/>
      <c r="G167" s="104"/>
      <c r="H167" s="105"/>
      <c r="I167" s="106"/>
      <c r="J167" s="25"/>
      <c r="K167" s="107"/>
      <c r="L167" s="108"/>
      <c r="M167" s="105"/>
      <c r="N167" s="105"/>
      <c r="O167" s="108"/>
      <c r="P167" s="109"/>
      <c r="Q167" s="109"/>
      <c r="R167" s="110"/>
      <c r="S167" s="111"/>
      <c r="T167" s="109"/>
      <c r="U167" s="112"/>
      <c r="V167" s="25"/>
      <c r="W167" s="113"/>
      <c r="X167" s="25"/>
    </row>
    <row r="168" customFormat="false" ht="15.75" hidden="false" customHeight="false" outlineLevel="0" collapsed="false">
      <c r="A168" s="25"/>
      <c r="B168" s="25"/>
      <c r="C168" s="25"/>
      <c r="D168" s="25"/>
      <c r="E168" s="25"/>
      <c r="F168" s="25"/>
      <c r="G168" s="104"/>
      <c r="H168" s="105"/>
      <c r="I168" s="106"/>
      <c r="J168" s="25"/>
      <c r="K168" s="107"/>
      <c r="L168" s="108"/>
      <c r="M168" s="105"/>
      <c r="N168" s="105"/>
      <c r="O168" s="108"/>
      <c r="P168" s="109"/>
      <c r="Q168" s="109"/>
      <c r="R168" s="110"/>
      <c r="S168" s="111"/>
      <c r="T168" s="109"/>
      <c r="U168" s="112"/>
      <c r="V168" s="25"/>
      <c r="W168" s="113"/>
      <c r="X168" s="25"/>
    </row>
    <row r="169" customFormat="false" ht="15.75" hidden="false" customHeight="false" outlineLevel="0" collapsed="false">
      <c r="A169" s="25"/>
      <c r="B169" s="25"/>
      <c r="C169" s="25"/>
      <c r="D169" s="25"/>
      <c r="E169" s="25"/>
      <c r="F169" s="25"/>
      <c r="G169" s="104"/>
      <c r="H169" s="105"/>
      <c r="I169" s="106"/>
      <c r="J169" s="25"/>
      <c r="K169" s="107"/>
      <c r="L169" s="108"/>
      <c r="M169" s="105"/>
      <c r="N169" s="105"/>
      <c r="O169" s="108"/>
      <c r="P169" s="109"/>
      <c r="Q169" s="109"/>
      <c r="R169" s="110"/>
      <c r="S169" s="111"/>
      <c r="T169" s="109"/>
      <c r="U169" s="112"/>
      <c r="V169" s="25"/>
      <c r="W169" s="113"/>
      <c r="X169" s="25"/>
    </row>
    <row r="170" customFormat="false" ht="15.75" hidden="false" customHeight="false" outlineLevel="0" collapsed="false">
      <c r="A170" s="25"/>
      <c r="B170" s="25"/>
      <c r="C170" s="25"/>
      <c r="D170" s="25"/>
      <c r="E170" s="25"/>
      <c r="F170" s="25"/>
      <c r="G170" s="104"/>
      <c r="H170" s="105"/>
      <c r="I170" s="106"/>
      <c r="J170" s="25"/>
      <c r="K170" s="107"/>
      <c r="L170" s="108"/>
      <c r="M170" s="105"/>
      <c r="N170" s="105"/>
      <c r="O170" s="108"/>
      <c r="P170" s="109"/>
      <c r="Q170" s="109"/>
      <c r="R170" s="110"/>
      <c r="S170" s="111"/>
      <c r="T170" s="109"/>
      <c r="U170" s="112"/>
      <c r="V170" s="25"/>
      <c r="W170" s="113"/>
      <c r="X170" s="25"/>
    </row>
    <row r="171" customFormat="false" ht="15.75" hidden="false" customHeight="false" outlineLevel="0" collapsed="false">
      <c r="A171" s="25"/>
      <c r="B171" s="25"/>
      <c r="C171" s="25"/>
      <c r="D171" s="25"/>
      <c r="E171" s="25"/>
      <c r="F171" s="25"/>
      <c r="G171" s="104"/>
      <c r="H171" s="105"/>
      <c r="I171" s="106"/>
      <c r="J171" s="25"/>
      <c r="K171" s="107"/>
      <c r="L171" s="108"/>
      <c r="M171" s="105"/>
      <c r="N171" s="105"/>
      <c r="O171" s="108"/>
      <c r="P171" s="109"/>
      <c r="Q171" s="109"/>
      <c r="R171" s="110"/>
      <c r="S171" s="111"/>
      <c r="T171" s="109"/>
      <c r="U171" s="112"/>
      <c r="V171" s="25"/>
      <c r="W171" s="113"/>
      <c r="X171" s="25"/>
    </row>
    <row r="172" customFormat="false" ht="15.75" hidden="false" customHeight="false" outlineLevel="0" collapsed="false">
      <c r="A172" s="25"/>
      <c r="B172" s="25"/>
      <c r="C172" s="25"/>
      <c r="D172" s="25"/>
      <c r="E172" s="25"/>
      <c r="F172" s="25"/>
      <c r="G172" s="104"/>
      <c r="H172" s="105"/>
      <c r="I172" s="106"/>
      <c r="J172" s="25"/>
      <c r="K172" s="107"/>
      <c r="L172" s="108"/>
      <c r="M172" s="105"/>
      <c r="N172" s="105"/>
      <c r="O172" s="108"/>
      <c r="P172" s="109"/>
      <c r="Q172" s="109"/>
      <c r="R172" s="110"/>
      <c r="S172" s="111"/>
      <c r="T172" s="109"/>
      <c r="U172" s="112"/>
      <c r="V172" s="25"/>
      <c r="W172" s="113"/>
      <c r="X172" s="25"/>
    </row>
    <row r="173" customFormat="false" ht="15.75" hidden="false" customHeight="false" outlineLevel="0" collapsed="false">
      <c r="A173" s="25"/>
      <c r="B173" s="25"/>
      <c r="C173" s="25"/>
      <c r="D173" s="25"/>
      <c r="E173" s="25"/>
      <c r="F173" s="25"/>
      <c r="G173" s="104"/>
      <c r="H173" s="105"/>
      <c r="I173" s="106"/>
      <c r="J173" s="25"/>
      <c r="K173" s="107"/>
      <c r="L173" s="108"/>
      <c r="M173" s="105"/>
      <c r="N173" s="105"/>
      <c r="O173" s="108"/>
      <c r="P173" s="109"/>
      <c r="Q173" s="109"/>
      <c r="R173" s="110"/>
      <c r="S173" s="111"/>
      <c r="T173" s="109"/>
      <c r="U173" s="112"/>
      <c r="V173" s="25"/>
      <c r="W173" s="113"/>
      <c r="X173" s="25"/>
    </row>
    <row r="174" customFormat="false" ht="15.75" hidden="false" customHeight="false" outlineLevel="0" collapsed="false">
      <c r="A174" s="25"/>
      <c r="B174" s="25"/>
      <c r="C174" s="25"/>
      <c r="D174" s="25"/>
      <c r="E174" s="25"/>
      <c r="F174" s="25"/>
      <c r="G174" s="104"/>
      <c r="H174" s="105"/>
      <c r="I174" s="106"/>
      <c r="J174" s="25"/>
      <c r="K174" s="107"/>
      <c r="L174" s="108"/>
      <c r="M174" s="105"/>
      <c r="N174" s="105"/>
      <c r="O174" s="108"/>
      <c r="P174" s="109"/>
      <c r="Q174" s="109"/>
      <c r="R174" s="110"/>
      <c r="S174" s="111"/>
      <c r="T174" s="109"/>
      <c r="U174" s="112"/>
      <c r="V174" s="25"/>
      <c r="W174" s="113"/>
      <c r="X174" s="25"/>
    </row>
    <row r="175" customFormat="false" ht="15.75" hidden="false" customHeight="false" outlineLevel="0" collapsed="false">
      <c r="A175" s="25"/>
      <c r="B175" s="25"/>
      <c r="C175" s="25"/>
      <c r="D175" s="25"/>
      <c r="E175" s="25"/>
      <c r="F175" s="25"/>
      <c r="G175" s="104"/>
      <c r="H175" s="105"/>
      <c r="I175" s="106"/>
      <c r="J175" s="25"/>
      <c r="K175" s="107"/>
      <c r="L175" s="108"/>
      <c r="M175" s="105"/>
      <c r="N175" s="105"/>
      <c r="O175" s="108"/>
      <c r="P175" s="109"/>
      <c r="Q175" s="109"/>
      <c r="R175" s="110"/>
      <c r="S175" s="111"/>
      <c r="T175" s="109"/>
      <c r="U175" s="112"/>
      <c r="V175" s="25"/>
      <c r="W175" s="113"/>
      <c r="X175" s="25"/>
    </row>
    <row r="176" customFormat="false" ht="15.75" hidden="false" customHeight="false" outlineLevel="0" collapsed="false">
      <c r="A176" s="25"/>
      <c r="B176" s="25"/>
      <c r="C176" s="25"/>
      <c r="D176" s="25"/>
      <c r="E176" s="25"/>
      <c r="F176" s="25"/>
      <c r="G176" s="104"/>
      <c r="H176" s="105"/>
      <c r="I176" s="106"/>
      <c r="J176" s="25"/>
      <c r="K176" s="107"/>
      <c r="L176" s="108"/>
      <c r="M176" s="105"/>
      <c r="N176" s="105"/>
      <c r="O176" s="108"/>
      <c r="P176" s="109"/>
      <c r="Q176" s="109"/>
      <c r="R176" s="110"/>
      <c r="S176" s="111"/>
      <c r="T176" s="109"/>
      <c r="U176" s="112"/>
      <c r="V176" s="25"/>
      <c r="W176" s="113"/>
      <c r="X176" s="25"/>
    </row>
    <row r="177" customFormat="false" ht="15.75" hidden="false" customHeight="false" outlineLevel="0" collapsed="false">
      <c r="A177" s="25"/>
      <c r="B177" s="25"/>
      <c r="C177" s="25"/>
      <c r="D177" s="25"/>
      <c r="E177" s="25"/>
      <c r="F177" s="25"/>
      <c r="G177" s="104"/>
      <c r="H177" s="105"/>
      <c r="I177" s="106"/>
      <c r="J177" s="25"/>
      <c r="K177" s="107"/>
      <c r="L177" s="108"/>
      <c r="M177" s="105"/>
      <c r="N177" s="105"/>
      <c r="O177" s="108"/>
      <c r="P177" s="109"/>
      <c r="Q177" s="109"/>
      <c r="R177" s="110"/>
      <c r="S177" s="111"/>
      <c r="T177" s="109"/>
      <c r="U177" s="112"/>
      <c r="V177" s="25"/>
      <c r="W177" s="113"/>
      <c r="X177" s="25"/>
    </row>
    <row r="178" customFormat="false" ht="15.75" hidden="false" customHeight="false" outlineLevel="0" collapsed="false">
      <c r="A178" s="25"/>
      <c r="B178" s="25"/>
      <c r="C178" s="25"/>
      <c r="D178" s="25"/>
      <c r="E178" s="25"/>
      <c r="F178" s="25"/>
      <c r="G178" s="104"/>
      <c r="H178" s="105"/>
      <c r="I178" s="106"/>
      <c r="J178" s="25"/>
      <c r="K178" s="107"/>
      <c r="L178" s="108"/>
      <c r="M178" s="105"/>
      <c r="N178" s="105"/>
      <c r="O178" s="108"/>
      <c r="P178" s="109"/>
      <c r="Q178" s="109"/>
      <c r="R178" s="110"/>
      <c r="S178" s="111"/>
      <c r="T178" s="109"/>
      <c r="U178" s="112"/>
      <c r="V178" s="25"/>
      <c r="W178" s="113"/>
      <c r="X178" s="25"/>
    </row>
    <row r="179" customFormat="false" ht="15.75" hidden="false" customHeight="false" outlineLevel="0" collapsed="false">
      <c r="A179" s="25"/>
      <c r="B179" s="25"/>
      <c r="C179" s="25"/>
      <c r="D179" s="25"/>
      <c r="E179" s="25"/>
      <c r="F179" s="25"/>
      <c r="G179" s="104"/>
      <c r="H179" s="105"/>
      <c r="I179" s="106"/>
      <c r="J179" s="25"/>
      <c r="K179" s="107"/>
      <c r="L179" s="108"/>
      <c r="M179" s="105"/>
      <c r="N179" s="105"/>
      <c r="O179" s="108"/>
      <c r="P179" s="109"/>
      <c r="Q179" s="109"/>
      <c r="R179" s="110"/>
      <c r="S179" s="111"/>
      <c r="T179" s="109"/>
      <c r="U179" s="112"/>
      <c r="V179" s="25"/>
      <c r="W179" s="113"/>
      <c r="X179" s="25"/>
    </row>
    <row r="180" customFormat="false" ht="15.75" hidden="false" customHeight="false" outlineLevel="0" collapsed="false">
      <c r="A180" s="25"/>
      <c r="B180" s="25"/>
      <c r="C180" s="25"/>
      <c r="D180" s="25"/>
      <c r="E180" s="25"/>
      <c r="F180" s="25"/>
      <c r="G180" s="104"/>
      <c r="H180" s="105"/>
      <c r="I180" s="106"/>
      <c r="J180" s="25"/>
      <c r="K180" s="107"/>
      <c r="L180" s="108"/>
      <c r="M180" s="105"/>
      <c r="N180" s="105"/>
      <c r="O180" s="108"/>
      <c r="P180" s="109"/>
      <c r="Q180" s="109"/>
      <c r="R180" s="110"/>
      <c r="S180" s="111"/>
      <c r="T180" s="109"/>
      <c r="U180" s="112"/>
      <c r="V180" s="25"/>
      <c r="W180" s="113"/>
      <c r="X180" s="25"/>
    </row>
    <row r="181" customFormat="false" ht="15.75" hidden="false" customHeight="false" outlineLevel="0" collapsed="false">
      <c r="A181" s="25"/>
      <c r="B181" s="25"/>
      <c r="C181" s="25"/>
      <c r="D181" s="25"/>
      <c r="E181" s="25"/>
      <c r="F181" s="25"/>
      <c r="G181" s="104"/>
      <c r="H181" s="105"/>
      <c r="I181" s="106"/>
      <c r="J181" s="25"/>
      <c r="K181" s="107"/>
      <c r="L181" s="108"/>
      <c r="M181" s="105"/>
      <c r="N181" s="105"/>
      <c r="O181" s="108"/>
      <c r="P181" s="109"/>
      <c r="Q181" s="109"/>
      <c r="R181" s="110"/>
      <c r="S181" s="111"/>
      <c r="T181" s="109"/>
      <c r="U181" s="112"/>
      <c r="V181" s="25"/>
      <c r="W181" s="113"/>
      <c r="X181" s="25"/>
    </row>
    <row r="182" customFormat="false" ht="15.75" hidden="false" customHeight="false" outlineLevel="0" collapsed="false">
      <c r="A182" s="25"/>
      <c r="B182" s="25"/>
      <c r="C182" s="25"/>
      <c r="D182" s="25"/>
      <c r="E182" s="25"/>
      <c r="F182" s="25"/>
      <c r="G182" s="104"/>
      <c r="H182" s="105"/>
      <c r="I182" s="106"/>
      <c r="J182" s="25"/>
      <c r="K182" s="107"/>
      <c r="L182" s="108"/>
      <c r="M182" s="105"/>
      <c r="N182" s="105"/>
      <c r="O182" s="108"/>
      <c r="P182" s="109"/>
      <c r="Q182" s="109"/>
      <c r="R182" s="110"/>
      <c r="S182" s="111"/>
      <c r="T182" s="109"/>
      <c r="U182" s="112"/>
      <c r="V182" s="25"/>
      <c r="W182" s="113"/>
      <c r="X182" s="25"/>
    </row>
    <row r="183" customFormat="false" ht="15.75" hidden="false" customHeight="false" outlineLevel="0" collapsed="false">
      <c r="A183" s="25"/>
      <c r="B183" s="25"/>
      <c r="C183" s="25"/>
      <c r="D183" s="25"/>
      <c r="E183" s="25"/>
      <c r="F183" s="25"/>
      <c r="G183" s="104"/>
      <c r="H183" s="105"/>
      <c r="I183" s="106"/>
      <c r="J183" s="25"/>
      <c r="K183" s="107"/>
      <c r="L183" s="108"/>
      <c r="M183" s="105"/>
      <c r="N183" s="105"/>
      <c r="O183" s="108"/>
      <c r="P183" s="109"/>
      <c r="Q183" s="109"/>
      <c r="R183" s="110"/>
      <c r="S183" s="111"/>
      <c r="T183" s="109"/>
      <c r="U183" s="112"/>
      <c r="V183" s="25"/>
      <c r="W183" s="113"/>
      <c r="X183" s="25"/>
    </row>
    <row r="184" customFormat="false" ht="15.75" hidden="false" customHeight="false" outlineLevel="0" collapsed="false">
      <c r="A184" s="25"/>
      <c r="B184" s="25"/>
      <c r="C184" s="25"/>
      <c r="D184" s="25"/>
      <c r="E184" s="25"/>
      <c r="F184" s="25"/>
      <c r="G184" s="104"/>
      <c r="H184" s="105"/>
      <c r="I184" s="106"/>
      <c r="J184" s="25"/>
      <c r="K184" s="107"/>
      <c r="L184" s="108"/>
      <c r="M184" s="105"/>
      <c r="N184" s="105"/>
      <c r="O184" s="108"/>
      <c r="P184" s="109"/>
      <c r="Q184" s="109"/>
      <c r="R184" s="110"/>
      <c r="S184" s="111"/>
      <c r="T184" s="109"/>
      <c r="U184" s="112"/>
      <c r="V184" s="25"/>
      <c r="W184" s="113"/>
      <c r="X184" s="25"/>
    </row>
    <row r="185" customFormat="false" ht="15.75" hidden="false" customHeight="false" outlineLevel="0" collapsed="false">
      <c r="A185" s="25"/>
      <c r="B185" s="25"/>
      <c r="C185" s="25"/>
      <c r="D185" s="25"/>
      <c r="E185" s="25"/>
      <c r="F185" s="25"/>
      <c r="G185" s="104"/>
      <c r="H185" s="105"/>
      <c r="I185" s="106"/>
      <c r="J185" s="25"/>
      <c r="K185" s="107"/>
      <c r="L185" s="108"/>
      <c r="M185" s="105"/>
      <c r="N185" s="105"/>
      <c r="O185" s="108"/>
      <c r="P185" s="109"/>
      <c r="Q185" s="109"/>
      <c r="R185" s="110"/>
      <c r="S185" s="111"/>
      <c r="T185" s="109"/>
      <c r="U185" s="112"/>
      <c r="V185" s="25"/>
      <c r="W185" s="113"/>
      <c r="X185" s="25"/>
    </row>
    <row r="186" customFormat="false" ht="15.75" hidden="false" customHeight="false" outlineLevel="0" collapsed="false">
      <c r="A186" s="25"/>
      <c r="B186" s="25"/>
      <c r="C186" s="25"/>
      <c r="D186" s="25"/>
      <c r="E186" s="25"/>
      <c r="F186" s="25"/>
      <c r="G186" s="104"/>
      <c r="H186" s="105"/>
      <c r="I186" s="106"/>
      <c r="J186" s="25"/>
      <c r="K186" s="107"/>
      <c r="L186" s="108"/>
      <c r="M186" s="105"/>
      <c r="N186" s="105"/>
      <c r="O186" s="108"/>
      <c r="P186" s="109"/>
      <c r="Q186" s="109"/>
      <c r="R186" s="110"/>
      <c r="S186" s="111"/>
      <c r="T186" s="109"/>
      <c r="U186" s="112"/>
      <c r="V186" s="25"/>
      <c r="W186" s="113"/>
      <c r="X186" s="25"/>
    </row>
    <row r="187" customFormat="false" ht="15.75" hidden="false" customHeight="false" outlineLevel="0" collapsed="false">
      <c r="A187" s="25"/>
      <c r="B187" s="25"/>
      <c r="C187" s="25"/>
      <c r="D187" s="25"/>
      <c r="E187" s="25"/>
      <c r="F187" s="25"/>
      <c r="G187" s="104"/>
      <c r="H187" s="105"/>
      <c r="I187" s="106"/>
      <c r="J187" s="25"/>
      <c r="K187" s="107"/>
      <c r="L187" s="108"/>
      <c r="M187" s="105"/>
      <c r="N187" s="105"/>
      <c r="O187" s="108"/>
      <c r="P187" s="109"/>
      <c r="Q187" s="109"/>
      <c r="R187" s="110"/>
      <c r="S187" s="111"/>
      <c r="T187" s="109"/>
      <c r="U187" s="112"/>
      <c r="V187" s="25"/>
      <c r="W187" s="113"/>
      <c r="X187" s="25"/>
    </row>
    <row r="188" customFormat="false" ht="15.75" hidden="false" customHeight="false" outlineLevel="0" collapsed="false">
      <c r="A188" s="25"/>
      <c r="B188" s="25"/>
      <c r="C188" s="25"/>
      <c r="D188" s="25"/>
      <c r="E188" s="25"/>
      <c r="F188" s="25"/>
      <c r="G188" s="104"/>
      <c r="H188" s="105"/>
      <c r="I188" s="106"/>
      <c r="J188" s="25"/>
      <c r="K188" s="107"/>
      <c r="L188" s="108"/>
      <c r="M188" s="105"/>
      <c r="N188" s="105"/>
      <c r="O188" s="108"/>
      <c r="P188" s="109"/>
      <c r="Q188" s="109"/>
      <c r="R188" s="110"/>
      <c r="S188" s="111"/>
      <c r="T188" s="109"/>
      <c r="U188" s="112"/>
      <c r="V188" s="25"/>
      <c r="W188" s="113"/>
      <c r="X188" s="25"/>
    </row>
    <row r="189" customFormat="false" ht="15.75" hidden="false" customHeight="false" outlineLevel="0" collapsed="false">
      <c r="A189" s="25"/>
      <c r="B189" s="25"/>
      <c r="C189" s="25"/>
      <c r="D189" s="25"/>
      <c r="E189" s="25"/>
      <c r="F189" s="25"/>
      <c r="G189" s="104"/>
      <c r="H189" s="105"/>
      <c r="I189" s="106"/>
      <c r="J189" s="25"/>
      <c r="K189" s="107"/>
      <c r="L189" s="108"/>
      <c r="M189" s="105"/>
      <c r="N189" s="105"/>
      <c r="O189" s="108"/>
      <c r="P189" s="109"/>
      <c r="Q189" s="109"/>
      <c r="R189" s="110"/>
      <c r="S189" s="111"/>
      <c r="T189" s="109"/>
      <c r="U189" s="112"/>
      <c r="V189" s="25"/>
      <c r="W189" s="113"/>
      <c r="X189" s="25"/>
    </row>
    <row r="190" customFormat="false" ht="15.75" hidden="false" customHeight="false" outlineLevel="0" collapsed="false">
      <c r="A190" s="25"/>
      <c r="B190" s="25"/>
      <c r="C190" s="25"/>
      <c r="D190" s="25"/>
      <c r="E190" s="25"/>
      <c r="F190" s="25"/>
      <c r="G190" s="104"/>
      <c r="H190" s="105"/>
      <c r="I190" s="106"/>
      <c r="J190" s="25"/>
      <c r="K190" s="107"/>
      <c r="L190" s="108"/>
      <c r="M190" s="105"/>
      <c r="N190" s="105"/>
      <c r="O190" s="108"/>
      <c r="P190" s="109"/>
      <c r="Q190" s="109"/>
      <c r="R190" s="110"/>
      <c r="S190" s="111"/>
      <c r="T190" s="109"/>
      <c r="U190" s="112"/>
      <c r="V190" s="25"/>
      <c r="W190" s="113"/>
      <c r="X190" s="25"/>
    </row>
    <row r="191" customFormat="false" ht="15.75" hidden="false" customHeight="false" outlineLevel="0" collapsed="false">
      <c r="A191" s="25"/>
      <c r="B191" s="25"/>
      <c r="C191" s="25"/>
      <c r="D191" s="25"/>
      <c r="E191" s="25"/>
      <c r="F191" s="25"/>
      <c r="G191" s="104"/>
      <c r="H191" s="105"/>
      <c r="I191" s="106"/>
      <c r="J191" s="25"/>
      <c r="K191" s="107"/>
      <c r="L191" s="108"/>
      <c r="M191" s="105"/>
      <c r="N191" s="105"/>
      <c r="O191" s="108"/>
      <c r="P191" s="109"/>
      <c r="Q191" s="109"/>
      <c r="R191" s="110"/>
      <c r="S191" s="111"/>
      <c r="T191" s="109"/>
      <c r="U191" s="112"/>
      <c r="V191" s="25"/>
      <c r="W191" s="113"/>
      <c r="X191" s="25"/>
    </row>
    <row r="192" customFormat="false" ht="15.75" hidden="false" customHeight="false" outlineLevel="0" collapsed="false">
      <c r="A192" s="25"/>
      <c r="B192" s="25"/>
      <c r="C192" s="25"/>
      <c r="D192" s="25"/>
      <c r="E192" s="25"/>
      <c r="F192" s="25"/>
      <c r="G192" s="104"/>
      <c r="H192" s="105"/>
      <c r="I192" s="106"/>
      <c r="J192" s="25"/>
      <c r="K192" s="107"/>
      <c r="L192" s="108"/>
      <c r="M192" s="105"/>
      <c r="N192" s="105"/>
      <c r="O192" s="108"/>
      <c r="P192" s="109"/>
      <c r="Q192" s="109"/>
      <c r="R192" s="110"/>
      <c r="S192" s="111"/>
      <c r="T192" s="109"/>
      <c r="U192" s="112"/>
      <c r="V192" s="25"/>
      <c r="W192" s="113"/>
      <c r="X192" s="25"/>
    </row>
    <row r="193" customFormat="false" ht="15.75" hidden="false" customHeight="false" outlineLevel="0" collapsed="false">
      <c r="A193" s="25"/>
      <c r="B193" s="25"/>
      <c r="C193" s="25"/>
      <c r="D193" s="25"/>
      <c r="E193" s="25"/>
      <c r="F193" s="25"/>
      <c r="G193" s="104"/>
      <c r="H193" s="105"/>
      <c r="I193" s="106"/>
      <c r="J193" s="25"/>
      <c r="K193" s="107"/>
      <c r="L193" s="108"/>
      <c r="M193" s="105"/>
      <c r="N193" s="105"/>
      <c r="O193" s="108"/>
      <c r="P193" s="109"/>
      <c r="Q193" s="109"/>
      <c r="R193" s="110"/>
      <c r="S193" s="111"/>
      <c r="T193" s="109"/>
      <c r="U193" s="112"/>
      <c r="V193" s="25"/>
      <c r="W193" s="113"/>
      <c r="X193" s="25"/>
    </row>
    <row r="194" customFormat="false" ht="15.75" hidden="false" customHeight="false" outlineLevel="0" collapsed="false">
      <c r="A194" s="25"/>
      <c r="B194" s="25"/>
      <c r="C194" s="25"/>
      <c r="D194" s="25"/>
      <c r="E194" s="25"/>
      <c r="F194" s="25"/>
      <c r="G194" s="104"/>
      <c r="H194" s="105"/>
      <c r="I194" s="106"/>
      <c r="J194" s="25"/>
      <c r="K194" s="107"/>
      <c r="L194" s="108"/>
      <c r="M194" s="105"/>
      <c r="N194" s="105"/>
      <c r="O194" s="108"/>
      <c r="P194" s="109"/>
      <c r="Q194" s="109"/>
      <c r="R194" s="110"/>
      <c r="S194" s="111"/>
      <c r="T194" s="109"/>
      <c r="U194" s="112"/>
      <c r="V194" s="25"/>
      <c r="W194" s="113"/>
      <c r="X194" s="25"/>
    </row>
    <row r="195" customFormat="false" ht="15.75" hidden="false" customHeight="false" outlineLevel="0" collapsed="false">
      <c r="A195" s="25"/>
      <c r="B195" s="25"/>
      <c r="C195" s="25"/>
      <c r="D195" s="25"/>
      <c r="E195" s="25"/>
      <c r="F195" s="25"/>
      <c r="G195" s="104"/>
      <c r="H195" s="105"/>
      <c r="I195" s="106"/>
      <c r="J195" s="25"/>
      <c r="K195" s="107"/>
      <c r="L195" s="108"/>
      <c r="M195" s="105"/>
      <c r="N195" s="105"/>
      <c r="O195" s="108"/>
      <c r="P195" s="109"/>
      <c r="Q195" s="109"/>
      <c r="R195" s="110"/>
      <c r="S195" s="111"/>
      <c r="T195" s="109"/>
      <c r="U195" s="112"/>
      <c r="V195" s="25"/>
      <c r="W195" s="113"/>
      <c r="X195" s="25"/>
    </row>
    <row r="196" customFormat="false" ht="15.75" hidden="false" customHeight="false" outlineLevel="0" collapsed="false">
      <c r="A196" s="25"/>
      <c r="B196" s="25"/>
      <c r="C196" s="25"/>
      <c r="D196" s="25"/>
      <c r="E196" s="25"/>
      <c r="F196" s="25"/>
      <c r="G196" s="104"/>
      <c r="H196" s="105"/>
      <c r="I196" s="106"/>
      <c r="J196" s="25"/>
      <c r="K196" s="107"/>
      <c r="L196" s="108"/>
      <c r="M196" s="105"/>
      <c r="N196" s="105"/>
      <c r="O196" s="108"/>
      <c r="P196" s="109"/>
      <c r="Q196" s="109"/>
      <c r="R196" s="110"/>
      <c r="S196" s="111"/>
      <c r="T196" s="109"/>
      <c r="U196" s="112"/>
      <c r="V196" s="25"/>
      <c r="W196" s="113"/>
      <c r="X196" s="25"/>
    </row>
    <row r="197" customFormat="false" ht="15.75" hidden="false" customHeight="false" outlineLevel="0" collapsed="false">
      <c r="A197" s="25"/>
      <c r="B197" s="25"/>
      <c r="C197" s="25"/>
      <c r="D197" s="25"/>
      <c r="E197" s="25"/>
      <c r="F197" s="25"/>
      <c r="G197" s="104"/>
      <c r="H197" s="105"/>
      <c r="I197" s="106"/>
      <c r="J197" s="25"/>
      <c r="K197" s="107"/>
      <c r="L197" s="108"/>
      <c r="M197" s="105"/>
      <c r="N197" s="105"/>
      <c r="O197" s="108"/>
      <c r="P197" s="109"/>
      <c r="Q197" s="109"/>
      <c r="R197" s="110"/>
      <c r="S197" s="111"/>
      <c r="T197" s="109"/>
      <c r="U197" s="112"/>
      <c r="V197" s="25"/>
      <c r="W197" s="113"/>
      <c r="X197" s="25"/>
    </row>
    <row r="198" customFormat="false" ht="15.75" hidden="false" customHeight="false" outlineLevel="0" collapsed="false">
      <c r="A198" s="25"/>
      <c r="B198" s="25"/>
      <c r="C198" s="25"/>
      <c r="D198" s="25"/>
      <c r="E198" s="25"/>
      <c r="F198" s="25"/>
      <c r="G198" s="104"/>
      <c r="H198" s="105"/>
      <c r="I198" s="106"/>
      <c r="J198" s="25"/>
      <c r="K198" s="107"/>
      <c r="L198" s="108"/>
      <c r="M198" s="105"/>
      <c r="N198" s="105"/>
      <c r="O198" s="108"/>
      <c r="P198" s="109"/>
      <c r="Q198" s="109"/>
      <c r="R198" s="110"/>
      <c r="S198" s="111"/>
      <c r="T198" s="109"/>
      <c r="U198" s="112"/>
      <c r="V198" s="25"/>
      <c r="W198" s="113"/>
      <c r="X198" s="25"/>
    </row>
    <row r="199" customFormat="false" ht="15.75" hidden="false" customHeight="false" outlineLevel="0" collapsed="false">
      <c r="A199" s="25"/>
      <c r="B199" s="25"/>
      <c r="C199" s="25"/>
      <c r="D199" s="25"/>
      <c r="E199" s="25"/>
      <c r="F199" s="25"/>
      <c r="G199" s="104"/>
      <c r="H199" s="105"/>
      <c r="I199" s="106"/>
      <c r="J199" s="25"/>
      <c r="K199" s="107"/>
      <c r="L199" s="108"/>
      <c r="M199" s="105"/>
      <c r="N199" s="105"/>
      <c r="O199" s="108"/>
      <c r="P199" s="109"/>
      <c r="Q199" s="109"/>
      <c r="R199" s="110"/>
      <c r="S199" s="111"/>
      <c r="T199" s="109"/>
      <c r="U199" s="112"/>
      <c r="V199" s="25"/>
      <c r="W199" s="113"/>
      <c r="X199" s="25"/>
    </row>
    <row r="200" customFormat="false" ht="15.75" hidden="false" customHeight="false" outlineLevel="0" collapsed="false">
      <c r="A200" s="25"/>
      <c r="B200" s="25"/>
      <c r="C200" s="25"/>
      <c r="D200" s="25"/>
      <c r="E200" s="25"/>
      <c r="F200" s="25"/>
      <c r="G200" s="104"/>
      <c r="H200" s="105"/>
      <c r="I200" s="106"/>
      <c r="J200" s="25"/>
      <c r="K200" s="107"/>
      <c r="L200" s="108"/>
      <c r="M200" s="105"/>
      <c r="N200" s="105"/>
      <c r="O200" s="108"/>
      <c r="P200" s="109"/>
      <c r="Q200" s="109"/>
      <c r="R200" s="110"/>
      <c r="S200" s="111"/>
      <c r="T200" s="109"/>
      <c r="U200" s="112"/>
      <c r="V200" s="25"/>
      <c r="W200" s="113"/>
      <c r="X200" s="25"/>
    </row>
    <row r="201" customFormat="false" ht="15.75" hidden="false" customHeight="false" outlineLevel="0" collapsed="false">
      <c r="A201" s="25"/>
      <c r="B201" s="25"/>
      <c r="C201" s="25"/>
      <c r="D201" s="25"/>
      <c r="E201" s="25"/>
      <c r="F201" s="25"/>
      <c r="G201" s="104"/>
      <c r="H201" s="105"/>
      <c r="I201" s="106"/>
      <c r="J201" s="25"/>
      <c r="K201" s="107"/>
      <c r="L201" s="108"/>
      <c r="M201" s="105"/>
      <c r="N201" s="105"/>
      <c r="O201" s="108"/>
      <c r="P201" s="109"/>
      <c r="Q201" s="109"/>
      <c r="R201" s="110"/>
      <c r="S201" s="111"/>
      <c r="T201" s="109"/>
      <c r="U201" s="112"/>
      <c r="V201" s="25"/>
      <c r="W201" s="113"/>
      <c r="X201" s="25"/>
    </row>
    <row r="202" customFormat="false" ht="15.75" hidden="false" customHeight="false" outlineLevel="0" collapsed="false">
      <c r="A202" s="25"/>
      <c r="B202" s="25"/>
      <c r="C202" s="25"/>
      <c r="D202" s="25"/>
      <c r="E202" s="25"/>
      <c r="F202" s="25"/>
      <c r="G202" s="104"/>
      <c r="H202" s="105"/>
      <c r="I202" s="106"/>
      <c r="J202" s="25"/>
      <c r="K202" s="107"/>
      <c r="L202" s="108"/>
      <c r="M202" s="105"/>
      <c r="N202" s="105"/>
      <c r="O202" s="108"/>
      <c r="P202" s="109"/>
      <c r="Q202" s="109"/>
      <c r="R202" s="110"/>
      <c r="S202" s="111"/>
      <c r="T202" s="109"/>
      <c r="U202" s="112"/>
      <c r="V202" s="25"/>
      <c r="W202" s="113"/>
      <c r="X202" s="25"/>
    </row>
    <row r="203" customFormat="false" ht="15.75" hidden="false" customHeight="false" outlineLevel="0" collapsed="false">
      <c r="A203" s="25"/>
      <c r="B203" s="25"/>
      <c r="C203" s="25"/>
      <c r="D203" s="25"/>
      <c r="E203" s="25"/>
      <c r="F203" s="25"/>
      <c r="G203" s="104"/>
      <c r="H203" s="105"/>
      <c r="I203" s="106"/>
      <c r="J203" s="25"/>
      <c r="K203" s="107"/>
      <c r="L203" s="108"/>
      <c r="M203" s="105"/>
      <c r="N203" s="105"/>
      <c r="O203" s="108"/>
      <c r="P203" s="109"/>
      <c r="Q203" s="109"/>
      <c r="R203" s="110"/>
      <c r="S203" s="111"/>
      <c r="T203" s="109"/>
      <c r="U203" s="112"/>
      <c r="V203" s="25"/>
      <c r="W203" s="113"/>
      <c r="X203" s="25"/>
    </row>
    <row r="204" customFormat="false" ht="15.75" hidden="false" customHeight="false" outlineLevel="0" collapsed="false">
      <c r="A204" s="25"/>
      <c r="B204" s="25"/>
      <c r="C204" s="25"/>
      <c r="D204" s="25"/>
      <c r="E204" s="25"/>
      <c r="F204" s="25"/>
      <c r="G204" s="104"/>
      <c r="H204" s="105"/>
      <c r="I204" s="106"/>
      <c r="J204" s="25"/>
      <c r="K204" s="107"/>
      <c r="L204" s="108"/>
      <c r="M204" s="105"/>
      <c r="N204" s="105"/>
      <c r="O204" s="108"/>
      <c r="P204" s="109"/>
      <c r="Q204" s="109"/>
      <c r="R204" s="110"/>
      <c r="S204" s="111"/>
      <c r="T204" s="109"/>
      <c r="U204" s="112"/>
      <c r="V204" s="25"/>
      <c r="W204" s="113"/>
      <c r="X204" s="25"/>
    </row>
    <row r="205" customFormat="false" ht="15.75" hidden="false" customHeight="false" outlineLevel="0" collapsed="false">
      <c r="A205" s="25"/>
      <c r="B205" s="25"/>
      <c r="C205" s="25"/>
      <c r="D205" s="25"/>
      <c r="E205" s="25"/>
      <c r="F205" s="25"/>
      <c r="G205" s="104"/>
      <c r="H205" s="105"/>
      <c r="I205" s="106"/>
      <c r="J205" s="25"/>
      <c r="K205" s="107"/>
      <c r="L205" s="108"/>
      <c r="M205" s="105"/>
      <c r="N205" s="105"/>
      <c r="O205" s="108"/>
      <c r="P205" s="109"/>
      <c r="Q205" s="109"/>
      <c r="R205" s="110"/>
      <c r="S205" s="111"/>
      <c r="T205" s="109"/>
      <c r="U205" s="112"/>
      <c r="V205" s="25"/>
      <c r="W205" s="113"/>
      <c r="X205" s="25"/>
    </row>
    <row r="206" customFormat="false" ht="15.75" hidden="false" customHeight="false" outlineLevel="0" collapsed="false">
      <c r="A206" s="25"/>
      <c r="B206" s="25"/>
      <c r="C206" s="25"/>
      <c r="D206" s="25"/>
      <c r="E206" s="25"/>
      <c r="F206" s="25"/>
      <c r="G206" s="104"/>
      <c r="H206" s="105"/>
      <c r="I206" s="106"/>
      <c r="J206" s="25"/>
      <c r="K206" s="107"/>
      <c r="L206" s="108"/>
      <c r="M206" s="105"/>
      <c r="N206" s="105"/>
      <c r="O206" s="108"/>
      <c r="P206" s="109"/>
      <c r="Q206" s="109"/>
      <c r="R206" s="110"/>
      <c r="S206" s="111"/>
      <c r="T206" s="109"/>
      <c r="U206" s="112"/>
      <c r="V206" s="25"/>
      <c r="W206" s="113"/>
      <c r="X206" s="25"/>
    </row>
    <row r="207" customFormat="false" ht="15.75" hidden="false" customHeight="false" outlineLevel="0" collapsed="false">
      <c r="A207" s="25"/>
      <c r="B207" s="25"/>
      <c r="C207" s="25"/>
      <c r="D207" s="25"/>
      <c r="E207" s="25"/>
      <c r="F207" s="25"/>
      <c r="G207" s="104"/>
      <c r="H207" s="105"/>
      <c r="I207" s="106"/>
      <c r="J207" s="25"/>
      <c r="K207" s="107"/>
      <c r="L207" s="108"/>
      <c r="M207" s="105"/>
      <c r="N207" s="105"/>
      <c r="O207" s="108"/>
      <c r="P207" s="109"/>
      <c r="Q207" s="109"/>
      <c r="R207" s="110"/>
      <c r="S207" s="111"/>
      <c r="T207" s="109"/>
      <c r="U207" s="112"/>
      <c r="V207" s="25"/>
      <c r="W207" s="113"/>
      <c r="X207" s="25"/>
    </row>
    <row r="208" customFormat="false" ht="15.75" hidden="false" customHeight="false" outlineLevel="0" collapsed="false">
      <c r="A208" s="25"/>
      <c r="B208" s="25"/>
      <c r="C208" s="25"/>
      <c r="D208" s="25"/>
      <c r="E208" s="25"/>
      <c r="F208" s="25"/>
      <c r="G208" s="104"/>
      <c r="H208" s="105"/>
      <c r="I208" s="106"/>
      <c r="J208" s="25"/>
      <c r="K208" s="107"/>
      <c r="L208" s="108"/>
      <c r="M208" s="105"/>
      <c r="N208" s="105"/>
      <c r="O208" s="108"/>
      <c r="P208" s="109"/>
      <c r="Q208" s="109"/>
      <c r="R208" s="110"/>
      <c r="S208" s="111"/>
      <c r="T208" s="109"/>
      <c r="U208" s="112"/>
      <c r="V208" s="25"/>
      <c r="W208" s="113"/>
      <c r="X208" s="25"/>
    </row>
    <row r="209" customFormat="false" ht="15.75" hidden="false" customHeight="false" outlineLevel="0" collapsed="false">
      <c r="A209" s="25"/>
      <c r="B209" s="25"/>
      <c r="C209" s="25"/>
      <c r="D209" s="25"/>
      <c r="E209" s="25"/>
      <c r="F209" s="25"/>
      <c r="G209" s="104"/>
      <c r="H209" s="105"/>
      <c r="I209" s="106"/>
      <c r="J209" s="25"/>
      <c r="K209" s="107"/>
      <c r="L209" s="108"/>
      <c r="M209" s="105"/>
      <c r="N209" s="105"/>
      <c r="O209" s="108"/>
      <c r="P209" s="109"/>
      <c r="Q209" s="109"/>
      <c r="R209" s="110"/>
      <c r="S209" s="111"/>
      <c r="T209" s="109"/>
      <c r="U209" s="112"/>
      <c r="V209" s="25"/>
      <c r="W209" s="113"/>
      <c r="X209" s="25"/>
    </row>
    <row r="210" customFormat="false" ht="15.75" hidden="false" customHeight="false" outlineLevel="0" collapsed="false">
      <c r="A210" s="25"/>
      <c r="B210" s="25"/>
      <c r="C210" s="25"/>
      <c r="D210" s="25"/>
      <c r="E210" s="25"/>
      <c r="F210" s="25"/>
      <c r="G210" s="104"/>
      <c r="H210" s="105"/>
      <c r="I210" s="106"/>
      <c r="J210" s="25"/>
      <c r="K210" s="107"/>
      <c r="L210" s="108"/>
      <c r="M210" s="105"/>
      <c r="N210" s="105"/>
      <c r="O210" s="108"/>
      <c r="P210" s="109"/>
      <c r="Q210" s="109"/>
      <c r="R210" s="110"/>
      <c r="S210" s="111"/>
      <c r="T210" s="109"/>
      <c r="U210" s="112"/>
      <c r="V210" s="25"/>
      <c r="W210" s="113"/>
      <c r="X210" s="25"/>
    </row>
    <row r="211" customFormat="false" ht="15.75" hidden="false" customHeight="false" outlineLevel="0" collapsed="false">
      <c r="A211" s="25"/>
      <c r="B211" s="25"/>
      <c r="C211" s="25"/>
      <c r="D211" s="25"/>
      <c r="E211" s="25"/>
      <c r="F211" s="25"/>
      <c r="G211" s="104"/>
      <c r="H211" s="105"/>
      <c r="I211" s="106"/>
      <c r="J211" s="25"/>
      <c r="K211" s="107"/>
      <c r="L211" s="108"/>
      <c r="M211" s="105"/>
      <c r="N211" s="105"/>
      <c r="O211" s="108"/>
      <c r="P211" s="109"/>
      <c r="Q211" s="109"/>
      <c r="R211" s="110"/>
      <c r="S211" s="111"/>
      <c r="T211" s="109"/>
      <c r="U211" s="112"/>
      <c r="V211" s="25"/>
      <c r="W211" s="113"/>
      <c r="X211" s="25"/>
    </row>
    <row r="212" customFormat="false" ht="15.75" hidden="false" customHeight="false" outlineLevel="0" collapsed="false">
      <c r="A212" s="25"/>
      <c r="B212" s="25"/>
      <c r="C212" s="25"/>
      <c r="D212" s="25"/>
      <c r="E212" s="25"/>
      <c r="F212" s="25"/>
      <c r="G212" s="104"/>
      <c r="H212" s="105"/>
      <c r="I212" s="106"/>
      <c r="J212" s="25"/>
      <c r="K212" s="107"/>
      <c r="L212" s="108"/>
      <c r="M212" s="105"/>
      <c r="N212" s="105"/>
      <c r="O212" s="108"/>
      <c r="P212" s="109"/>
      <c r="Q212" s="109"/>
      <c r="R212" s="110"/>
      <c r="S212" s="111"/>
      <c r="T212" s="109"/>
      <c r="U212" s="112"/>
      <c r="V212" s="25"/>
      <c r="W212" s="113"/>
      <c r="X212" s="25"/>
    </row>
    <row r="213" customFormat="false" ht="15.75" hidden="false" customHeight="false" outlineLevel="0" collapsed="false">
      <c r="A213" s="25"/>
      <c r="B213" s="25"/>
      <c r="C213" s="25"/>
      <c r="D213" s="25"/>
      <c r="E213" s="25"/>
      <c r="F213" s="25"/>
      <c r="G213" s="104"/>
      <c r="H213" s="105"/>
      <c r="I213" s="106"/>
      <c r="J213" s="25"/>
      <c r="K213" s="107"/>
      <c r="L213" s="108"/>
      <c r="M213" s="105"/>
      <c r="N213" s="105"/>
      <c r="O213" s="108"/>
      <c r="P213" s="109"/>
      <c r="Q213" s="109"/>
      <c r="R213" s="110"/>
      <c r="S213" s="111"/>
      <c r="T213" s="109"/>
      <c r="U213" s="112"/>
      <c r="V213" s="25"/>
      <c r="W213" s="113"/>
      <c r="X213" s="25"/>
    </row>
    <row r="214" customFormat="false" ht="15.75" hidden="false" customHeight="false" outlineLevel="0" collapsed="false">
      <c r="A214" s="25"/>
      <c r="B214" s="25"/>
      <c r="C214" s="25"/>
      <c r="D214" s="25"/>
      <c r="E214" s="25"/>
      <c r="F214" s="25"/>
      <c r="G214" s="104"/>
      <c r="H214" s="105"/>
      <c r="I214" s="106"/>
      <c r="J214" s="25"/>
      <c r="K214" s="107"/>
      <c r="L214" s="108"/>
      <c r="M214" s="105"/>
      <c r="N214" s="105"/>
      <c r="O214" s="108"/>
      <c r="P214" s="109"/>
      <c r="Q214" s="109"/>
      <c r="R214" s="110"/>
      <c r="S214" s="111"/>
      <c r="T214" s="109"/>
      <c r="U214" s="112"/>
      <c r="V214" s="25"/>
      <c r="W214" s="113"/>
      <c r="X214" s="25"/>
    </row>
    <row r="215" customFormat="false" ht="15.75" hidden="false" customHeight="false" outlineLevel="0" collapsed="false">
      <c r="A215" s="25"/>
      <c r="B215" s="25"/>
      <c r="C215" s="25"/>
      <c r="D215" s="25"/>
      <c r="E215" s="25"/>
      <c r="F215" s="25"/>
      <c r="G215" s="104"/>
      <c r="H215" s="105"/>
      <c r="I215" s="106"/>
      <c r="J215" s="25"/>
      <c r="K215" s="107"/>
      <c r="L215" s="108"/>
      <c r="M215" s="105"/>
      <c r="N215" s="105"/>
      <c r="O215" s="108"/>
      <c r="P215" s="109"/>
      <c r="Q215" s="109"/>
      <c r="R215" s="110"/>
      <c r="S215" s="111"/>
      <c r="T215" s="109"/>
      <c r="U215" s="112"/>
      <c r="V215" s="25"/>
      <c r="W215" s="113"/>
      <c r="X215" s="25"/>
    </row>
    <row r="216" customFormat="false" ht="15.75" hidden="false" customHeight="false" outlineLevel="0" collapsed="false">
      <c r="A216" s="25"/>
      <c r="B216" s="25"/>
      <c r="C216" s="25"/>
      <c r="D216" s="25"/>
      <c r="E216" s="25"/>
      <c r="F216" s="25"/>
      <c r="G216" s="104"/>
      <c r="H216" s="105"/>
      <c r="I216" s="106"/>
      <c r="J216" s="25"/>
      <c r="K216" s="107"/>
      <c r="L216" s="108"/>
      <c r="M216" s="105"/>
      <c r="N216" s="105"/>
      <c r="O216" s="108"/>
      <c r="P216" s="109"/>
      <c r="Q216" s="109"/>
      <c r="R216" s="110"/>
      <c r="S216" s="111"/>
      <c r="T216" s="109"/>
      <c r="U216" s="112"/>
      <c r="V216" s="25"/>
      <c r="W216" s="113"/>
      <c r="X216" s="25"/>
    </row>
    <row r="217" customFormat="false" ht="15.75" hidden="false" customHeight="false" outlineLevel="0" collapsed="false">
      <c r="A217" s="25"/>
      <c r="B217" s="25"/>
      <c r="C217" s="25"/>
      <c r="D217" s="25"/>
      <c r="E217" s="25"/>
      <c r="F217" s="25"/>
      <c r="G217" s="104"/>
      <c r="H217" s="105"/>
      <c r="I217" s="106"/>
      <c r="J217" s="25"/>
      <c r="K217" s="107"/>
      <c r="L217" s="108"/>
      <c r="M217" s="105"/>
      <c r="N217" s="105"/>
      <c r="O217" s="108"/>
      <c r="P217" s="109"/>
      <c r="Q217" s="109"/>
      <c r="R217" s="110"/>
      <c r="S217" s="111"/>
      <c r="T217" s="109"/>
      <c r="U217" s="112"/>
      <c r="V217" s="25"/>
      <c r="W217" s="113"/>
      <c r="X217" s="25"/>
    </row>
    <row r="218" customFormat="false" ht="15.75" hidden="false" customHeight="false" outlineLevel="0" collapsed="false">
      <c r="A218" s="25"/>
      <c r="B218" s="25"/>
      <c r="C218" s="25"/>
      <c r="D218" s="25"/>
      <c r="E218" s="25"/>
      <c r="F218" s="25"/>
      <c r="G218" s="104"/>
      <c r="H218" s="105"/>
      <c r="I218" s="106"/>
      <c r="J218" s="25"/>
      <c r="K218" s="107"/>
      <c r="L218" s="108"/>
      <c r="M218" s="105"/>
      <c r="N218" s="105"/>
      <c r="O218" s="108"/>
      <c r="P218" s="109"/>
      <c r="Q218" s="109"/>
      <c r="R218" s="110"/>
      <c r="S218" s="111"/>
      <c r="T218" s="109"/>
      <c r="U218" s="112"/>
      <c r="V218" s="25"/>
      <c r="W218" s="113"/>
      <c r="X218" s="25"/>
    </row>
    <row r="219" customFormat="false" ht="15.75" hidden="false" customHeight="false" outlineLevel="0" collapsed="false">
      <c r="A219" s="25"/>
      <c r="B219" s="25"/>
      <c r="C219" s="25"/>
      <c r="D219" s="25"/>
      <c r="E219" s="25"/>
      <c r="F219" s="25"/>
      <c r="G219" s="104"/>
      <c r="H219" s="105"/>
      <c r="I219" s="106"/>
      <c r="J219" s="25"/>
      <c r="K219" s="107"/>
      <c r="L219" s="108"/>
      <c r="M219" s="105"/>
      <c r="N219" s="105"/>
      <c r="O219" s="108"/>
      <c r="P219" s="109"/>
      <c r="Q219" s="109"/>
      <c r="R219" s="110"/>
      <c r="S219" s="111"/>
      <c r="T219" s="109"/>
      <c r="U219" s="112"/>
      <c r="V219" s="25"/>
      <c r="W219" s="113"/>
      <c r="X219" s="25"/>
    </row>
    <row r="220" customFormat="false" ht="15.75" hidden="false" customHeight="false" outlineLevel="0" collapsed="false">
      <c r="A220" s="25"/>
      <c r="B220" s="25"/>
      <c r="C220" s="25"/>
      <c r="D220" s="25"/>
      <c r="E220" s="25"/>
      <c r="F220" s="25"/>
      <c r="G220" s="104"/>
      <c r="H220" s="105"/>
      <c r="I220" s="106"/>
      <c r="J220" s="25"/>
      <c r="K220" s="107"/>
      <c r="L220" s="108"/>
      <c r="M220" s="105"/>
      <c r="N220" s="105"/>
      <c r="O220" s="108"/>
      <c r="P220" s="109"/>
      <c r="Q220" s="109"/>
      <c r="R220" s="110"/>
      <c r="S220" s="111"/>
      <c r="T220" s="109"/>
      <c r="U220" s="112"/>
      <c r="V220" s="25"/>
      <c r="W220" s="113"/>
      <c r="X220" s="25"/>
    </row>
    <row r="221" customFormat="false" ht="15.75" hidden="false" customHeight="false" outlineLevel="0" collapsed="false">
      <c r="A221" s="25"/>
      <c r="B221" s="25"/>
      <c r="C221" s="25"/>
      <c r="D221" s="25"/>
      <c r="E221" s="25"/>
      <c r="F221" s="25"/>
      <c r="G221" s="104"/>
      <c r="H221" s="105"/>
      <c r="I221" s="106"/>
      <c r="J221" s="25"/>
      <c r="K221" s="107"/>
      <c r="L221" s="108"/>
      <c r="M221" s="105"/>
      <c r="N221" s="105"/>
      <c r="O221" s="108"/>
      <c r="P221" s="109"/>
      <c r="Q221" s="109"/>
      <c r="R221" s="110"/>
      <c r="S221" s="111"/>
      <c r="T221" s="109"/>
      <c r="U221" s="112"/>
      <c r="V221" s="25"/>
      <c r="W221" s="113"/>
      <c r="X221" s="25"/>
    </row>
    <row r="222" customFormat="false" ht="15.75" hidden="false" customHeight="false" outlineLevel="0" collapsed="false">
      <c r="A222" s="25"/>
      <c r="B222" s="25"/>
      <c r="C222" s="25"/>
      <c r="D222" s="25"/>
      <c r="E222" s="25"/>
      <c r="F222" s="25"/>
      <c r="G222" s="104"/>
      <c r="H222" s="105"/>
      <c r="I222" s="106"/>
      <c r="J222" s="25"/>
      <c r="K222" s="107"/>
      <c r="L222" s="108"/>
      <c r="M222" s="105"/>
      <c r="N222" s="105"/>
      <c r="O222" s="108"/>
      <c r="P222" s="109"/>
      <c r="Q222" s="109"/>
      <c r="R222" s="110"/>
      <c r="S222" s="111"/>
      <c r="T222" s="109"/>
      <c r="U222" s="112"/>
      <c r="V222" s="25"/>
      <c r="W222" s="113"/>
      <c r="X222" s="25"/>
    </row>
    <row r="223" customFormat="false" ht="15.75" hidden="false" customHeight="false" outlineLevel="0" collapsed="false">
      <c r="A223" s="25"/>
      <c r="B223" s="25"/>
      <c r="C223" s="25"/>
      <c r="D223" s="25"/>
      <c r="E223" s="25"/>
      <c r="F223" s="25"/>
      <c r="G223" s="104"/>
      <c r="H223" s="105"/>
      <c r="I223" s="106"/>
      <c r="J223" s="25"/>
      <c r="K223" s="107"/>
      <c r="L223" s="108"/>
      <c r="M223" s="105"/>
      <c r="N223" s="105"/>
      <c r="O223" s="108"/>
      <c r="P223" s="109"/>
      <c r="Q223" s="109"/>
      <c r="R223" s="110"/>
      <c r="S223" s="111"/>
      <c r="T223" s="109"/>
      <c r="U223" s="112"/>
      <c r="V223" s="25"/>
      <c r="W223" s="113"/>
      <c r="X223" s="25"/>
    </row>
    <row r="224" customFormat="false" ht="15.75" hidden="false" customHeight="false" outlineLevel="0" collapsed="false">
      <c r="A224" s="25"/>
      <c r="B224" s="25"/>
      <c r="C224" s="25"/>
      <c r="D224" s="25"/>
      <c r="E224" s="25"/>
      <c r="F224" s="25"/>
      <c r="G224" s="104"/>
      <c r="H224" s="105"/>
      <c r="I224" s="106"/>
      <c r="J224" s="25"/>
      <c r="K224" s="107"/>
      <c r="L224" s="108"/>
      <c r="M224" s="105"/>
      <c r="N224" s="105"/>
      <c r="O224" s="108"/>
      <c r="P224" s="109"/>
      <c r="Q224" s="109"/>
      <c r="R224" s="110"/>
      <c r="S224" s="111"/>
      <c r="T224" s="109"/>
      <c r="U224" s="112"/>
      <c r="V224" s="25"/>
      <c r="W224" s="113"/>
      <c r="X224" s="25"/>
    </row>
    <row r="225" customFormat="false" ht="15.75" hidden="false" customHeight="false" outlineLevel="0" collapsed="false">
      <c r="A225" s="25"/>
      <c r="B225" s="25"/>
      <c r="C225" s="25"/>
      <c r="D225" s="25"/>
      <c r="E225" s="25"/>
      <c r="F225" s="25"/>
      <c r="G225" s="104"/>
      <c r="H225" s="105"/>
      <c r="I225" s="106"/>
      <c r="J225" s="25"/>
      <c r="K225" s="107"/>
      <c r="L225" s="108"/>
      <c r="M225" s="105"/>
      <c r="N225" s="105"/>
      <c r="O225" s="108"/>
      <c r="P225" s="109"/>
      <c r="Q225" s="109"/>
      <c r="R225" s="110"/>
      <c r="S225" s="111"/>
      <c r="T225" s="109"/>
      <c r="U225" s="112"/>
      <c r="V225" s="25"/>
      <c r="W225" s="113"/>
      <c r="X225" s="25"/>
    </row>
    <row r="226" customFormat="false" ht="15.75" hidden="false" customHeight="false" outlineLevel="0" collapsed="false">
      <c r="A226" s="25"/>
      <c r="B226" s="25"/>
      <c r="C226" s="25"/>
      <c r="D226" s="25"/>
      <c r="E226" s="25"/>
      <c r="F226" s="25"/>
      <c r="G226" s="104"/>
      <c r="H226" s="105"/>
      <c r="I226" s="106"/>
      <c r="J226" s="25"/>
      <c r="K226" s="107"/>
      <c r="L226" s="108"/>
      <c r="M226" s="105"/>
      <c r="N226" s="105"/>
      <c r="O226" s="108"/>
      <c r="P226" s="109"/>
      <c r="Q226" s="109"/>
      <c r="R226" s="110"/>
      <c r="S226" s="111"/>
      <c r="T226" s="109"/>
      <c r="U226" s="112"/>
      <c r="V226" s="25"/>
      <c r="W226" s="113"/>
      <c r="X226" s="25"/>
    </row>
    <row r="227" customFormat="false" ht="15.75" hidden="false" customHeight="false" outlineLevel="0" collapsed="false">
      <c r="A227" s="25"/>
      <c r="B227" s="25"/>
      <c r="C227" s="25"/>
      <c r="D227" s="25"/>
      <c r="E227" s="25"/>
      <c r="F227" s="25"/>
      <c r="G227" s="104"/>
      <c r="H227" s="105"/>
      <c r="I227" s="106"/>
      <c r="J227" s="25"/>
      <c r="K227" s="107"/>
      <c r="L227" s="108"/>
      <c r="M227" s="105"/>
      <c r="N227" s="105"/>
      <c r="O227" s="108"/>
      <c r="P227" s="109"/>
      <c r="Q227" s="109"/>
      <c r="R227" s="110"/>
      <c r="S227" s="111"/>
      <c r="T227" s="109"/>
      <c r="U227" s="112"/>
      <c r="V227" s="25"/>
      <c r="W227" s="113"/>
      <c r="X227" s="25"/>
    </row>
    <row r="228" customFormat="false" ht="15.75" hidden="false" customHeight="false" outlineLevel="0" collapsed="false">
      <c r="A228" s="25"/>
      <c r="B228" s="25"/>
      <c r="C228" s="25"/>
      <c r="D228" s="25"/>
      <c r="E228" s="25"/>
      <c r="F228" s="25"/>
      <c r="G228" s="104"/>
      <c r="H228" s="105"/>
      <c r="I228" s="106"/>
      <c r="J228" s="25"/>
      <c r="K228" s="107"/>
      <c r="L228" s="108"/>
      <c r="M228" s="105"/>
      <c r="N228" s="105"/>
      <c r="O228" s="108"/>
      <c r="P228" s="109"/>
      <c r="Q228" s="109"/>
      <c r="R228" s="110"/>
      <c r="S228" s="111"/>
      <c r="T228" s="109"/>
      <c r="U228" s="112"/>
      <c r="V228" s="25"/>
      <c r="W228" s="113"/>
      <c r="X228" s="25"/>
    </row>
    <row r="229" customFormat="false" ht="15.75" hidden="false" customHeight="false" outlineLevel="0" collapsed="false">
      <c r="A229" s="25"/>
      <c r="B229" s="25"/>
      <c r="C229" s="25"/>
      <c r="D229" s="25"/>
      <c r="E229" s="25"/>
      <c r="F229" s="25"/>
      <c r="G229" s="104"/>
      <c r="H229" s="105"/>
      <c r="I229" s="106"/>
      <c r="J229" s="25"/>
      <c r="K229" s="107"/>
      <c r="L229" s="108"/>
      <c r="M229" s="105"/>
      <c r="N229" s="105"/>
      <c r="O229" s="108"/>
      <c r="P229" s="109"/>
      <c r="Q229" s="109"/>
      <c r="R229" s="110"/>
      <c r="S229" s="111"/>
      <c r="T229" s="109"/>
      <c r="U229" s="112"/>
      <c r="V229" s="25"/>
      <c r="W229" s="113"/>
      <c r="X229" s="25"/>
    </row>
    <row r="230" customFormat="false" ht="15.75" hidden="false" customHeight="false" outlineLevel="0" collapsed="false">
      <c r="A230" s="25"/>
      <c r="B230" s="25"/>
      <c r="C230" s="25"/>
      <c r="D230" s="25"/>
      <c r="E230" s="25"/>
      <c r="F230" s="25"/>
      <c r="G230" s="104"/>
      <c r="H230" s="105"/>
      <c r="I230" s="106"/>
      <c r="J230" s="25"/>
      <c r="K230" s="107"/>
      <c r="L230" s="108"/>
      <c r="M230" s="105"/>
      <c r="N230" s="105"/>
      <c r="O230" s="108"/>
      <c r="P230" s="109"/>
      <c r="Q230" s="109"/>
      <c r="R230" s="110"/>
      <c r="S230" s="111"/>
      <c r="T230" s="109"/>
      <c r="U230" s="112"/>
      <c r="V230" s="25"/>
      <c r="W230" s="113"/>
      <c r="X230" s="25"/>
    </row>
    <row r="231" customFormat="false" ht="15.75" hidden="false" customHeight="false" outlineLevel="0" collapsed="false">
      <c r="A231" s="25"/>
      <c r="B231" s="25"/>
      <c r="C231" s="25"/>
      <c r="D231" s="25"/>
      <c r="E231" s="25"/>
      <c r="F231" s="25"/>
      <c r="G231" s="104"/>
      <c r="H231" s="105"/>
      <c r="I231" s="106"/>
      <c r="J231" s="25"/>
      <c r="K231" s="107"/>
      <c r="L231" s="108"/>
      <c r="M231" s="105"/>
      <c r="N231" s="105"/>
      <c r="O231" s="108"/>
      <c r="P231" s="109"/>
      <c r="Q231" s="109"/>
      <c r="R231" s="110"/>
      <c r="S231" s="111"/>
      <c r="T231" s="109"/>
      <c r="U231" s="112"/>
      <c r="V231" s="25"/>
      <c r="W231" s="113"/>
      <c r="X231" s="25"/>
    </row>
    <row r="232" customFormat="false" ht="15.75" hidden="false" customHeight="false" outlineLevel="0" collapsed="false">
      <c r="A232" s="25"/>
      <c r="B232" s="25"/>
      <c r="C232" s="25"/>
      <c r="D232" s="25"/>
      <c r="E232" s="25"/>
      <c r="F232" s="25"/>
      <c r="G232" s="104"/>
      <c r="H232" s="105"/>
      <c r="I232" s="106"/>
      <c r="J232" s="25"/>
      <c r="K232" s="107"/>
      <c r="L232" s="108"/>
      <c r="M232" s="105"/>
      <c r="N232" s="105"/>
      <c r="O232" s="108"/>
      <c r="P232" s="109"/>
      <c r="Q232" s="109"/>
      <c r="R232" s="110"/>
      <c r="S232" s="111"/>
      <c r="T232" s="109"/>
      <c r="U232" s="112"/>
      <c r="V232" s="25"/>
      <c r="W232" s="113"/>
      <c r="X232" s="25"/>
    </row>
    <row r="233" customFormat="false" ht="15.75" hidden="false" customHeight="false" outlineLevel="0" collapsed="false">
      <c r="A233" s="25"/>
      <c r="B233" s="25"/>
      <c r="C233" s="25"/>
      <c r="D233" s="25"/>
      <c r="E233" s="25"/>
      <c r="F233" s="25"/>
      <c r="G233" s="104"/>
      <c r="H233" s="105"/>
      <c r="I233" s="106"/>
      <c r="J233" s="25"/>
      <c r="K233" s="107"/>
      <c r="L233" s="108"/>
      <c r="M233" s="105"/>
      <c r="N233" s="105"/>
      <c r="O233" s="108"/>
      <c r="P233" s="109"/>
      <c r="Q233" s="109"/>
      <c r="R233" s="110"/>
      <c r="S233" s="111"/>
      <c r="T233" s="109"/>
      <c r="U233" s="112"/>
      <c r="V233" s="25"/>
      <c r="W233" s="113"/>
      <c r="X233" s="25"/>
    </row>
    <row r="234" customFormat="false" ht="15.75" hidden="false" customHeight="false" outlineLevel="0" collapsed="false">
      <c r="A234" s="25"/>
      <c r="B234" s="25"/>
      <c r="C234" s="25"/>
      <c r="D234" s="25"/>
      <c r="E234" s="25"/>
      <c r="F234" s="25"/>
      <c r="G234" s="104"/>
      <c r="H234" s="105"/>
      <c r="I234" s="106"/>
      <c r="J234" s="25"/>
      <c r="K234" s="107"/>
      <c r="L234" s="108"/>
      <c r="M234" s="105"/>
      <c r="N234" s="105"/>
      <c r="O234" s="108"/>
      <c r="P234" s="109"/>
      <c r="Q234" s="109"/>
      <c r="R234" s="110"/>
      <c r="S234" s="111"/>
      <c r="T234" s="109"/>
      <c r="U234" s="112"/>
      <c r="V234" s="25"/>
      <c r="W234" s="113"/>
      <c r="X234" s="25"/>
    </row>
    <row r="235" customFormat="false" ht="15.75" hidden="false" customHeight="false" outlineLevel="0" collapsed="false">
      <c r="A235" s="25"/>
      <c r="B235" s="25"/>
      <c r="C235" s="25"/>
      <c r="D235" s="25"/>
      <c r="E235" s="25"/>
      <c r="F235" s="25"/>
      <c r="G235" s="104"/>
      <c r="H235" s="105"/>
      <c r="I235" s="106"/>
      <c r="J235" s="25"/>
      <c r="K235" s="107"/>
      <c r="L235" s="108"/>
      <c r="M235" s="105"/>
      <c r="N235" s="105"/>
      <c r="O235" s="108"/>
      <c r="P235" s="109"/>
      <c r="Q235" s="109"/>
      <c r="R235" s="110"/>
      <c r="S235" s="111"/>
      <c r="T235" s="109"/>
      <c r="U235" s="112"/>
      <c r="V235" s="25"/>
      <c r="W235" s="113"/>
      <c r="X235" s="25"/>
    </row>
    <row r="236" customFormat="false" ht="15.75" hidden="false" customHeight="false" outlineLevel="0" collapsed="false">
      <c r="A236" s="25"/>
      <c r="B236" s="25"/>
      <c r="C236" s="25"/>
      <c r="D236" s="25"/>
      <c r="E236" s="25"/>
      <c r="F236" s="25"/>
      <c r="G236" s="104"/>
      <c r="H236" s="105"/>
      <c r="I236" s="106"/>
      <c r="J236" s="25"/>
      <c r="K236" s="107"/>
      <c r="L236" s="108"/>
      <c r="M236" s="105"/>
      <c r="N236" s="105"/>
      <c r="O236" s="108"/>
      <c r="P236" s="109"/>
      <c r="Q236" s="109"/>
      <c r="R236" s="110"/>
      <c r="S236" s="111"/>
      <c r="T236" s="109"/>
      <c r="U236" s="112"/>
      <c r="V236" s="25"/>
      <c r="W236" s="113"/>
      <c r="X236" s="25"/>
    </row>
    <row r="237" customFormat="false" ht="15.75" hidden="false" customHeight="false" outlineLevel="0" collapsed="false">
      <c r="A237" s="25"/>
      <c r="B237" s="25"/>
      <c r="C237" s="25"/>
      <c r="D237" s="25"/>
      <c r="E237" s="25"/>
      <c r="F237" s="25"/>
      <c r="G237" s="104"/>
      <c r="H237" s="105"/>
      <c r="I237" s="106"/>
      <c r="J237" s="25"/>
      <c r="K237" s="107"/>
      <c r="L237" s="108"/>
      <c r="M237" s="105"/>
      <c r="N237" s="105"/>
      <c r="O237" s="108"/>
      <c r="P237" s="109"/>
      <c r="Q237" s="109"/>
      <c r="R237" s="110"/>
      <c r="S237" s="111"/>
      <c r="T237" s="109"/>
      <c r="U237" s="112"/>
      <c r="V237" s="25"/>
      <c r="W237" s="113"/>
      <c r="X237" s="25"/>
    </row>
    <row r="238" customFormat="false" ht="15.75" hidden="false" customHeight="false" outlineLevel="0" collapsed="false">
      <c r="A238" s="25"/>
      <c r="B238" s="25"/>
      <c r="C238" s="25"/>
      <c r="D238" s="25"/>
      <c r="E238" s="25"/>
      <c r="F238" s="25"/>
      <c r="G238" s="104"/>
      <c r="H238" s="105"/>
      <c r="I238" s="106"/>
      <c r="J238" s="25"/>
      <c r="K238" s="107"/>
      <c r="L238" s="108"/>
      <c r="M238" s="105"/>
      <c r="N238" s="105"/>
      <c r="O238" s="108"/>
      <c r="P238" s="109"/>
      <c r="Q238" s="109"/>
      <c r="R238" s="110"/>
      <c r="S238" s="111"/>
      <c r="T238" s="109"/>
      <c r="U238" s="112"/>
      <c r="V238" s="25"/>
      <c r="W238" s="113"/>
      <c r="X238" s="25"/>
    </row>
    <row r="239" customFormat="false" ht="15.75" hidden="false" customHeight="false" outlineLevel="0" collapsed="false">
      <c r="A239" s="25"/>
      <c r="B239" s="25"/>
      <c r="C239" s="25"/>
      <c r="D239" s="25"/>
      <c r="E239" s="25"/>
      <c r="F239" s="25"/>
      <c r="G239" s="104"/>
      <c r="H239" s="105"/>
      <c r="I239" s="106"/>
      <c r="J239" s="25"/>
      <c r="K239" s="107"/>
      <c r="L239" s="108"/>
      <c r="M239" s="105"/>
      <c r="N239" s="105"/>
      <c r="O239" s="108"/>
      <c r="P239" s="109"/>
      <c r="Q239" s="109"/>
      <c r="R239" s="110"/>
      <c r="S239" s="111"/>
      <c r="T239" s="109"/>
      <c r="U239" s="112"/>
      <c r="V239" s="25"/>
      <c r="W239" s="113"/>
      <c r="X239" s="25"/>
    </row>
    <row r="240" customFormat="false" ht="15.75" hidden="false" customHeight="false" outlineLevel="0" collapsed="false">
      <c r="A240" s="25"/>
      <c r="B240" s="25"/>
      <c r="C240" s="25"/>
      <c r="D240" s="25"/>
      <c r="E240" s="25"/>
      <c r="F240" s="25"/>
      <c r="G240" s="104"/>
      <c r="H240" s="105"/>
      <c r="I240" s="106"/>
      <c r="J240" s="25"/>
      <c r="K240" s="107"/>
      <c r="L240" s="108"/>
      <c r="M240" s="105"/>
      <c r="N240" s="105"/>
      <c r="O240" s="108"/>
      <c r="P240" s="109"/>
      <c r="Q240" s="109"/>
      <c r="R240" s="110"/>
      <c r="S240" s="111"/>
      <c r="T240" s="109"/>
      <c r="U240" s="112"/>
      <c r="V240" s="25"/>
      <c r="W240" s="113"/>
      <c r="X240" s="25"/>
    </row>
    <row r="241" customFormat="false" ht="15.75" hidden="false" customHeight="false" outlineLevel="0" collapsed="false">
      <c r="A241" s="25"/>
      <c r="B241" s="25"/>
      <c r="C241" s="25"/>
      <c r="D241" s="25"/>
      <c r="E241" s="25"/>
      <c r="F241" s="25"/>
      <c r="G241" s="104"/>
      <c r="H241" s="105"/>
      <c r="I241" s="106"/>
      <c r="J241" s="25"/>
      <c r="K241" s="107"/>
      <c r="L241" s="108"/>
      <c r="M241" s="105"/>
      <c r="N241" s="105"/>
      <c r="O241" s="108"/>
      <c r="P241" s="109"/>
      <c r="Q241" s="109"/>
      <c r="R241" s="110"/>
      <c r="S241" s="111"/>
      <c r="T241" s="109"/>
      <c r="U241" s="112"/>
      <c r="V241" s="25"/>
      <c r="W241" s="113"/>
      <c r="X241" s="25"/>
    </row>
    <row r="242" customFormat="false" ht="15.75" hidden="false" customHeight="false" outlineLevel="0" collapsed="false">
      <c r="A242" s="25"/>
      <c r="B242" s="25"/>
      <c r="C242" s="25"/>
      <c r="D242" s="25"/>
      <c r="E242" s="25"/>
      <c r="F242" s="25"/>
      <c r="G242" s="104"/>
      <c r="H242" s="105"/>
      <c r="I242" s="106"/>
      <c r="J242" s="25"/>
      <c r="K242" s="107"/>
      <c r="L242" s="108"/>
      <c r="M242" s="105"/>
      <c r="N242" s="105"/>
      <c r="O242" s="108"/>
      <c r="P242" s="109"/>
      <c r="Q242" s="109"/>
      <c r="R242" s="110"/>
      <c r="S242" s="111"/>
      <c r="T242" s="109"/>
      <c r="U242" s="112"/>
      <c r="V242" s="25"/>
      <c r="W242" s="113"/>
      <c r="X242" s="25"/>
    </row>
    <row r="243" customFormat="false" ht="15.75" hidden="false" customHeight="false" outlineLevel="0" collapsed="false">
      <c r="A243" s="25"/>
      <c r="B243" s="25"/>
      <c r="C243" s="25"/>
      <c r="D243" s="25"/>
      <c r="E243" s="25"/>
      <c r="F243" s="25"/>
      <c r="G243" s="104"/>
      <c r="H243" s="105"/>
      <c r="I243" s="106"/>
      <c r="J243" s="25"/>
      <c r="K243" s="107"/>
      <c r="L243" s="108"/>
      <c r="M243" s="105"/>
      <c r="N243" s="105"/>
      <c r="O243" s="108"/>
      <c r="P243" s="109"/>
      <c r="Q243" s="109"/>
      <c r="R243" s="110"/>
      <c r="S243" s="111"/>
      <c r="T243" s="109"/>
      <c r="U243" s="112"/>
      <c r="V243" s="25"/>
      <c r="W243" s="113"/>
      <c r="X243" s="25"/>
    </row>
    <row r="244" customFormat="false" ht="15.75" hidden="false" customHeight="false" outlineLevel="0" collapsed="false">
      <c r="A244" s="25"/>
      <c r="B244" s="25"/>
      <c r="C244" s="25"/>
      <c r="D244" s="25"/>
      <c r="E244" s="25"/>
      <c r="F244" s="25"/>
      <c r="G244" s="104"/>
      <c r="H244" s="105"/>
      <c r="I244" s="106"/>
      <c r="J244" s="25"/>
      <c r="K244" s="107"/>
      <c r="L244" s="108"/>
      <c r="M244" s="105"/>
      <c r="N244" s="105"/>
      <c r="O244" s="108"/>
      <c r="P244" s="109"/>
      <c r="Q244" s="109"/>
      <c r="R244" s="110"/>
      <c r="S244" s="111"/>
      <c r="T244" s="109"/>
      <c r="U244" s="112"/>
      <c r="V244" s="25"/>
      <c r="W244" s="113"/>
      <c r="X244" s="25"/>
    </row>
    <row r="245" customFormat="false" ht="15.75" hidden="false" customHeight="false" outlineLevel="0" collapsed="false">
      <c r="A245" s="25"/>
      <c r="B245" s="25"/>
      <c r="C245" s="25"/>
      <c r="D245" s="25"/>
      <c r="E245" s="25"/>
      <c r="F245" s="25"/>
      <c r="G245" s="104"/>
      <c r="H245" s="105"/>
      <c r="I245" s="106"/>
      <c r="J245" s="25"/>
      <c r="K245" s="107"/>
      <c r="L245" s="108"/>
      <c r="M245" s="105"/>
      <c r="N245" s="105"/>
      <c r="O245" s="108"/>
      <c r="P245" s="109"/>
      <c r="Q245" s="109"/>
      <c r="R245" s="110"/>
      <c r="S245" s="111"/>
      <c r="T245" s="109"/>
      <c r="U245" s="112"/>
      <c r="V245" s="25"/>
      <c r="W245" s="113"/>
      <c r="X245" s="25"/>
    </row>
    <row r="246" customFormat="false" ht="15.75" hidden="false" customHeight="false" outlineLevel="0" collapsed="false">
      <c r="A246" s="25"/>
      <c r="B246" s="25"/>
      <c r="C246" s="25"/>
      <c r="D246" s="25"/>
      <c r="E246" s="25"/>
      <c r="F246" s="25"/>
      <c r="G246" s="104"/>
      <c r="H246" s="105"/>
      <c r="I246" s="106"/>
      <c r="J246" s="25"/>
      <c r="K246" s="107"/>
      <c r="L246" s="108"/>
      <c r="M246" s="105"/>
      <c r="N246" s="105"/>
      <c r="O246" s="108"/>
      <c r="P246" s="109"/>
      <c r="Q246" s="109"/>
      <c r="R246" s="110"/>
      <c r="S246" s="111"/>
      <c r="T246" s="109"/>
      <c r="U246" s="112"/>
      <c r="V246" s="25"/>
      <c r="W246" s="113"/>
      <c r="X246" s="25"/>
    </row>
    <row r="247" customFormat="false" ht="15.75" hidden="false" customHeight="false" outlineLevel="0" collapsed="false">
      <c r="A247" s="25"/>
      <c r="B247" s="25"/>
      <c r="C247" s="25"/>
      <c r="D247" s="25"/>
      <c r="E247" s="25"/>
      <c r="F247" s="25"/>
      <c r="G247" s="104"/>
      <c r="H247" s="105"/>
      <c r="I247" s="106"/>
      <c r="J247" s="25"/>
      <c r="K247" s="107"/>
      <c r="L247" s="108"/>
      <c r="M247" s="105"/>
      <c r="N247" s="105"/>
      <c r="O247" s="108"/>
      <c r="P247" s="109"/>
      <c r="Q247" s="109"/>
      <c r="R247" s="110"/>
      <c r="S247" s="111"/>
      <c r="T247" s="109"/>
      <c r="U247" s="112"/>
      <c r="V247" s="25"/>
      <c r="W247" s="113"/>
      <c r="X247" s="25"/>
    </row>
    <row r="248" customFormat="false" ht="15.75" hidden="false" customHeight="false" outlineLevel="0" collapsed="false">
      <c r="A248" s="25"/>
      <c r="B248" s="25"/>
      <c r="C248" s="25"/>
      <c r="D248" s="25"/>
      <c r="E248" s="25"/>
      <c r="F248" s="25"/>
      <c r="G248" s="104"/>
      <c r="H248" s="105"/>
      <c r="I248" s="106"/>
      <c r="J248" s="25"/>
      <c r="K248" s="107"/>
      <c r="L248" s="108"/>
      <c r="M248" s="105"/>
      <c r="N248" s="105"/>
      <c r="O248" s="108"/>
      <c r="P248" s="109"/>
      <c r="Q248" s="109"/>
      <c r="R248" s="110"/>
      <c r="S248" s="111"/>
      <c r="T248" s="109"/>
      <c r="U248" s="112"/>
      <c r="V248" s="25"/>
      <c r="W248" s="113"/>
      <c r="X248" s="25"/>
    </row>
    <row r="249" customFormat="false" ht="15.75" hidden="false" customHeight="false" outlineLevel="0" collapsed="false">
      <c r="A249" s="25"/>
      <c r="B249" s="25"/>
      <c r="C249" s="25"/>
      <c r="D249" s="25"/>
      <c r="E249" s="25"/>
      <c r="F249" s="25"/>
      <c r="G249" s="104"/>
      <c r="H249" s="105"/>
      <c r="I249" s="106"/>
      <c r="J249" s="25"/>
      <c r="K249" s="107"/>
      <c r="L249" s="108"/>
      <c r="M249" s="105"/>
      <c r="N249" s="105"/>
      <c r="O249" s="108"/>
      <c r="P249" s="109"/>
      <c r="Q249" s="109"/>
      <c r="R249" s="110"/>
      <c r="S249" s="111"/>
      <c r="T249" s="109"/>
      <c r="U249" s="112"/>
      <c r="V249" s="25"/>
      <c r="W249" s="113"/>
      <c r="X249" s="25"/>
    </row>
    <row r="250" customFormat="false" ht="15.75" hidden="false" customHeight="false" outlineLevel="0" collapsed="false">
      <c r="A250" s="25"/>
      <c r="B250" s="25"/>
      <c r="C250" s="25"/>
      <c r="D250" s="25"/>
      <c r="E250" s="25"/>
      <c r="F250" s="25"/>
      <c r="G250" s="104"/>
      <c r="H250" s="105"/>
      <c r="I250" s="106"/>
      <c r="J250" s="25"/>
      <c r="K250" s="107"/>
      <c r="L250" s="108"/>
      <c r="M250" s="105"/>
      <c r="N250" s="105"/>
      <c r="O250" s="108"/>
      <c r="P250" s="109"/>
      <c r="Q250" s="109"/>
      <c r="R250" s="110"/>
      <c r="S250" s="111"/>
      <c r="T250" s="109"/>
      <c r="U250" s="112"/>
      <c r="V250" s="25"/>
      <c r="W250" s="113"/>
      <c r="X250" s="25"/>
    </row>
    <row r="251" customFormat="false" ht="15.75" hidden="false" customHeight="false" outlineLevel="0" collapsed="false">
      <c r="A251" s="25"/>
      <c r="B251" s="25"/>
      <c r="C251" s="25"/>
      <c r="D251" s="25"/>
      <c r="E251" s="25"/>
      <c r="F251" s="25"/>
      <c r="G251" s="104"/>
      <c r="H251" s="105"/>
      <c r="I251" s="106"/>
      <c r="J251" s="25"/>
      <c r="K251" s="107"/>
      <c r="L251" s="108"/>
      <c r="M251" s="105"/>
      <c r="N251" s="105"/>
      <c r="O251" s="108"/>
      <c r="P251" s="109"/>
      <c r="Q251" s="109"/>
      <c r="R251" s="110"/>
      <c r="S251" s="111"/>
      <c r="T251" s="109"/>
      <c r="U251" s="112"/>
      <c r="V251" s="25"/>
      <c r="W251" s="113"/>
      <c r="X251" s="25"/>
    </row>
    <row r="252" customFormat="false" ht="15.75" hidden="false" customHeight="false" outlineLevel="0" collapsed="false">
      <c r="A252" s="25"/>
      <c r="B252" s="25"/>
      <c r="C252" s="25"/>
      <c r="D252" s="25"/>
      <c r="E252" s="25"/>
      <c r="F252" s="25"/>
      <c r="G252" s="104"/>
      <c r="H252" s="105"/>
      <c r="I252" s="106"/>
      <c r="J252" s="25"/>
      <c r="K252" s="107"/>
      <c r="L252" s="108"/>
      <c r="M252" s="105"/>
      <c r="N252" s="105"/>
      <c r="O252" s="108"/>
      <c r="P252" s="109"/>
      <c r="Q252" s="109"/>
      <c r="R252" s="110"/>
      <c r="S252" s="111"/>
      <c r="T252" s="109"/>
      <c r="U252" s="112"/>
      <c r="V252" s="25"/>
      <c r="W252" s="113"/>
      <c r="X252" s="25"/>
    </row>
    <row r="253" customFormat="false" ht="15.75" hidden="false" customHeight="false" outlineLevel="0" collapsed="false">
      <c r="A253" s="25"/>
      <c r="B253" s="25"/>
      <c r="C253" s="25"/>
      <c r="D253" s="25"/>
      <c r="E253" s="25"/>
      <c r="F253" s="25"/>
      <c r="G253" s="104"/>
      <c r="H253" s="105"/>
      <c r="I253" s="106"/>
      <c r="J253" s="25"/>
      <c r="K253" s="107"/>
      <c r="L253" s="108"/>
      <c r="M253" s="105"/>
      <c r="N253" s="105"/>
      <c r="O253" s="108"/>
      <c r="P253" s="109"/>
      <c r="Q253" s="109"/>
      <c r="R253" s="110"/>
      <c r="S253" s="111"/>
      <c r="T253" s="109"/>
      <c r="U253" s="112"/>
      <c r="V253" s="25"/>
      <c r="W253" s="113"/>
      <c r="X253" s="25"/>
    </row>
    <row r="254" customFormat="false" ht="15.75" hidden="false" customHeight="false" outlineLevel="0" collapsed="false">
      <c r="A254" s="25"/>
      <c r="B254" s="25"/>
      <c r="C254" s="25"/>
      <c r="D254" s="25"/>
      <c r="E254" s="25"/>
      <c r="F254" s="25"/>
      <c r="G254" s="104"/>
      <c r="H254" s="105"/>
      <c r="I254" s="106"/>
      <c r="J254" s="25"/>
      <c r="K254" s="107"/>
      <c r="L254" s="108"/>
      <c r="M254" s="105"/>
      <c r="N254" s="105"/>
      <c r="O254" s="108"/>
      <c r="P254" s="109"/>
      <c r="Q254" s="109"/>
      <c r="R254" s="110"/>
      <c r="S254" s="111"/>
      <c r="T254" s="109"/>
      <c r="U254" s="112"/>
      <c r="V254" s="25"/>
      <c r="W254" s="113"/>
      <c r="X254" s="25"/>
    </row>
    <row r="255" customFormat="false" ht="15.75" hidden="false" customHeight="false" outlineLevel="0" collapsed="false">
      <c r="A255" s="25"/>
      <c r="B255" s="25"/>
      <c r="C255" s="25"/>
      <c r="D255" s="25"/>
      <c r="E255" s="25"/>
      <c r="F255" s="25"/>
      <c r="G255" s="104"/>
      <c r="H255" s="105"/>
      <c r="I255" s="106"/>
      <c r="J255" s="25"/>
      <c r="K255" s="107"/>
      <c r="L255" s="108"/>
      <c r="M255" s="105"/>
      <c r="N255" s="105"/>
      <c r="O255" s="108"/>
      <c r="P255" s="109"/>
      <c r="Q255" s="109"/>
      <c r="R255" s="110"/>
      <c r="S255" s="111"/>
      <c r="T255" s="109"/>
      <c r="U255" s="112"/>
      <c r="V255" s="25"/>
      <c r="W255" s="113"/>
      <c r="X255" s="25"/>
    </row>
    <row r="256" customFormat="false" ht="15.75" hidden="false" customHeight="false" outlineLevel="0" collapsed="false">
      <c r="A256" s="25"/>
      <c r="B256" s="25"/>
      <c r="C256" s="25"/>
      <c r="D256" s="25"/>
      <c r="E256" s="25"/>
      <c r="F256" s="25"/>
      <c r="G256" s="104"/>
      <c r="H256" s="105"/>
      <c r="I256" s="106"/>
      <c r="J256" s="25"/>
      <c r="K256" s="107"/>
      <c r="L256" s="108"/>
      <c r="M256" s="105"/>
      <c r="N256" s="105"/>
      <c r="O256" s="108"/>
      <c r="P256" s="109"/>
      <c r="Q256" s="109"/>
      <c r="R256" s="110"/>
      <c r="S256" s="111"/>
      <c r="T256" s="109"/>
      <c r="U256" s="112"/>
      <c r="V256" s="25"/>
      <c r="W256" s="113"/>
      <c r="X256" s="25"/>
    </row>
    <row r="257" customFormat="false" ht="15.75" hidden="false" customHeight="false" outlineLevel="0" collapsed="false">
      <c r="A257" s="25"/>
      <c r="B257" s="25"/>
      <c r="C257" s="25"/>
      <c r="D257" s="25"/>
      <c r="E257" s="25"/>
      <c r="F257" s="25"/>
      <c r="G257" s="104"/>
      <c r="H257" s="105"/>
      <c r="I257" s="106"/>
      <c r="J257" s="25"/>
      <c r="K257" s="107"/>
      <c r="L257" s="108"/>
      <c r="M257" s="105"/>
      <c r="N257" s="105"/>
      <c r="O257" s="108"/>
      <c r="P257" s="109"/>
      <c r="Q257" s="109"/>
      <c r="R257" s="110"/>
      <c r="S257" s="111"/>
      <c r="T257" s="109"/>
      <c r="U257" s="112"/>
      <c r="V257" s="25"/>
      <c r="W257" s="113"/>
      <c r="X257" s="25"/>
    </row>
    <row r="258" customFormat="false" ht="15.75" hidden="false" customHeight="false" outlineLevel="0" collapsed="false">
      <c r="A258" s="25"/>
      <c r="B258" s="25"/>
      <c r="C258" s="25"/>
      <c r="D258" s="25"/>
      <c r="E258" s="25"/>
      <c r="F258" s="25"/>
      <c r="G258" s="104"/>
      <c r="H258" s="105"/>
      <c r="I258" s="106"/>
      <c r="J258" s="25"/>
      <c r="K258" s="107"/>
      <c r="L258" s="108"/>
      <c r="M258" s="105"/>
      <c r="N258" s="105"/>
      <c r="O258" s="108"/>
      <c r="P258" s="109"/>
      <c r="Q258" s="109"/>
      <c r="R258" s="110"/>
      <c r="S258" s="111"/>
      <c r="T258" s="109"/>
      <c r="U258" s="112"/>
      <c r="V258" s="25"/>
      <c r="W258" s="113"/>
      <c r="X258" s="25"/>
    </row>
    <row r="259" customFormat="false" ht="15.75" hidden="false" customHeight="false" outlineLevel="0" collapsed="false">
      <c r="A259" s="25"/>
      <c r="B259" s="25"/>
      <c r="C259" s="25"/>
      <c r="D259" s="25"/>
      <c r="E259" s="25"/>
      <c r="F259" s="25"/>
      <c r="G259" s="104"/>
      <c r="H259" s="105"/>
      <c r="I259" s="106"/>
      <c r="J259" s="25"/>
      <c r="K259" s="107"/>
      <c r="L259" s="108"/>
      <c r="M259" s="105"/>
      <c r="N259" s="105"/>
      <c r="O259" s="108"/>
      <c r="P259" s="109"/>
      <c r="Q259" s="109"/>
      <c r="R259" s="110"/>
      <c r="S259" s="111"/>
      <c r="T259" s="109"/>
      <c r="U259" s="112"/>
      <c r="V259" s="25"/>
      <c r="W259" s="113"/>
      <c r="X259" s="25"/>
    </row>
    <row r="260" customFormat="false" ht="15.75" hidden="false" customHeight="false" outlineLevel="0" collapsed="false">
      <c r="A260" s="25"/>
      <c r="B260" s="25"/>
      <c r="C260" s="25"/>
      <c r="D260" s="25"/>
      <c r="E260" s="25"/>
      <c r="F260" s="25"/>
      <c r="G260" s="104"/>
      <c r="H260" s="105"/>
      <c r="I260" s="106"/>
      <c r="J260" s="25"/>
      <c r="K260" s="107"/>
      <c r="L260" s="108"/>
      <c r="M260" s="105"/>
      <c r="N260" s="105"/>
      <c r="O260" s="108"/>
      <c r="P260" s="109"/>
      <c r="Q260" s="109"/>
      <c r="R260" s="110"/>
      <c r="S260" s="111"/>
      <c r="T260" s="109"/>
      <c r="U260" s="112"/>
      <c r="V260" s="25"/>
      <c r="W260" s="113"/>
      <c r="X260" s="25"/>
    </row>
    <row r="261" customFormat="false" ht="15.75" hidden="false" customHeight="false" outlineLevel="0" collapsed="false">
      <c r="A261" s="25"/>
      <c r="B261" s="25"/>
      <c r="C261" s="25"/>
      <c r="D261" s="25"/>
      <c r="E261" s="25"/>
      <c r="F261" s="25"/>
      <c r="G261" s="104"/>
      <c r="H261" s="105"/>
      <c r="I261" s="106"/>
      <c r="J261" s="25"/>
      <c r="K261" s="107"/>
      <c r="L261" s="108"/>
      <c r="M261" s="105"/>
      <c r="N261" s="105"/>
      <c r="O261" s="108"/>
      <c r="P261" s="109"/>
      <c r="Q261" s="109"/>
      <c r="R261" s="110"/>
      <c r="S261" s="111"/>
      <c r="T261" s="109"/>
      <c r="U261" s="112"/>
      <c r="V261" s="25"/>
      <c r="W261" s="113"/>
      <c r="X261" s="25"/>
    </row>
    <row r="262" customFormat="false" ht="15.75" hidden="false" customHeight="false" outlineLevel="0" collapsed="false">
      <c r="A262" s="25"/>
      <c r="B262" s="25"/>
      <c r="C262" s="25"/>
      <c r="D262" s="25"/>
      <c r="E262" s="25"/>
      <c r="F262" s="25"/>
      <c r="G262" s="104"/>
      <c r="H262" s="105"/>
      <c r="I262" s="106"/>
      <c r="J262" s="25"/>
      <c r="K262" s="107"/>
      <c r="L262" s="108"/>
      <c r="M262" s="105"/>
      <c r="N262" s="105"/>
      <c r="O262" s="108"/>
      <c r="P262" s="109"/>
      <c r="Q262" s="109"/>
      <c r="R262" s="110"/>
      <c r="S262" s="111"/>
      <c r="T262" s="109"/>
      <c r="U262" s="112"/>
      <c r="V262" s="25"/>
      <c r="W262" s="113"/>
      <c r="X262" s="25"/>
    </row>
    <row r="263" customFormat="false" ht="15.75" hidden="false" customHeight="false" outlineLevel="0" collapsed="false">
      <c r="A263" s="25"/>
      <c r="B263" s="25"/>
      <c r="C263" s="25"/>
      <c r="D263" s="25"/>
      <c r="E263" s="25"/>
      <c r="F263" s="25"/>
      <c r="G263" s="104"/>
      <c r="H263" s="105"/>
      <c r="I263" s="106"/>
      <c r="J263" s="25"/>
      <c r="K263" s="107"/>
      <c r="L263" s="108"/>
      <c r="M263" s="105"/>
      <c r="N263" s="105"/>
      <c r="O263" s="108"/>
      <c r="P263" s="109"/>
      <c r="Q263" s="109"/>
      <c r="R263" s="110"/>
      <c r="S263" s="111"/>
      <c r="T263" s="109"/>
      <c r="U263" s="112"/>
      <c r="V263" s="25"/>
      <c r="W263" s="113"/>
      <c r="X263" s="25"/>
    </row>
    <row r="264" customFormat="false" ht="15.75" hidden="false" customHeight="false" outlineLevel="0" collapsed="false">
      <c r="A264" s="25"/>
      <c r="B264" s="25"/>
      <c r="C264" s="25"/>
      <c r="D264" s="25"/>
      <c r="E264" s="25"/>
      <c r="F264" s="25"/>
      <c r="G264" s="104"/>
      <c r="H264" s="105"/>
      <c r="I264" s="106"/>
      <c r="J264" s="25"/>
      <c r="K264" s="107"/>
      <c r="L264" s="108"/>
      <c r="M264" s="105"/>
      <c r="N264" s="105"/>
      <c r="O264" s="108"/>
      <c r="P264" s="109"/>
      <c r="Q264" s="109"/>
      <c r="R264" s="110"/>
      <c r="S264" s="111"/>
      <c r="T264" s="109"/>
      <c r="U264" s="112"/>
      <c r="V264" s="25"/>
      <c r="W264" s="113"/>
      <c r="X264" s="25"/>
    </row>
    <row r="265" customFormat="false" ht="15.75" hidden="false" customHeight="false" outlineLevel="0" collapsed="false">
      <c r="A265" s="25"/>
      <c r="B265" s="25"/>
      <c r="C265" s="25"/>
      <c r="D265" s="25"/>
      <c r="E265" s="25"/>
      <c r="F265" s="25"/>
      <c r="G265" s="104"/>
      <c r="H265" s="105"/>
      <c r="I265" s="106"/>
      <c r="J265" s="25"/>
      <c r="K265" s="107"/>
      <c r="L265" s="108"/>
      <c r="M265" s="105"/>
      <c r="N265" s="105"/>
      <c r="O265" s="108"/>
      <c r="P265" s="109"/>
      <c r="Q265" s="109"/>
      <c r="R265" s="110"/>
      <c r="S265" s="111"/>
      <c r="T265" s="109"/>
      <c r="U265" s="112"/>
      <c r="V265" s="25"/>
      <c r="W265" s="113"/>
      <c r="X265" s="25"/>
    </row>
    <row r="266" customFormat="false" ht="15.75" hidden="false" customHeight="false" outlineLevel="0" collapsed="false">
      <c r="A266" s="25"/>
      <c r="B266" s="25"/>
      <c r="C266" s="25"/>
      <c r="D266" s="25"/>
      <c r="E266" s="25"/>
      <c r="F266" s="25"/>
      <c r="G266" s="104"/>
      <c r="H266" s="105"/>
      <c r="I266" s="106"/>
      <c r="J266" s="25"/>
      <c r="K266" s="107"/>
      <c r="L266" s="108"/>
      <c r="M266" s="105"/>
      <c r="N266" s="105"/>
      <c r="O266" s="108"/>
      <c r="P266" s="109"/>
      <c r="Q266" s="109"/>
      <c r="R266" s="110"/>
      <c r="S266" s="111"/>
      <c r="T266" s="109"/>
      <c r="U266" s="112"/>
      <c r="V266" s="25"/>
      <c r="W266" s="113"/>
      <c r="X266" s="25"/>
    </row>
    <row r="267" customFormat="false" ht="15.75" hidden="false" customHeight="false" outlineLevel="0" collapsed="false">
      <c r="A267" s="25"/>
      <c r="B267" s="25"/>
      <c r="C267" s="25"/>
      <c r="D267" s="25"/>
      <c r="E267" s="25"/>
      <c r="F267" s="25"/>
      <c r="G267" s="104"/>
      <c r="H267" s="105"/>
      <c r="I267" s="106"/>
      <c r="J267" s="25"/>
      <c r="K267" s="107"/>
      <c r="L267" s="108"/>
      <c r="M267" s="105"/>
      <c r="N267" s="105"/>
      <c r="O267" s="108"/>
      <c r="P267" s="109"/>
      <c r="Q267" s="109"/>
      <c r="R267" s="110"/>
      <c r="S267" s="111"/>
      <c r="T267" s="109"/>
      <c r="U267" s="112"/>
      <c r="V267" s="25"/>
      <c r="W267" s="113"/>
      <c r="X267" s="25"/>
    </row>
    <row r="268" customFormat="false" ht="15.75" hidden="false" customHeight="false" outlineLevel="0" collapsed="false">
      <c r="A268" s="25"/>
      <c r="B268" s="25"/>
      <c r="C268" s="25"/>
      <c r="D268" s="25"/>
      <c r="E268" s="25"/>
      <c r="F268" s="25"/>
      <c r="G268" s="104"/>
      <c r="H268" s="105"/>
      <c r="I268" s="106"/>
      <c r="J268" s="25"/>
      <c r="K268" s="107"/>
      <c r="L268" s="108"/>
      <c r="M268" s="105"/>
      <c r="N268" s="105"/>
      <c r="O268" s="108"/>
      <c r="P268" s="109"/>
      <c r="Q268" s="109"/>
      <c r="R268" s="110"/>
      <c r="S268" s="111"/>
      <c r="T268" s="109"/>
      <c r="U268" s="112"/>
      <c r="V268" s="25"/>
      <c r="W268" s="113"/>
      <c r="X268" s="25"/>
    </row>
    <row r="269" customFormat="false" ht="15.75" hidden="false" customHeight="false" outlineLevel="0" collapsed="false">
      <c r="A269" s="25"/>
      <c r="B269" s="25"/>
      <c r="C269" s="25"/>
      <c r="D269" s="25"/>
      <c r="E269" s="25"/>
      <c r="F269" s="25"/>
      <c r="G269" s="104"/>
      <c r="H269" s="105"/>
      <c r="I269" s="106"/>
      <c r="J269" s="25"/>
      <c r="K269" s="107"/>
      <c r="L269" s="108"/>
      <c r="M269" s="105"/>
      <c r="N269" s="105"/>
      <c r="O269" s="108"/>
      <c r="P269" s="109"/>
      <c r="Q269" s="109"/>
      <c r="R269" s="110"/>
      <c r="S269" s="111"/>
      <c r="T269" s="109"/>
      <c r="U269" s="112"/>
      <c r="V269" s="25"/>
      <c r="W269" s="113"/>
      <c r="X269" s="25"/>
    </row>
    <row r="270" customFormat="false" ht="15.75" hidden="false" customHeight="false" outlineLevel="0" collapsed="false">
      <c r="A270" s="25"/>
      <c r="B270" s="25"/>
      <c r="C270" s="25"/>
      <c r="D270" s="25"/>
      <c r="E270" s="25"/>
      <c r="F270" s="25"/>
      <c r="G270" s="104"/>
      <c r="H270" s="105"/>
      <c r="I270" s="106"/>
      <c r="J270" s="25"/>
      <c r="K270" s="107"/>
      <c r="L270" s="108"/>
      <c r="M270" s="105"/>
      <c r="N270" s="105"/>
      <c r="O270" s="108"/>
      <c r="P270" s="109"/>
      <c r="Q270" s="109"/>
      <c r="R270" s="110"/>
      <c r="S270" s="111"/>
      <c r="T270" s="109"/>
      <c r="U270" s="112"/>
      <c r="V270" s="25"/>
      <c r="W270" s="113"/>
      <c r="X270" s="25"/>
    </row>
    <row r="271" customFormat="false" ht="15.75" hidden="false" customHeight="false" outlineLevel="0" collapsed="false">
      <c r="A271" s="25"/>
      <c r="B271" s="25"/>
      <c r="C271" s="25"/>
      <c r="D271" s="25"/>
      <c r="E271" s="25"/>
      <c r="F271" s="25"/>
      <c r="G271" s="104"/>
      <c r="H271" s="105"/>
      <c r="I271" s="106"/>
      <c r="J271" s="25"/>
      <c r="K271" s="107"/>
      <c r="L271" s="108"/>
      <c r="M271" s="105"/>
      <c r="N271" s="105"/>
      <c r="O271" s="108"/>
      <c r="P271" s="109"/>
      <c r="Q271" s="109"/>
      <c r="R271" s="110"/>
      <c r="S271" s="111"/>
      <c r="T271" s="109"/>
      <c r="U271" s="112"/>
      <c r="V271" s="25"/>
      <c r="W271" s="113"/>
      <c r="X271" s="25"/>
    </row>
    <row r="272" customFormat="false" ht="15.75" hidden="false" customHeight="false" outlineLevel="0" collapsed="false">
      <c r="A272" s="25"/>
      <c r="B272" s="25"/>
      <c r="C272" s="25"/>
      <c r="D272" s="25"/>
      <c r="E272" s="25"/>
      <c r="F272" s="25"/>
      <c r="G272" s="104"/>
      <c r="H272" s="105"/>
      <c r="I272" s="106"/>
      <c r="J272" s="25"/>
      <c r="K272" s="107"/>
      <c r="L272" s="108"/>
      <c r="M272" s="105"/>
      <c r="N272" s="105"/>
      <c r="O272" s="108"/>
      <c r="P272" s="109"/>
      <c r="Q272" s="109"/>
      <c r="R272" s="110"/>
      <c r="S272" s="111"/>
      <c r="T272" s="109"/>
      <c r="U272" s="112"/>
      <c r="V272" s="25"/>
      <c r="W272" s="113"/>
      <c r="X272" s="25"/>
    </row>
    <row r="273" customFormat="false" ht="15.75" hidden="false" customHeight="false" outlineLevel="0" collapsed="false">
      <c r="A273" s="25"/>
      <c r="B273" s="25"/>
      <c r="C273" s="25"/>
      <c r="D273" s="25"/>
      <c r="E273" s="25"/>
      <c r="F273" s="25"/>
      <c r="G273" s="104"/>
      <c r="H273" s="105"/>
      <c r="I273" s="106"/>
      <c r="J273" s="25"/>
      <c r="K273" s="107"/>
      <c r="L273" s="108"/>
      <c r="M273" s="105"/>
      <c r="N273" s="105"/>
      <c r="O273" s="108"/>
      <c r="P273" s="109"/>
      <c r="Q273" s="109"/>
      <c r="R273" s="110"/>
      <c r="S273" s="111"/>
      <c r="T273" s="109"/>
      <c r="U273" s="112"/>
      <c r="V273" s="25"/>
      <c r="W273" s="113"/>
      <c r="X273" s="25"/>
    </row>
    <row r="274" customFormat="false" ht="15.75" hidden="false" customHeight="false" outlineLevel="0" collapsed="false">
      <c r="A274" s="25"/>
      <c r="B274" s="25"/>
      <c r="C274" s="25"/>
      <c r="D274" s="25"/>
      <c r="E274" s="25"/>
      <c r="F274" s="25"/>
      <c r="G274" s="104"/>
      <c r="H274" s="105"/>
      <c r="I274" s="106"/>
      <c r="J274" s="25"/>
      <c r="K274" s="107"/>
      <c r="L274" s="108"/>
      <c r="M274" s="105"/>
      <c r="N274" s="105"/>
      <c r="O274" s="108"/>
      <c r="P274" s="109"/>
      <c r="Q274" s="109"/>
      <c r="R274" s="110"/>
      <c r="S274" s="111"/>
      <c r="T274" s="109"/>
      <c r="U274" s="112"/>
      <c r="V274" s="25"/>
      <c r="W274" s="113"/>
      <c r="X274" s="25"/>
    </row>
    <row r="275" customFormat="false" ht="15.75" hidden="false" customHeight="false" outlineLevel="0" collapsed="false">
      <c r="A275" s="25"/>
      <c r="B275" s="25"/>
      <c r="C275" s="25"/>
      <c r="D275" s="25"/>
      <c r="E275" s="25"/>
      <c r="F275" s="25"/>
      <c r="G275" s="104"/>
      <c r="H275" s="105"/>
      <c r="I275" s="106"/>
      <c r="J275" s="25"/>
      <c r="K275" s="107"/>
      <c r="L275" s="108"/>
      <c r="M275" s="105"/>
      <c r="N275" s="105"/>
      <c r="O275" s="108"/>
      <c r="P275" s="109"/>
      <c r="Q275" s="109"/>
      <c r="R275" s="110"/>
      <c r="S275" s="111"/>
      <c r="T275" s="109"/>
      <c r="U275" s="112"/>
      <c r="V275" s="25"/>
      <c r="W275" s="113"/>
      <c r="X275" s="25"/>
    </row>
    <row r="276" customFormat="false" ht="15.75" hidden="false" customHeight="false" outlineLevel="0" collapsed="false">
      <c r="A276" s="25"/>
      <c r="B276" s="25"/>
      <c r="C276" s="25"/>
      <c r="D276" s="25"/>
      <c r="E276" s="25"/>
      <c r="F276" s="25"/>
      <c r="G276" s="104"/>
      <c r="H276" s="105"/>
      <c r="I276" s="106"/>
      <c r="J276" s="25"/>
      <c r="K276" s="107"/>
      <c r="L276" s="108"/>
      <c r="M276" s="105"/>
      <c r="N276" s="105"/>
      <c r="O276" s="108"/>
      <c r="P276" s="109"/>
      <c r="Q276" s="109"/>
      <c r="R276" s="110"/>
      <c r="S276" s="111"/>
      <c r="T276" s="109"/>
      <c r="U276" s="112"/>
      <c r="V276" s="25"/>
      <c r="W276" s="113"/>
      <c r="X276" s="25"/>
    </row>
    <row r="277" customFormat="false" ht="15.75" hidden="false" customHeight="false" outlineLevel="0" collapsed="false">
      <c r="A277" s="25"/>
      <c r="B277" s="25"/>
      <c r="C277" s="25"/>
      <c r="D277" s="25"/>
      <c r="E277" s="25"/>
      <c r="F277" s="25"/>
      <c r="G277" s="104"/>
      <c r="H277" s="105"/>
      <c r="I277" s="106"/>
      <c r="J277" s="25"/>
      <c r="K277" s="107"/>
      <c r="L277" s="108"/>
      <c r="M277" s="105"/>
      <c r="N277" s="105"/>
      <c r="O277" s="108"/>
      <c r="P277" s="109"/>
      <c r="Q277" s="109"/>
      <c r="R277" s="110"/>
      <c r="S277" s="111"/>
      <c r="T277" s="109"/>
      <c r="U277" s="112"/>
      <c r="V277" s="25"/>
      <c r="W277" s="113"/>
      <c r="X277" s="25"/>
    </row>
    <row r="278" customFormat="false" ht="15.75" hidden="false" customHeight="false" outlineLevel="0" collapsed="false">
      <c r="A278" s="25"/>
      <c r="B278" s="25"/>
      <c r="C278" s="25"/>
      <c r="D278" s="25"/>
      <c r="E278" s="25"/>
      <c r="F278" s="25"/>
      <c r="G278" s="104"/>
      <c r="H278" s="105"/>
      <c r="I278" s="106"/>
      <c r="J278" s="25"/>
      <c r="K278" s="107"/>
      <c r="L278" s="108"/>
      <c r="M278" s="105"/>
      <c r="N278" s="105"/>
      <c r="O278" s="108"/>
      <c r="P278" s="109"/>
      <c r="Q278" s="109"/>
      <c r="R278" s="110"/>
      <c r="S278" s="111"/>
      <c r="T278" s="109"/>
      <c r="U278" s="112"/>
      <c r="V278" s="25"/>
      <c r="W278" s="113"/>
      <c r="X278" s="25"/>
    </row>
    <row r="279" customFormat="false" ht="15.75" hidden="false" customHeight="false" outlineLevel="0" collapsed="false">
      <c r="A279" s="25"/>
      <c r="B279" s="25"/>
      <c r="C279" s="25"/>
      <c r="D279" s="25"/>
      <c r="E279" s="25"/>
      <c r="F279" s="25"/>
      <c r="G279" s="104"/>
      <c r="H279" s="105"/>
      <c r="I279" s="106"/>
      <c r="J279" s="25"/>
      <c r="K279" s="107"/>
      <c r="L279" s="108"/>
      <c r="M279" s="105"/>
      <c r="N279" s="105"/>
      <c r="O279" s="108"/>
      <c r="P279" s="109"/>
      <c r="Q279" s="109"/>
      <c r="R279" s="110"/>
      <c r="S279" s="111"/>
      <c r="T279" s="109"/>
      <c r="U279" s="112"/>
      <c r="V279" s="25"/>
      <c r="W279" s="113"/>
      <c r="X279" s="25"/>
    </row>
    <row r="280" customFormat="false" ht="15.75" hidden="false" customHeight="false" outlineLevel="0" collapsed="false">
      <c r="A280" s="25"/>
      <c r="B280" s="25"/>
      <c r="C280" s="25"/>
      <c r="D280" s="25"/>
      <c r="E280" s="25"/>
      <c r="F280" s="25"/>
      <c r="G280" s="104"/>
      <c r="H280" s="105"/>
      <c r="I280" s="106"/>
      <c r="J280" s="25"/>
      <c r="K280" s="107"/>
      <c r="L280" s="108"/>
      <c r="M280" s="105"/>
      <c r="N280" s="105"/>
      <c r="O280" s="108"/>
      <c r="P280" s="109"/>
      <c r="Q280" s="109"/>
      <c r="R280" s="110"/>
      <c r="S280" s="111"/>
      <c r="T280" s="109"/>
      <c r="U280" s="112"/>
      <c r="V280" s="25"/>
      <c r="W280" s="113"/>
      <c r="X280" s="25"/>
    </row>
    <row r="281" customFormat="false" ht="15.75" hidden="false" customHeight="false" outlineLevel="0" collapsed="false">
      <c r="A281" s="25"/>
      <c r="B281" s="25"/>
      <c r="C281" s="25"/>
      <c r="D281" s="25"/>
      <c r="E281" s="25"/>
      <c r="F281" s="25"/>
      <c r="G281" s="104"/>
      <c r="H281" s="105"/>
      <c r="I281" s="106"/>
      <c r="J281" s="25"/>
      <c r="K281" s="107"/>
      <c r="L281" s="108"/>
      <c r="M281" s="105"/>
      <c r="N281" s="105"/>
      <c r="O281" s="108"/>
      <c r="P281" s="109"/>
      <c r="Q281" s="109"/>
      <c r="R281" s="110"/>
      <c r="S281" s="111"/>
      <c r="T281" s="109"/>
      <c r="U281" s="112"/>
      <c r="V281" s="25"/>
      <c r="W281" s="113"/>
      <c r="X281" s="25"/>
    </row>
    <row r="282" customFormat="false" ht="15.75" hidden="false" customHeight="false" outlineLevel="0" collapsed="false">
      <c r="A282" s="25"/>
      <c r="B282" s="25"/>
      <c r="C282" s="25"/>
      <c r="D282" s="25"/>
      <c r="E282" s="25"/>
      <c r="F282" s="25"/>
      <c r="G282" s="104"/>
      <c r="H282" s="105"/>
      <c r="I282" s="106"/>
      <c r="J282" s="25"/>
      <c r="K282" s="107"/>
      <c r="L282" s="108"/>
      <c r="M282" s="105"/>
      <c r="N282" s="105"/>
      <c r="O282" s="108"/>
      <c r="P282" s="109"/>
      <c r="Q282" s="109"/>
      <c r="R282" s="110"/>
      <c r="S282" s="111"/>
      <c r="T282" s="109"/>
      <c r="U282" s="112"/>
      <c r="V282" s="25"/>
      <c r="W282" s="113"/>
      <c r="X282" s="25"/>
    </row>
    <row r="283" customFormat="false" ht="15.75" hidden="false" customHeight="false" outlineLevel="0" collapsed="false">
      <c r="A283" s="25"/>
      <c r="B283" s="25"/>
      <c r="C283" s="25"/>
      <c r="D283" s="25"/>
      <c r="E283" s="25"/>
      <c r="F283" s="25"/>
      <c r="G283" s="104"/>
      <c r="H283" s="105"/>
      <c r="I283" s="106"/>
      <c r="J283" s="25"/>
      <c r="K283" s="107"/>
      <c r="L283" s="108"/>
      <c r="M283" s="105"/>
      <c r="N283" s="105"/>
      <c r="O283" s="108"/>
      <c r="P283" s="109"/>
      <c r="Q283" s="109"/>
      <c r="R283" s="110"/>
      <c r="S283" s="111"/>
      <c r="T283" s="109"/>
      <c r="U283" s="112"/>
      <c r="V283" s="25"/>
      <c r="W283" s="113"/>
      <c r="X283" s="25"/>
    </row>
    <row r="284" customFormat="false" ht="15.75" hidden="false" customHeight="false" outlineLevel="0" collapsed="false">
      <c r="A284" s="25"/>
      <c r="B284" s="25"/>
      <c r="C284" s="25"/>
      <c r="D284" s="25"/>
      <c r="E284" s="25"/>
      <c r="F284" s="25"/>
      <c r="G284" s="104"/>
      <c r="H284" s="105"/>
      <c r="I284" s="106"/>
      <c r="J284" s="25"/>
      <c r="K284" s="107"/>
      <c r="L284" s="108"/>
      <c r="M284" s="105"/>
      <c r="N284" s="105"/>
      <c r="O284" s="108"/>
      <c r="P284" s="109"/>
      <c r="Q284" s="109"/>
      <c r="R284" s="110"/>
      <c r="S284" s="111"/>
      <c r="T284" s="109"/>
      <c r="U284" s="112"/>
      <c r="V284" s="25"/>
      <c r="W284" s="113"/>
      <c r="X284" s="25"/>
    </row>
    <row r="285" customFormat="false" ht="15.75" hidden="false" customHeight="false" outlineLevel="0" collapsed="false">
      <c r="A285" s="25"/>
      <c r="B285" s="25"/>
      <c r="C285" s="25"/>
      <c r="D285" s="25"/>
      <c r="E285" s="25"/>
      <c r="F285" s="25"/>
      <c r="G285" s="104"/>
      <c r="H285" s="105"/>
      <c r="I285" s="106"/>
      <c r="J285" s="25"/>
      <c r="K285" s="107"/>
      <c r="L285" s="108"/>
      <c r="M285" s="105"/>
      <c r="N285" s="105"/>
      <c r="O285" s="108"/>
      <c r="P285" s="109"/>
      <c r="Q285" s="109"/>
      <c r="R285" s="110"/>
      <c r="S285" s="111"/>
      <c r="T285" s="109"/>
      <c r="U285" s="112"/>
      <c r="V285" s="25"/>
      <c r="W285" s="113"/>
      <c r="X285" s="25"/>
    </row>
    <row r="286" customFormat="false" ht="15.75" hidden="false" customHeight="false" outlineLevel="0" collapsed="false">
      <c r="A286" s="25"/>
      <c r="B286" s="25"/>
      <c r="C286" s="25"/>
      <c r="D286" s="25"/>
      <c r="E286" s="25"/>
      <c r="F286" s="25"/>
      <c r="G286" s="104"/>
      <c r="H286" s="105"/>
      <c r="I286" s="106"/>
      <c r="J286" s="25"/>
      <c r="K286" s="107"/>
      <c r="L286" s="108"/>
      <c r="M286" s="105"/>
      <c r="N286" s="105"/>
      <c r="O286" s="108"/>
      <c r="P286" s="109"/>
      <c r="Q286" s="109"/>
      <c r="R286" s="110"/>
      <c r="S286" s="111"/>
      <c r="T286" s="109"/>
      <c r="U286" s="112"/>
      <c r="V286" s="25"/>
      <c r="W286" s="113"/>
      <c r="X286" s="25"/>
    </row>
    <row r="287" customFormat="false" ht="15.75" hidden="false" customHeight="false" outlineLevel="0" collapsed="false">
      <c r="A287" s="25"/>
      <c r="B287" s="25"/>
      <c r="C287" s="25"/>
      <c r="D287" s="25"/>
      <c r="E287" s="25"/>
      <c r="F287" s="25"/>
      <c r="G287" s="104"/>
      <c r="H287" s="105"/>
      <c r="I287" s="106"/>
      <c r="J287" s="25"/>
      <c r="K287" s="107"/>
      <c r="L287" s="108"/>
      <c r="M287" s="105"/>
      <c r="N287" s="105"/>
      <c r="O287" s="108"/>
      <c r="P287" s="109"/>
      <c r="Q287" s="109"/>
      <c r="R287" s="110"/>
      <c r="S287" s="111"/>
      <c r="T287" s="109"/>
      <c r="U287" s="112"/>
      <c r="V287" s="25"/>
      <c r="W287" s="113"/>
      <c r="X287" s="25"/>
    </row>
    <row r="288" customFormat="false" ht="15.75" hidden="false" customHeight="false" outlineLevel="0" collapsed="false">
      <c r="A288" s="25"/>
      <c r="B288" s="25"/>
      <c r="C288" s="25"/>
      <c r="D288" s="25"/>
      <c r="E288" s="25"/>
      <c r="F288" s="25"/>
      <c r="G288" s="104"/>
      <c r="H288" s="105"/>
      <c r="I288" s="106"/>
      <c r="J288" s="25"/>
      <c r="K288" s="107"/>
      <c r="L288" s="108"/>
      <c r="M288" s="105"/>
      <c r="N288" s="105"/>
      <c r="O288" s="108"/>
      <c r="P288" s="109"/>
      <c r="Q288" s="109"/>
      <c r="R288" s="110"/>
      <c r="S288" s="111"/>
      <c r="T288" s="109"/>
      <c r="U288" s="112"/>
      <c r="V288" s="25"/>
      <c r="W288" s="113"/>
      <c r="X288" s="25"/>
    </row>
    <row r="289" customFormat="false" ht="15.75" hidden="false" customHeight="false" outlineLevel="0" collapsed="false">
      <c r="A289" s="25"/>
      <c r="B289" s="25"/>
      <c r="C289" s="25"/>
      <c r="D289" s="25"/>
      <c r="E289" s="25"/>
      <c r="F289" s="25"/>
      <c r="G289" s="104"/>
      <c r="H289" s="105"/>
      <c r="I289" s="106"/>
      <c r="J289" s="25"/>
      <c r="K289" s="107"/>
      <c r="L289" s="108"/>
      <c r="M289" s="105"/>
      <c r="N289" s="105"/>
      <c r="O289" s="108"/>
      <c r="P289" s="109"/>
      <c r="Q289" s="109"/>
      <c r="R289" s="110"/>
      <c r="S289" s="111"/>
      <c r="T289" s="109"/>
      <c r="U289" s="112"/>
      <c r="V289" s="25"/>
      <c r="W289" s="113"/>
      <c r="X289" s="25"/>
    </row>
    <row r="290" customFormat="false" ht="15.75" hidden="false" customHeight="false" outlineLevel="0" collapsed="false">
      <c r="A290" s="25"/>
      <c r="B290" s="25"/>
      <c r="C290" s="25"/>
      <c r="D290" s="25"/>
      <c r="E290" s="25"/>
      <c r="F290" s="25"/>
      <c r="G290" s="104"/>
      <c r="H290" s="105"/>
      <c r="I290" s="106"/>
      <c r="J290" s="25"/>
      <c r="K290" s="107"/>
      <c r="L290" s="108"/>
      <c r="M290" s="105"/>
      <c r="N290" s="105"/>
      <c r="O290" s="108"/>
      <c r="P290" s="109"/>
      <c r="Q290" s="109"/>
      <c r="R290" s="110"/>
      <c r="S290" s="111"/>
      <c r="T290" s="109"/>
      <c r="U290" s="112"/>
      <c r="V290" s="25"/>
      <c r="W290" s="113"/>
      <c r="X290" s="25"/>
    </row>
    <row r="291" customFormat="false" ht="15.75" hidden="false" customHeight="false" outlineLevel="0" collapsed="false">
      <c r="A291" s="25"/>
      <c r="B291" s="25"/>
      <c r="C291" s="25"/>
      <c r="D291" s="25"/>
      <c r="E291" s="25"/>
      <c r="F291" s="25"/>
      <c r="G291" s="104"/>
      <c r="H291" s="105"/>
      <c r="I291" s="106"/>
      <c r="J291" s="25"/>
      <c r="K291" s="107"/>
      <c r="L291" s="108"/>
      <c r="M291" s="105"/>
      <c r="N291" s="105"/>
      <c r="O291" s="108"/>
      <c r="P291" s="109"/>
      <c r="Q291" s="109"/>
      <c r="R291" s="110"/>
      <c r="S291" s="111"/>
      <c r="T291" s="109"/>
      <c r="U291" s="112"/>
      <c r="V291" s="25"/>
      <c r="W291" s="113"/>
      <c r="X291" s="25"/>
    </row>
    <row r="292" customFormat="false" ht="15.75" hidden="false" customHeight="false" outlineLevel="0" collapsed="false">
      <c r="A292" s="25"/>
      <c r="B292" s="25"/>
      <c r="C292" s="25"/>
      <c r="D292" s="25"/>
      <c r="E292" s="25"/>
      <c r="F292" s="25"/>
      <c r="G292" s="104"/>
      <c r="H292" s="105"/>
      <c r="I292" s="106"/>
      <c r="J292" s="25"/>
      <c r="K292" s="107"/>
      <c r="L292" s="108"/>
      <c r="M292" s="105"/>
      <c r="N292" s="105"/>
      <c r="O292" s="108"/>
      <c r="P292" s="109"/>
      <c r="Q292" s="109"/>
      <c r="R292" s="110"/>
      <c r="S292" s="111"/>
      <c r="T292" s="109"/>
      <c r="U292" s="112"/>
      <c r="V292" s="25"/>
      <c r="W292" s="113"/>
      <c r="X292" s="25"/>
    </row>
    <row r="293" customFormat="false" ht="15.75" hidden="false" customHeight="false" outlineLevel="0" collapsed="false">
      <c r="A293" s="25"/>
      <c r="B293" s="25"/>
      <c r="C293" s="25"/>
      <c r="D293" s="25"/>
      <c r="E293" s="25"/>
      <c r="F293" s="25"/>
      <c r="G293" s="104"/>
      <c r="H293" s="105"/>
      <c r="I293" s="106"/>
      <c r="J293" s="25"/>
      <c r="K293" s="107"/>
      <c r="L293" s="108"/>
      <c r="M293" s="105"/>
      <c r="N293" s="105"/>
      <c r="O293" s="108"/>
      <c r="P293" s="109"/>
      <c r="Q293" s="109"/>
      <c r="R293" s="110"/>
      <c r="S293" s="111"/>
      <c r="T293" s="109"/>
      <c r="U293" s="112"/>
      <c r="V293" s="25"/>
      <c r="W293" s="113"/>
      <c r="X293" s="25"/>
    </row>
    <row r="294" customFormat="false" ht="15.75" hidden="false" customHeight="false" outlineLevel="0" collapsed="false">
      <c r="A294" s="25"/>
      <c r="B294" s="25"/>
      <c r="C294" s="25"/>
      <c r="D294" s="25"/>
      <c r="E294" s="25"/>
      <c r="F294" s="25"/>
      <c r="G294" s="104"/>
      <c r="H294" s="105"/>
      <c r="I294" s="106"/>
      <c r="J294" s="25"/>
      <c r="K294" s="107"/>
      <c r="L294" s="108"/>
      <c r="M294" s="105"/>
      <c r="N294" s="105"/>
      <c r="O294" s="108"/>
      <c r="P294" s="109"/>
      <c r="Q294" s="109"/>
      <c r="R294" s="110"/>
      <c r="S294" s="111"/>
      <c r="T294" s="109"/>
      <c r="U294" s="112"/>
      <c r="V294" s="25"/>
      <c r="W294" s="113"/>
      <c r="X294" s="25"/>
    </row>
    <row r="295" customFormat="false" ht="15.75" hidden="false" customHeight="false" outlineLevel="0" collapsed="false">
      <c r="A295" s="25"/>
      <c r="B295" s="25"/>
      <c r="C295" s="25"/>
      <c r="D295" s="25"/>
      <c r="E295" s="25"/>
      <c r="F295" s="25"/>
      <c r="G295" s="104"/>
      <c r="H295" s="105"/>
      <c r="I295" s="106"/>
      <c r="J295" s="25"/>
      <c r="K295" s="107"/>
      <c r="L295" s="108"/>
      <c r="M295" s="105"/>
      <c r="N295" s="105"/>
      <c r="O295" s="108"/>
      <c r="P295" s="109"/>
      <c r="Q295" s="109"/>
      <c r="R295" s="110"/>
      <c r="S295" s="111"/>
      <c r="T295" s="109"/>
      <c r="U295" s="112"/>
      <c r="V295" s="25"/>
      <c r="W295" s="113"/>
      <c r="X295" s="25"/>
    </row>
    <row r="296" customFormat="false" ht="15.75" hidden="false" customHeight="false" outlineLevel="0" collapsed="false">
      <c r="A296" s="25"/>
      <c r="B296" s="25"/>
      <c r="C296" s="25"/>
      <c r="D296" s="25"/>
      <c r="E296" s="25"/>
      <c r="F296" s="25"/>
      <c r="G296" s="104"/>
      <c r="H296" s="105"/>
      <c r="I296" s="106"/>
      <c r="J296" s="25"/>
      <c r="K296" s="107"/>
      <c r="L296" s="108"/>
      <c r="M296" s="105"/>
      <c r="N296" s="105"/>
      <c r="O296" s="108"/>
      <c r="P296" s="109"/>
      <c r="Q296" s="109"/>
      <c r="R296" s="110"/>
      <c r="S296" s="111"/>
      <c r="T296" s="109"/>
      <c r="U296" s="112"/>
      <c r="V296" s="25"/>
      <c r="W296" s="113"/>
      <c r="X296" s="25"/>
    </row>
    <row r="297" customFormat="false" ht="15.75" hidden="false" customHeight="false" outlineLevel="0" collapsed="false">
      <c r="A297" s="25"/>
      <c r="B297" s="25"/>
      <c r="C297" s="25"/>
      <c r="D297" s="25"/>
      <c r="E297" s="25"/>
      <c r="F297" s="25"/>
      <c r="G297" s="104"/>
      <c r="H297" s="105"/>
      <c r="I297" s="106"/>
      <c r="J297" s="25"/>
      <c r="K297" s="107"/>
      <c r="L297" s="108"/>
      <c r="M297" s="105"/>
      <c r="N297" s="105"/>
      <c r="O297" s="108"/>
      <c r="P297" s="109"/>
      <c r="Q297" s="109"/>
      <c r="R297" s="110"/>
      <c r="S297" s="111"/>
      <c r="T297" s="109"/>
      <c r="U297" s="112"/>
      <c r="V297" s="25"/>
      <c r="W297" s="113"/>
      <c r="X297" s="25"/>
    </row>
    <row r="298" customFormat="false" ht="15.75" hidden="false" customHeight="false" outlineLevel="0" collapsed="false">
      <c r="A298" s="25"/>
      <c r="B298" s="25"/>
      <c r="C298" s="25"/>
      <c r="D298" s="25"/>
      <c r="E298" s="25"/>
      <c r="F298" s="25"/>
      <c r="G298" s="104"/>
      <c r="H298" s="105"/>
      <c r="I298" s="106"/>
      <c r="J298" s="25"/>
      <c r="K298" s="107"/>
      <c r="L298" s="108"/>
      <c r="M298" s="105"/>
      <c r="N298" s="105"/>
      <c r="O298" s="108"/>
      <c r="P298" s="109"/>
      <c r="Q298" s="109"/>
      <c r="R298" s="110"/>
      <c r="S298" s="111"/>
      <c r="T298" s="109"/>
      <c r="U298" s="112"/>
      <c r="V298" s="25"/>
      <c r="W298" s="113"/>
      <c r="X298" s="25"/>
    </row>
    <row r="299" customFormat="false" ht="15.75" hidden="false" customHeight="false" outlineLevel="0" collapsed="false">
      <c r="A299" s="25"/>
      <c r="B299" s="25"/>
      <c r="C299" s="25"/>
      <c r="D299" s="25"/>
      <c r="E299" s="25"/>
      <c r="F299" s="25"/>
      <c r="G299" s="104"/>
      <c r="H299" s="105"/>
      <c r="I299" s="106"/>
      <c r="J299" s="25"/>
      <c r="K299" s="107"/>
      <c r="L299" s="108"/>
      <c r="M299" s="105"/>
      <c r="N299" s="105"/>
      <c r="O299" s="108"/>
      <c r="P299" s="109"/>
      <c r="Q299" s="109"/>
      <c r="R299" s="110"/>
      <c r="S299" s="111"/>
      <c r="T299" s="109"/>
      <c r="U299" s="112"/>
      <c r="V299" s="25"/>
      <c r="W299" s="113"/>
      <c r="X299" s="25"/>
    </row>
    <row r="300" customFormat="false" ht="15.75" hidden="false" customHeight="false" outlineLevel="0" collapsed="false">
      <c r="A300" s="25"/>
      <c r="B300" s="25"/>
      <c r="C300" s="25"/>
      <c r="D300" s="25"/>
      <c r="E300" s="25"/>
      <c r="F300" s="25"/>
      <c r="G300" s="104"/>
      <c r="H300" s="105"/>
      <c r="I300" s="106"/>
      <c r="J300" s="25"/>
      <c r="K300" s="107"/>
      <c r="L300" s="108"/>
      <c r="M300" s="105"/>
      <c r="N300" s="105"/>
      <c r="O300" s="108"/>
      <c r="P300" s="109"/>
      <c r="Q300" s="109"/>
      <c r="R300" s="110"/>
      <c r="S300" s="111"/>
      <c r="T300" s="109"/>
      <c r="U300" s="112"/>
      <c r="V300" s="25"/>
      <c r="W300" s="113"/>
      <c r="X300" s="25"/>
    </row>
    <row r="301" customFormat="false" ht="15.75" hidden="false" customHeight="false" outlineLevel="0" collapsed="false">
      <c r="A301" s="25"/>
      <c r="B301" s="25"/>
      <c r="C301" s="25"/>
      <c r="D301" s="25"/>
      <c r="E301" s="25"/>
      <c r="F301" s="25"/>
      <c r="G301" s="104"/>
      <c r="H301" s="105"/>
      <c r="I301" s="106"/>
      <c r="J301" s="25"/>
      <c r="K301" s="107"/>
      <c r="L301" s="108"/>
      <c r="M301" s="105"/>
      <c r="N301" s="105"/>
      <c r="O301" s="108"/>
      <c r="P301" s="109"/>
      <c r="Q301" s="109"/>
      <c r="R301" s="110"/>
      <c r="S301" s="111"/>
      <c r="T301" s="109"/>
      <c r="U301" s="112"/>
      <c r="V301" s="25"/>
      <c r="W301" s="113"/>
      <c r="X301" s="25"/>
    </row>
    <row r="302" customFormat="false" ht="15.75" hidden="false" customHeight="false" outlineLevel="0" collapsed="false">
      <c r="A302" s="25"/>
      <c r="B302" s="25"/>
      <c r="C302" s="25"/>
      <c r="D302" s="25"/>
      <c r="E302" s="25"/>
      <c r="F302" s="25"/>
      <c r="G302" s="104"/>
      <c r="H302" s="105"/>
      <c r="I302" s="106"/>
      <c r="J302" s="25"/>
      <c r="K302" s="107"/>
      <c r="L302" s="108"/>
      <c r="M302" s="105"/>
      <c r="N302" s="105"/>
      <c r="O302" s="108"/>
      <c r="P302" s="109"/>
      <c r="Q302" s="109"/>
      <c r="R302" s="110"/>
      <c r="S302" s="111"/>
      <c r="T302" s="109"/>
      <c r="U302" s="112"/>
      <c r="V302" s="25"/>
      <c r="W302" s="113"/>
      <c r="X302" s="25"/>
    </row>
    <row r="303" customFormat="false" ht="15.75" hidden="false" customHeight="false" outlineLevel="0" collapsed="false">
      <c r="A303" s="25"/>
      <c r="B303" s="25"/>
      <c r="C303" s="25"/>
      <c r="D303" s="25"/>
      <c r="E303" s="25"/>
      <c r="F303" s="25"/>
      <c r="G303" s="104"/>
      <c r="H303" s="105"/>
      <c r="I303" s="106"/>
      <c r="J303" s="25"/>
      <c r="K303" s="107"/>
      <c r="L303" s="108"/>
      <c r="M303" s="105"/>
      <c r="N303" s="105"/>
      <c r="O303" s="108"/>
      <c r="P303" s="109"/>
      <c r="Q303" s="109"/>
      <c r="R303" s="110"/>
      <c r="S303" s="111"/>
      <c r="T303" s="109"/>
      <c r="U303" s="112"/>
      <c r="V303" s="25"/>
      <c r="W303" s="113"/>
      <c r="X303" s="25"/>
    </row>
    <row r="304" customFormat="false" ht="15.75" hidden="false" customHeight="false" outlineLevel="0" collapsed="false">
      <c r="A304" s="25"/>
      <c r="B304" s="25"/>
      <c r="C304" s="25"/>
      <c r="D304" s="25"/>
      <c r="E304" s="25"/>
      <c r="F304" s="25"/>
      <c r="G304" s="104"/>
      <c r="H304" s="105"/>
      <c r="I304" s="106"/>
      <c r="J304" s="25"/>
      <c r="K304" s="107"/>
      <c r="L304" s="108"/>
      <c r="M304" s="105"/>
      <c r="N304" s="105"/>
      <c r="O304" s="108"/>
      <c r="P304" s="109"/>
      <c r="Q304" s="109"/>
      <c r="R304" s="110"/>
      <c r="S304" s="111"/>
      <c r="T304" s="109"/>
      <c r="U304" s="112"/>
      <c r="V304" s="25"/>
      <c r="W304" s="113"/>
      <c r="X304" s="25"/>
    </row>
    <row r="305" customFormat="false" ht="15.75" hidden="false" customHeight="false" outlineLevel="0" collapsed="false">
      <c r="A305" s="25"/>
      <c r="B305" s="25"/>
      <c r="C305" s="25"/>
      <c r="D305" s="25"/>
      <c r="E305" s="25"/>
      <c r="F305" s="25"/>
      <c r="G305" s="104"/>
      <c r="H305" s="105"/>
      <c r="I305" s="106"/>
      <c r="J305" s="25"/>
      <c r="K305" s="107"/>
      <c r="L305" s="108"/>
      <c r="M305" s="105"/>
      <c r="N305" s="105"/>
      <c r="O305" s="108"/>
      <c r="P305" s="109"/>
      <c r="Q305" s="109"/>
      <c r="R305" s="110"/>
      <c r="S305" s="111"/>
      <c r="T305" s="109"/>
      <c r="U305" s="112"/>
      <c r="V305" s="25"/>
      <c r="W305" s="113"/>
      <c r="X305" s="25"/>
    </row>
    <row r="306" customFormat="false" ht="15.75" hidden="false" customHeight="false" outlineLevel="0" collapsed="false">
      <c r="A306" s="25"/>
      <c r="B306" s="25"/>
      <c r="C306" s="25"/>
      <c r="D306" s="25"/>
      <c r="E306" s="25"/>
      <c r="F306" s="25"/>
      <c r="G306" s="104"/>
      <c r="H306" s="105"/>
      <c r="I306" s="106"/>
      <c r="J306" s="25"/>
      <c r="K306" s="107"/>
      <c r="L306" s="108"/>
      <c r="M306" s="105"/>
      <c r="N306" s="105"/>
      <c r="O306" s="108"/>
      <c r="P306" s="109"/>
      <c r="Q306" s="109"/>
      <c r="R306" s="110"/>
      <c r="S306" s="111"/>
      <c r="T306" s="109"/>
      <c r="U306" s="112"/>
      <c r="V306" s="25"/>
      <c r="W306" s="113"/>
      <c r="X306" s="25"/>
    </row>
    <row r="307" customFormat="false" ht="15.7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</row>
    <row r="308" customFormat="false" ht="15.7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</row>
    <row r="309" customFormat="false" ht="15.7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</row>
    <row r="310" customFormat="false" ht="15.7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</row>
    <row r="311" customFormat="false" ht="15.7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</row>
    <row r="312" customFormat="false" ht="15.7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</row>
    <row r="313" customFormat="false" ht="15.7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</row>
    <row r="314" customFormat="false" ht="15.7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</row>
    <row r="315" customFormat="false" ht="15.7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</row>
    <row r="316" customFormat="false" ht="15.7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</row>
    <row r="317" customFormat="false" ht="15.7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</row>
    <row r="318" customFormat="false" ht="15.7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</row>
    <row r="319" customFormat="false" ht="15.7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</row>
    <row r="320" customFormat="false" ht="15.7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</row>
    <row r="321" customFormat="false" ht="15.7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</row>
    <row r="322" customFormat="false" ht="15.7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</row>
    <row r="323" customFormat="false" ht="15.7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</row>
    <row r="324" customFormat="false" ht="15.7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</row>
    <row r="325" customFormat="false" ht="15.7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</row>
    <row r="326" customFormat="false" ht="15.7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</row>
    <row r="327" customFormat="false" ht="15.7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</row>
    <row r="328" customFormat="false" ht="15.7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</row>
    <row r="329" customFormat="false" ht="15.7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</row>
    <row r="330" customFormat="false" ht="15.7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</row>
    <row r="331" customFormat="false" ht="15.7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</row>
    <row r="332" customFormat="false" ht="15.7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</row>
    <row r="333" customFormat="false" ht="15.7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</row>
    <row r="334" customFormat="false" ht="15.7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</row>
    <row r="335" customFormat="false" ht="15.7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</row>
    <row r="336" customFormat="false" ht="15.7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</row>
    <row r="337" customFormat="false" ht="15.7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</row>
    <row r="338" customFormat="false" ht="15.7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</row>
    <row r="339" customFormat="false" ht="15.7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</row>
    <row r="340" customFormat="false" ht="15.7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</row>
    <row r="341" customFormat="false" ht="15.7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</row>
    <row r="342" customFormat="false" ht="15.7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</row>
    <row r="343" customFormat="false" ht="15.7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</row>
    <row r="344" customFormat="false" ht="15.7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</row>
    <row r="345" customFormat="false" ht="15.7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</row>
    <row r="346" customFormat="false" ht="15.7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</row>
    <row r="347" customFormat="false" ht="15.7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</row>
    <row r="348" customFormat="false" ht="15.7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</row>
    <row r="349" customFormat="false" ht="15.7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</row>
    <row r="350" customFormat="false" ht="15.7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</row>
    <row r="351" customFormat="false" ht="15.7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</row>
    <row r="352" customFormat="false" ht="15.7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</row>
    <row r="353" customFormat="false" ht="15.7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</row>
    <row r="354" customFormat="false" ht="15.7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</row>
    <row r="355" customFormat="false" ht="15.7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</row>
    <row r="356" customFormat="false" ht="15.7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</row>
    <row r="357" customFormat="false" ht="15.7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</row>
    <row r="358" customFormat="false" ht="15.7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</row>
    <row r="359" customFormat="false" ht="15.7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</row>
    <row r="360" customFormat="false" ht="15.7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</row>
    <row r="361" customFormat="false" ht="15.7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</row>
    <row r="362" customFormat="false" ht="15.7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</row>
    <row r="363" customFormat="false" ht="15.7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</row>
    <row r="364" customFormat="false" ht="15.7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</row>
    <row r="365" customFormat="false" ht="15.7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</row>
    <row r="366" customFormat="false" ht="15.7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</row>
    <row r="367" customFormat="false" ht="15.7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</row>
    <row r="368" customFormat="false" ht="15.7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</row>
    <row r="369" customFormat="false" ht="15.7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</row>
    <row r="370" customFormat="false" ht="15.7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</row>
    <row r="371" customFormat="false" ht="15.7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</row>
    <row r="372" customFormat="false" ht="15.7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</row>
    <row r="373" customFormat="false" ht="15.7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</row>
    <row r="374" customFormat="false" ht="15.7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</row>
    <row r="375" customFormat="false" ht="15.7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 customFormat="false" ht="15.7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 customFormat="false" ht="15.7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 customFormat="false" ht="15.7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 customFormat="false" ht="15.7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 customFormat="false" ht="15.7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 customFormat="false" ht="15.7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 customFormat="false" ht="15.7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 customFormat="false" ht="15.7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 customFormat="false" ht="15.7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 customFormat="false" ht="15.7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 customFormat="false" ht="15.7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 customFormat="false" ht="15.7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 customFormat="false" ht="15.7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 customFormat="false" ht="15.7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</row>
    <row r="390" customFormat="false" ht="15.7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</row>
    <row r="391" customFormat="false" ht="15.7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</row>
    <row r="392" customFormat="false" ht="15.7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</row>
    <row r="393" customFormat="false" ht="15.7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</row>
    <row r="394" customFormat="false" ht="15.7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</row>
    <row r="395" customFormat="false" ht="15.7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</row>
    <row r="396" customFormat="false" ht="15.7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</row>
    <row r="397" customFormat="false" ht="15.7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</row>
    <row r="398" customFormat="false" ht="15.7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</row>
    <row r="399" customFormat="false" ht="15.7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</row>
    <row r="400" customFormat="false" ht="15.7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</row>
    <row r="401" customFormat="false" ht="15.7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</row>
    <row r="402" customFormat="false" ht="15.7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</row>
    <row r="403" customFormat="false" ht="15.7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</row>
    <row r="404" customFormat="false" ht="15.7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</row>
    <row r="405" customFormat="false" ht="15.7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</row>
    <row r="406" customFormat="false" ht="15.7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customFormat="false" ht="15.7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customFormat="false" ht="15.7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customFormat="false" ht="15.7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customFormat="false" ht="15.7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customFormat="false" ht="15.7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customFormat="false" ht="15.7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customFormat="false" ht="15.7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customFormat="false" ht="15.7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customFormat="false" ht="15.7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customFormat="false" ht="15.7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customFormat="false" ht="15.7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customFormat="false" ht="15.7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customFormat="false" ht="15.7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customFormat="false" ht="15.7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customFormat="false" ht="15.7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customFormat="false" ht="15.7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customFormat="false" ht="15.7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customFormat="false" ht="15.7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customFormat="false" ht="15.7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customFormat="false" ht="15.7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customFormat="false" ht="15.7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customFormat="false" ht="15.7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customFormat="false" ht="15.7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customFormat="false" ht="15.7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customFormat="false" ht="15.7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customFormat="false" ht="15.7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customFormat="false" ht="15.7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customFormat="false" ht="15.7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customFormat="false" ht="15.7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customFormat="false" ht="15.7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customFormat="false" ht="15.7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customFormat="false" ht="15.7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customFormat="false" ht="15.7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customFormat="false" ht="15.7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customFormat="false" ht="15.7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customFormat="false" ht="15.7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customFormat="false" ht="15.7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customFormat="false" ht="15.7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customFormat="false" ht="15.7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customFormat="false" ht="15.7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customFormat="false" ht="15.7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customFormat="false" ht="15.7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customFormat="false" ht="15.7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customFormat="false" ht="15.7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customFormat="false" ht="15.7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customFormat="false" ht="15.7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customFormat="false" ht="15.7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customFormat="false" ht="15.7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customFormat="false" ht="15.7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customFormat="false" ht="15.7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customFormat="false" ht="15.7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customFormat="false" ht="15.7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customFormat="false" ht="15.7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customFormat="false" ht="15.7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customFormat="false" ht="15.7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customFormat="false" ht="15.7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customFormat="false" ht="15.7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customFormat="false" ht="15.7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customFormat="false" ht="15.7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customFormat="false" ht="15.7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customFormat="false" ht="15.7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customFormat="false" ht="15.7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customFormat="false" ht="15.7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customFormat="false" ht="15.7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customFormat="false" ht="15.7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customFormat="false" ht="15.7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customFormat="false" ht="15.7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customFormat="false" ht="15.7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customFormat="false" ht="15.7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customFormat="false" ht="15.7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customFormat="false" ht="15.7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customFormat="false" ht="15.7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customFormat="false" ht="15.7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customFormat="false" ht="15.7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customFormat="false" ht="15.7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customFormat="false" ht="15.7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customFormat="false" ht="15.7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customFormat="false" ht="15.7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customFormat="false" ht="15.7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customFormat="false" ht="15.7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customFormat="false" ht="15.7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customFormat="false" ht="15.7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customFormat="false" ht="15.7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customFormat="false" ht="15.7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customFormat="false" ht="15.7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customFormat="false" ht="15.7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customFormat="false" ht="15.7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customFormat="false" ht="15.7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customFormat="false" ht="15.7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customFormat="false" ht="15.7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customFormat="false" ht="15.7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customFormat="false" ht="15.7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customFormat="false" ht="15.7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customFormat="false" ht="15.7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customFormat="false" ht="15.7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customFormat="false" ht="15.7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customFormat="false" ht="15.7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customFormat="false" ht="15.7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customFormat="false" ht="15.7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customFormat="false" ht="15.7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customFormat="false" ht="15.7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customFormat="false" ht="15.7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customFormat="false" ht="15.7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customFormat="false" ht="15.7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customFormat="false" ht="15.7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customFormat="false" ht="15.7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customFormat="false" ht="15.7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customFormat="false" ht="15.7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customFormat="false" ht="15.7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customFormat="false" ht="15.7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customFormat="false" ht="15.7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customFormat="false" ht="15.7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customFormat="false" ht="15.7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customFormat="false" ht="15.7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customFormat="false" ht="15.7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customFormat="false" ht="15.7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customFormat="false" ht="15.7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customFormat="false" ht="15.7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customFormat="false" ht="15.7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customFormat="false" ht="15.7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customFormat="false" ht="15.7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customFormat="false" ht="15.7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customFormat="false" ht="15.7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customFormat="false" ht="15.7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customFormat="false" ht="15.7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customFormat="false" ht="15.7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customFormat="false" ht="15.7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customFormat="false" ht="15.7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customFormat="false" ht="15.7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customFormat="false" ht="15.7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customFormat="false" ht="15.7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customFormat="false" ht="15.7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customFormat="false" ht="15.7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customFormat="false" ht="15.7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customFormat="false" ht="15.7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customFormat="false" ht="15.7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customFormat="false" ht="15.7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customFormat="false" ht="15.7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customFormat="false" ht="15.7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customFormat="false" ht="15.7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customFormat="false" ht="15.7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customFormat="false" ht="15.7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customFormat="false" ht="15.7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customFormat="false" ht="15.7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customFormat="false" ht="15.7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customFormat="false" ht="15.7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customFormat="false" ht="15.7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customFormat="false" ht="15.7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customFormat="false" ht="15.7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customFormat="false" ht="15.7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customFormat="false" ht="15.7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customFormat="false" ht="15.7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customFormat="false" ht="15.7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customFormat="false" ht="15.7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customFormat="false" ht="15.7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customFormat="false" ht="15.7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customFormat="false" ht="15.7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customFormat="false" ht="15.7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customFormat="false" ht="15.7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customFormat="false" ht="15.7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customFormat="false" ht="15.7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customFormat="false" ht="15.7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customFormat="false" ht="15.7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customFormat="false" ht="15.7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customFormat="false" ht="15.7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customFormat="false" ht="15.7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customFormat="false" ht="15.7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customFormat="false" ht="15.7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customFormat="false" ht="15.7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customFormat="false" ht="15.7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customFormat="false" ht="15.7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customFormat="false" ht="15.7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customFormat="false" ht="15.7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customFormat="false" ht="15.7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customFormat="false" ht="15.7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customFormat="false" ht="15.7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customFormat="false" ht="15.7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customFormat="false" ht="15.7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customFormat="false" ht="15.7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customFormat="false" ht="15.7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customFormat="false" ht="15.7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customFormat="false" ht="15.7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customFormat="false" ht="15.7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customFormat="false" ht="15.7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customFormat="false" ht="15.7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customFormat="false" ht="15.7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customFormat="false" ht="15.7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customFormat="false" ht="15.7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customFormat="false" ht="15.7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customFormat="false" ht="15.7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customFormat="false" ht="15.7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customFormat="false" ht="15.7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customFormat="false" ht="15.7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customFormat="false" ht="15.7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customFormat="false" ht="15.7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customFormat="false" ht="15.7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customFormat="false" ht="15.7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customFormat="false" ht="15.7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customFormat="false" ht="15.7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customFormat="false" ht="15.7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customFormat="false" ht="15.7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customFormat="false" ht="15.7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customFormat="false" ht="15.7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customFormat="false" ht="15.7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customFormat="false" ht="15.7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customFormat="false" ht="15.7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customFormat="false" ht="15.7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customFormat="false" ht="15.7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customFormat="false" ht="15.7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customFormat="false" ht="15.7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customFormat="false" ht="15.7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customFormat="false" ht="15.7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customFormat="false" ht="15.7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customFormat="false" ht="15.7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customFormat="false" ht="15.7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customFormat="false" ht="15.7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customFormat="false" ht="15.7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customFormat="false" ht="15.7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customFormat="false" ht="15.7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customFormat="false" ht="15.7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customFormat="false" ht="15.7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customFormat="false" ht="15.7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customFormat="false" ht="15.7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customFormat="false" ht="15.7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customFormat="false" ht="15.7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customFormat="false" ht="15.7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customFormat="false" ht="15.7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customFormat="false" ht="15.7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customFormat="false" ht="15.7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customFormat="false" ht="15.7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customFormat="false" ht="15.7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customFormat="false" ht="15.7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customFormat="false" ht="15.7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customFormat="false" ht="15.7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customFormat="false" ht="15.7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customFormat="false" ht="15.7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customFormat="false" ht="15.7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customFormat="false" ht="15.7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customFormat="false" ht="15.7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customFormat="false" ht="15.7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customFormat="false" ht="15.7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customFormat="false" ht="15.7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customFormat="false" ht="15.7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customFormat="false" ht="15.7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customFormat="false" ht="15.7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customFormat="false" ht="15.7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customFormat="false" ht="15.7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customFormat="false" ht="15.7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customFormat="false" ht="15.7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customFormat="false" ht="15.7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customFormat="false" ht="15.7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customFormat="false" ht="15.7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customFormat="false" ht="15.7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customFormat="false" ht="15.7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customFormat="false" ht="15.7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customFormat="false" ht="15.7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customFormat="false" ht="15.7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customFormat="false" ht="15.7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customFormat="false" ht="15.7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customFormat="false" ht="15.7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customFormat="false" ht="15.7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customFormat="false" ht="15.7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customFormat="false" ht="15.7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customFormat="false" ht="15.7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customFormat="false" ht="15.7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customFormat="false" ht="15.7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customFormat="false" ht="15.7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customFormat="false" ht="15.7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customFormat="false" ht="15.7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customFormat="false" ht="15.7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customFormat="false" ht="15.7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customFormat="false" ht="15.7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customFormat="false" ht="15.7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customFormat="false" ht="15.7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customFormat="false" ht="15.7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customFormat="false" ht="15.7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customFormat="false" ht="15.7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customFormat="false" ht="15.7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customFormat="false" ht="15.7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customFormat="false" ht="15.7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customFormat="false" ht="15.7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customFormat="false" ht="15.7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customFormat="false" ht="15.7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customFormat="false" ht="15.7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customFormat="false" ht="15.7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customFormat="false" ht="15.7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customFormat="false" ht="15.7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customFormat="false" ht="15.7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customFormat="false" ht="15.7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customFormat="false" ht="15.7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customFormat="false" ht="15.7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customFormat="false" ht="15.7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customFormat="false" ht="15.7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customFormat="false" ht="15.7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customFormat="false" ht="15.7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customFormat="false" ht="15.7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customFormat="false" ht="15.7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customFormat="false" ht="15.7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customFormat="false" ht="15.7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customFormat="false" ht="15.7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customFormat="false" ht="15.7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customFormat="false" ht="15.7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customFormat="false" ht="15.7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customFormat="false" ht="15.7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customFormat="false" ht="15.7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customFormat="false" ht="15.7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customFormat="false" ht="15.7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customFormat="false" ht="15.7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customFormat="false" ht="15.7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customFormat="false" ht="15.7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customFormat="false" ht="15.7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customFormat="false" ht="15.7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customFormat="false" ht="15.7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customFormat="false" ht="15.7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customFormat="false" ht="15.7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customFormat="false" ht="15.7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customFormat="false" ht="15.7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customFormat="false" ht="15.7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customFormat="false" ht="15.7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customFormat="false" ht="15.7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customFormat="false" ht="15.7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customFormat="false" ht="15.7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customFormat="false" ht="15.7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customFormat="false" ht="15.7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customFormat="false" ht="15.7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customFormat="false" ht="15.7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customFormat="false" ht="15.7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customFormat="false" ht="15.7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customFormat="false" ht="15.7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customFormat="false" ht="15.7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customFormat="false" ht="15.7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customFormat="false" ht="15.7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customFormat="false" ht="15.7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customFormat="false" ht="15.7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customFormat="false" ht="15.7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customFormat="false" ht="15.7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customFormat="false" ht="15.7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customFormat="false" ht="15.7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customFormat="false" ht="15.7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customFormat="false" ht="15.7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customFormat="false" ht="15.7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customFormat="false" ht="15.7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customFormat="false" ht="15.7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customFormat="false" ht="15.7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customFormat="false" ht="15.7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customFormat="false" ht="15.7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customFormat="false" ht="15.7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customFormat="false" ht="15.7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customFormat="false" ht="15.7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customFormat="false" ht="15.7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customFormat="false" ht="15.7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customFormat="false" ht="15.7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customFormat="false" ht="15.7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customFormat="false" ht="15.7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customFormat="false" ht="15.7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customFormat="false" ht="15.7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customFormat="false" ht="15.7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customFormat="false" ht="15.7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customFormat="false" ht="15.7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customFormat="false" ht="15.7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customFormat="false" ht="15.7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customFormat="false" ht="15.7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customFormat="false" ht="15.7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customFormat="false" ht="15.7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customFormat="false" ht="15.7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customFormat="false" ht="15.7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customFormat="false" ht="15.7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customFormat="false" ht="15.7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customFormat="false" ht="15.7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customFormat="false" ht="15.7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customFormat="false" ht="15.7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customFormat="false" ht="15.7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customFormat="false" ht="15.7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customFormat="false" ht="15.7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customFormat="false" ht="15.7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customFormat="false" ht="15.7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customFormat="false" ht="15.7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customFormat="false" ht="15.7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customFormat="false" ht="15.7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customFormat="false" ht="15.7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customFormat="false" ht="15.7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customFormat="false" ht="15.7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customFormat="false" ht="15.7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customFormat="false" ht="15.7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customFormat="false" ht="15.7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customFormat="false" ht="15.7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customFormat="false" ht="15.7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customFormat="false" ht="15.7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customFormat="false" ht="15.7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customFormat="false" ht="15.7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customFormat="false" ht="15.7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customFormat="false" ht="15.7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customFormat="false" ht="15.7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customFormat="false" ht="15.7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customFormat="false" ht="15.7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customFormat="false" ht="15.7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customFormat="false" ht="15.7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customFormat="false" ht="15.7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customFormat="false" ht="15.7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customFormat="false" ht="15.7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customFormat="false" ht="15.7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customFormat="false" ht="15.7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customFormat="false" ht="15.7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customFormat="false" ht="15.7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customFormat="false" ht="15.7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customFormat="false" ht="15.7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customFormat="false" ht="15.7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customFormat="false" ht="15.7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customFormat="false" ht="15.7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customFormat="false" ht="15.7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customFormat="false" ht="15.7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customFormat="false" ht="15.7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customFormat="false" ht="15.7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customFormat="false" ht="15.7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customFormat="false" ht="15.7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customFormat="false" ht="15.7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customFormat="false" ht="15.7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customFormat="false" ht="15.7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customFormat="false" ht="15.7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customFormat="false" ht="15.7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customFormat="false" ht="15.7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customFormat="false" ht="15.7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customFormat="false" ht="15.7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customFormat="false" ht="15.7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customFormat="false" ht="15.7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customFormat="false" ht="15.7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customFormat="false" ht="15.7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customFormat="false" ht="15.7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customFormat="false" ht="15.7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customFormat="false" ht="15.7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customFormat="false" ht="15.7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customFormat="false" ht="15.7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customFormat="false" ht="15.7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customFormat="false" ht="15.7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customFormat="false" ht="15.7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customFormat="false" ht="15.7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customFormat="false" ht="15.7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customFormat="false" ht="15.7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customFormat="false" ht="15.7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customFormat="false" ht="15.7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customFormat="false" ht="15.7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customFormat="false" ht="15.7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customFormat="false" ht="15.7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customFormat="false" ht="15.7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customFormat="false" ht="15.7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customFormat="false" ht="15.7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customFormat="false" ht="15.7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customFormat="false" ht="15.7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customFormat="false" ht="15.7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customFormat="false" ht="15.7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customFormat="false" ht="15.7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customFormat="false" ht="15.7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customFormat="false" ht="15.7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customFormat="false" ht="15.7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customFormat="false" ht="15.7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customFormat="false" ht="15.7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customFormat="false" ht="15.7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customFormat="false" ht="15.7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customFormat="false" ht="15.7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customFormat="false" ht="15.7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customFormat="false" ht="15.7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customFormat="false" ht="15.7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customFormat="false" ht="15.7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customFormat="false" ht="15.7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customFormat="false" ht="15.7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customFormat="false" ht="15.7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customFormat="false" ht="15.7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customFormat="false" ht="15.7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customFormat="false" ht="15.7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customFormat="false" ht="15.7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customFormat="false" ht="15.7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customFormat="false" ht="15.7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customFormat="false" ht="15.7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customFormat="false" ht="15.7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customFormat="false" ht="15.7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customFormat="false" ht="15.7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customFormat="false" ht="15.7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customFormat="false" ht="15.7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customFormat="false" ht="15.7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customFormat="false" ht="15.7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customFormat="false" ht="15.7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customFormat="false" ht="15.7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customFormat="false" ht="15.7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customFormat="false" ht="15.7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customFormat="false" ht="15.7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customFormat="false" ht="15.7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customFormat="false" ht="15.7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customFormat="false" ht="15.7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customFormat="false" ht="15.7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customFormat="false" ht="15.7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customFormat="false" ht="15.7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customFormat="false" ht="15.7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customFormat="false" ht="15.7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customFormat="false" ht="15.7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customFormat="false" ht="15.7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customFormat="false" ht="15.7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customFormat="false" ht="15.7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customFormat="false" ht="15.7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customFormat="false" ht="15.7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customFormat="false" ht="15.7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customFormat="false" ht="15.7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customFormat="false" ht="15.7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customFormat="false" ht="15.7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customFormat="false" ht="15.7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customFormat="false" ht="15.7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customFormat="false" ht="15.7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customFormat="false" ht="15.7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customFormat="false" ht="15.7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customFormat="false" ht="15.7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customFormat="false" ht="15.7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customFormat="false" ht="15.7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customFormat="false" ht="15.7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customFormat="false" ht="15.7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customFormat="false" ht="15.7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customFormat="false" ht="15.7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customFormat="false" ht="15.7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customFormat="false" ht="15.7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customFormat="false" ht="15.7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customFormat="false" ht="15.7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customFormat="false" ht="15.7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customFormat="false" ht="15.7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customFormat="false" ht="15.7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customFormat="false" ht="15.7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customFormat="false" ht="15.7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customFormat="false" ht="15.7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customFormat="false" ht="15.7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customFormat="false" ht="15.7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customFormat="false" ht="15.7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customFormat="false" ht="15.7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customFormat="false" ht="15.7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customFormat="false" ht="15.7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customFormat="false" ht="15.7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customFormat="false" ht="15.7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customFormat="false" ht="15.7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customFormat="false" ht="15.7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customFormat="false" ht="15.7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customFormat="false" ht="15.7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customFormat="false" ht="15.7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customFormat="false" ht="15.7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customFormat="false" ht="15.7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customFormat="false" ht="15.7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customFormat="false" ht="15.7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customFormat="false" ht="15.7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customFormat="false" ht="15.7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customFormat="false" ht="15.7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customFormat="false" ht="15.7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customFormat="false" ht="15.7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customFormat="false" ht="15.7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customFormat="false" ht="15.7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customFormat="false" ht="15.7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customFormat="false" ht="15.7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customFormat="false" ht="15.7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customFormat="false" ht="15.7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customFormat="false" ht="15.7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customFormat="false" ht="15.7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customFormat="false" ht="15.7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customFormat="false" ht="15.7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customFormat="false" ht="15.7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customFormat="false" ht="15.7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customFormat="false" ht="15.7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customFormat="false" ht="15.7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customFormat="false" ht="15.7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customFormat="false" ht="15.7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customFormat="false" ht="15.7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customFormat="false" ht="15.7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customFormat="false" ht="15.7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customFormat="false" ht="15.7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customFormat="false" ht="15.7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customFormat="false" ht="15.7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customFormat="false" ht="15.7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customFormat="false" ht="15.7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customFormat="false" ht="15.7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customFormat="false" ht="15.7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customFormat="false" ht="15.7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customFormat="false" ht="15.7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customFormat="false" ht="15.7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customFormat="false" ht="15.7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customFormat="false" ht="15.7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customFormat="false" ht="15.7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customFormat="false" ht="15.7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customFormat="false" ht="15.7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customFormat="false" ht="15.7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customFormat="false" ht="15.7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customFormat="false" ht="15.7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customFormat="false" ht="15.7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customFormat="false" ht="15.7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customFormat="false" ht="15.7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customFormat="false" ht="15.7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customFormat="false" ht="15.7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customFormat="false" ht="15.7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customFormat="false" ht="15.7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customFormat="false" ht="15.7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customFormat="false" ht="15.7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customFormat="false" ht="15.7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</sheetData>
  <mergeCells count="5">
    <mergeCell ref="B4:C4"/>
    <mergeCell ref="G5:I5"/>
    <mergeCell ref="L5:N5"/>
    <mergeCell ref="O5:Q5"/>
    <mergeCell ref="S5:U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4" t="s">
        <v>223</v>
      </c>
      <c r="B1" s="25"/>
      <c r="C1" s="25"/>
      <c r="D1" s="25"/>
      <c r="E1" s="25"/>
      <c r="F1" s="25"/>
      <c r="G1" s="25"/>
      <c r="H1" s="25"/>
      <c r="I1" s="25"/>
      <c r="J1" s="25"/>
      <c r="K1" s="26" t="s">
        <v>150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6" t="s">
        <v>151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.75" hidden="false" customHeight="false" outlineLevel="0" collapsed="false">
      <c r="A3" s="25"/>
      <c r="B3" s="27" t="s">
        <v>152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 t="s">
        <v>153</v>
      </c>
      <c r="S3" s="28" t="n">
        <v>1</v>
      </c>
      <c r="T3" s="28" t="n">
        <v>7.2</v>
      </c>
      <c r="U3" s="28" t="n">
        <v>130</v>
      </c>
      <c r="V3" s="25"/>
      <c r="W3" s="25"/>
      <c r="X3" s="25"/>
      <c r="Y3" s="25"/>
      <c r="Z3" s="25"/>
    </row>
    <row r="4" customFormat="false" ht="15.75" hidden="false" customHeight="false" outlineLevel="0" collapsed="false">
      <c r="A4" s="29"/>
      <c r="B4" s="30" t="s">
        <v>154</v>
      </c>
      <c r="C4" s="30"/>
      <c r="D4" s="30" t="s">
        <v>155</v>
      </c>
      <c r="E4" s="31" t="s">
        <v>156</v>
      </c>
      <c r="F4" s="25"/>
      <c r="G4" s="32" t="s">
        <v>157</v>
      </c>
      <c r="H4" s="33" t="s">
        <v>158</v>
      </c>
      <c r="I4" s="34" t="s">
        <v>159</v>
      </c>
      <c r="J4" s="25"/>
      <c r="K4" s="32" t="s">
        <v>160</v>
      </c>
      <c r="L4" s="33" t="s">
        <v>161</v>
      </c>
      <c r="M4" s="33" t="s">
        <v>162</v>
      </c>
      <c r="N4" s="33" t="s">
        <v>163</v>
      </c>
      <c r="O4" s="35" t="s">
        <v>164</v>
      </c>
      <c r="P4" s="35" t="s">
        <v>165</v>
      </c>
      <c r="Q4" s="35" t="s">
        <v>166</v>
      </c>
      <c r="R4" s="36" t="s">
        <v>167</v>
      </c>
      <c r="S4" s="37" t="s">
        <v>168</v>
      </c>
      <c r="T4" s="36" t="s">
        <v>169</v>
      </c>
      <c r="U4" s="38" t="s">
        <v>170</v>
      </c>
      <c r="V4" s="25"/>
      <c r="W4" s="39" t="s">
        <v>171</v>
      </c>
      <c r="X4" s="39" t="s">
        <v>172</v>
      </c>
      <c r="Y4" s="25"/>
      <c r="Z4" s="25"/>
    </row>
    <row r="5" customFormat="false" ht="39.55" hidden="false" customHeight="true" outlineLevel="0" collapsed="false">
      <c r="A5" s="114"/>
      <c r="B5" s="41" t="s">
        <v>173</v>
      </c>
      <c r="C5" s="42" t="s">
        <v>174</v>
      </c>
      <c r="D5" s="43" t="s">
        <v>175</v>
      </c>
      <c r="E5" s="44"/>
      <c r="F5" s="45"/>
      <c r="G5" s="46" t="s">
        <v>176</v>
      </c>
      <c r="H5" s="46"/>
      <c r="I5" s="46"/>
      <c r="J5" s="45"/>
      <c r="K5" s="47" t="s">
        <v>177</v>
      </c>
      <c r="L5" s="48" t="s">
        <v>178</v>
      </c>
      <c r="M5" s="48"/>
      <c r="N5" s="48"/>
      <c r="O5" s="48" t="s">
        <v>179</v>
      </c>
      <c r="P5" s="48"/>
      <c r="Q5" s="48"/>
      <c r="R5" s="49" t="s">
        <v>180</v>
      </c>
      <c r="S5" s="50" t="s">
        <v>224</v>
      </c>
      <c r="T5" s="50"/>
      <c r="U5" s="50"/>
      <c r="V5" s="45"/>
      <c r="W5" s="51" t="s">
        <v>182</v>
      </c>
      <c r="X5" s="52" t="n">
        <f aca="false">SUM(W6:W506)</f>
        <v>-0.126889809195011</v>
      </c>
      <c r="Y5" s="45"/>
      <c r="Z5" s="45"/>
    </row>
    <row r="6" customFormat="false" ht="15.75" hidden="false" customHeight="false" outlineLevel="0" collapsed="false">
      <c r="A6" s="53"/>
      <c r="B6" s="54" t="s">
        <v>183</v>
      </c>
      <c r="C6" s="55" t="s">
        <v>184</v>
      </c>
      <c r="D6" s="56" t="s">
        <v>185</v>
      </c>
      <c r="E6" s="57" t="s">
        <v>186</v>
      </c>
      <c r="F6" s="28" t="s">
        <v>44</v>
      </c>
      <c r="G6" s="58" t="n">
        <f aca="false">time_differentiated_CO2!D2</f>
        <v>-1.83113027250148</v>
      </c>
      <c r="H6" s="59" t="n">
        <v>0</v>
      </c>
      <c r="I6" s="60" t="n">
        <v>0</v>
      </c>
      <c r="J6" s="25"/>
      <c r="K6" s="61" t="n">
        <v>0</v>
      </c>
      <c r="L6" s="62" t="n">
        <f aca="false">$B$17+$B$18*EXP(-K6/$B$21)+$B$19*EXP(-K6/$B$22)+$B$20*EXP(-K6/$B$23)</f>
        <v>1</v>
      </c>
      <c r="M6" s="63" t="n">
        <f aca="false">EXP(-K6/$D$9)</f>
        <v>1</v>
      </c>
      <c r="N6" s="63" t="n">
        <f aca="false">EXP(-K6/$D$8)</f>
        <v>1</v>
      </c>
      <c r="O6" s="64" t="n">
        <f aca="false">(K6*$B$17+$B$18*$B$21*(1-EXP(-K6/$B$21))+$B$19*$B$22*(1-EXP(-K6/$B$22))+$B$20*$B$23*(1-EXP(-K6/$B$23)))*$C$7</f>
        <v>0</v>
      </c>
      <c r="P6" s="64" t="n">
        <f aca="false">$D$9*(1-EXP(-K6/$D$9))*$C$9</f>
        <v>0</v>
      </c>
      <c r="Q6" s="65" t="n">
        <f aca="false">$D$8*(1-EXP(-K6/$D$8))*$C$8</f>
        <v>0</v>
      </c>
      <c r="R6" s="66" t="n">
        <f aca="false">$B$13-K6</f>
        <v>500</v>
      </c>
      <c r="S6" s="67" t="n">
        <f aca="false">VLOOKUP($R6,$K$6:$Q$506,5)/$C$26</f>
        <v>1</v>
      </c>
      <c r="T6" s="68" t="n">
        <f aca="false">VLOOKUP($R6,$K$6:$Q$506,6)/$C$26</f>
        <v>7.55598023610673</v>
      </c>
      <c r="U6" s="69" t="n">
        <f aca="false">VLOOKUP($R6,$K$6:$Q$506,7)/$C$26</f>
        <v>123.679385244188</v>
      </c>
      <c r="V6" s="28" t="s">
        <v>44</v>
      </c>
      <c r="W6" s="115" t="n">
        <f aca="false">G6*S6+H6*T6+I6*U6</f>
        <v>-1.83113027250148</v>
      </c>
      <c r="X6" s="25"/>
      <c r="Y6" s="25"/>
      <c r="Z6" s="25"/>
    </row>
    <row r="7" customFormat="false" ht="15.75" hidden="false" customHeight="false" outlineLevel="0" collapsed="false">
      <c r="A7" s="71" t="s">
        <v>187</v>
      </c>
      <c r="B7" s="72" t="n">
        <v>1.33E-005</v>
      </c>
      <c r="C7" s="73" t="n">
        <f aca="false">B7*$B$10/E7*1000000000/$B$11</f>
        <v>1.70487053477734E-015</v>
      </c>
      <c r="D7" s="74" t="s">
        <v>188</v>
      </c>
      <c r="E7" s="75" t="n">
        <v>44.01</v>
      </c>
      <c r="F7" s="28" t="s">
        <v>45</v>
      </c>
      <c r="G7" s="58" t="n">
        <f aca="false">time_differentiated_CO2!D3</f>
        <v>0</v>
      </c>
      <c r="H7" s="76" t="n">
        <v>0</v>
      </c>
      <c r="I7" s="77" t="n">
        <v>0</v>
      </c>
      <c r="J7" s="25"/>
      <c r="K7" s="61" t="n">
        <v>1</v>
      </c>
      <c r="L7" s="62" t="n">
        <f aca="false">$B$17+$B$18*EXP(-K7/$B$21)+$B$19*EXP(-K7/$B$22)+$B$20*EXP(-K7/$B$23)</f>
        <v>0.934525143351474</v>
      </c>
      <c r="M7" s="63" t="n">
        <f aca="false">EXP(-K7/$D$9)</f>
        <v>0.918745834161034</v>
      </c>
      <c r="N7" s="63" t="n">
        <f aca="false">EXP(-K7/$D$8)</f>
        <v>0.990867643670448</v>
      </c>
      <c r="O7" s="64" t="n">
        <f aca="false">(K7*$B$17+$B$18*$B$21*(1-EXP(-K7/$B$21))+$B$19*$B$22*(1-EXP(-K7/$B$22))+$B$20*$B$23*(1-EXP(-K7/$B$23)))*$C$7</f>
        <v>1.64713840243936E-015</v>
      </c>
      <c r="P7" s="64" t="n">
        <f aca="false">$D$9*(1-EXP(-K7/$D$9))*$C$9</f>
        <v>1.92215881540341E-013</v>
      </c>
      <c r="Q7" s="65" t="n">
        <f aca="false">$D$8*(1-EXP(-K7/$D$8))*$C$8</f>
        <v>3.57254360737198E-013</v>
      </c>
      <c r="R7" s="66" t="n">
        <f aca="false">$B$13-K7</f>
        <v>499</v>
      </c>
      <c r="S7" s="67" t="n">
        <f aca="false">VLOOKUP($R7,$K$6:$Q$506,5)/$C$26</f>
        <v>0.998472924243788</v>
      </c>
      <c r="T7" s="68" t="n">
        <f aca="false">VLOOKUP($R7,$K$6:$Q$506,6)/$C$26</f>
        <v>7.55598023610673</v>
      </c>
      <c r="U7" s="69" t="n">
        <f aca="false">VLOOKUP($R7,$K$6:$Q$506,7)/$C$26</f>
        <v>123.667659712333</v>
      </c>
      <c r="V7" s="28" t="s">
        <v>45</v>
      </c>
      <c r="W7" s="78" t="n">
        <f aca="false">G7*S7+H7*T7+I7*U7</f>
        <v>0</v>
      </c>
      <c r="X7" s="25"/>
      <c r="Y7" s="25"/>
      <c r="Z7" s="25"/>
    </row>
    <row r="8" customFormat="false" ht="15.75" hidden="false" customHeight="false" outlineLevel="0" collapsed="false">
      <c r="A8" s="71" t="s">
        <v>189</v>
      </c>
      <c r="B8" s="72" t="n">
        <v>0.0028</v>
      </c>
      <c r="C8" s="73" t="n">
        <f aca="false">B8*$B$10/E8*1000000000/$B$11</f>
        <v>3.58895647987022E-013</v>
      </c>
      <c r="D8" s="74" t="n">
        <v>109</v>
      </c>
      <c r="E8" s="75" t="n">
        <v>44.013</v>
      </c>
      <c r="F8" s="28" t="s">
        <v>46</v>
      </c>
      <c r="G8" s="58" t="n">
        <f aca="false">time_differentiated_CO2!D4</f>
        <v>0</v>
      </c>
      <c r="H8" s="76" t="n">
        <v>0</v>
      </c>
      <c r="I8" s="77" t="n">
        <v>0</v>
      </c>
      <c r="J8" s="25"/>
      <c r="K8" s="61" t="n">
        <v>2</v>
      </c>
      <c r="L8" s="62" t="n">
        <f aca="false">$B$17+$B$18*EXP(-K8/$B$21)+$B$19*EXP(-K8/$B$22)+$B$20*EXP(-K8/$B$23)</f>
        <v>0.881133921191247</v>
      </c>
      <c r="M8" s="63" t="n">
        <f aca="false">EXP(-K8/$D$9)</f>
        <v>0.844093907788253</v>
      </c>
      <c r="N8" s="63" t="n">
        <f aca="false">EXP(-K8/$D$8)</f>
        <v>0.981818687273025</v>
      </c>
      <c r="O8" s="64" t="n">
        <f aca="false">(K8*$B$17+$B$18*$B$21*(1-EXP(-K8/$B$21))+$B$19*$B$22*(1-EXP(-K8/$B$22))+$B$20*$B$23*(1-EXP(-K8/$B$23)))*$C$7</f>
        <v>3.19334364831333E-015</v>
      </c>
      <c r="P8" s="64" t="n">
        <f aca="false">$D$9*(1-EXP(-K8/$D$9))*$C$9</f>
        <v>3.6881342196512E-013</v>
      </c>
      <c r="Q8" s="65" t="n">
        <f aca="false">$D$8*(1-EXP(-K8/$D$8))*$C$8</f>
        <v>7.11246147351858E-013</v>
      </c>
      <c r="R8" s="66" t="n">
        <f aca="false">$B$13-K8</f>
        <v>498</v>
      </c>
      <c r="S8" s="67" t="n">
        <f aca="false">VLOOKUP($R8,$K$6:$Q$506,5)/$C$26</f>
        <v>0.99694497571825</v>
      </c>
      <c r="T8" s="68" t="n">
        <f aca="false">VLOOKUP($R8,$K$6:$Q$506,6)/$C$26</f>
        <v>7.55598023610673</v>
      </c>
      <c r="U8" s="69" t="n">
        <f aca="false">VLOOKUP($R8,$K$6:$Q$506,7)/$C$26</f>
        <v>123.655826111821</v>
      </c>
      <c r="V8" s="28" t="s">
        <v>46</v>
      </c>
      <c r="W8" s="78" t="n">
        <f aca="false">G8*S8+H8*T8+I8*U8</f>
        <v>0</v>
      </c>
      <c r="X8" s="25"/>
      <c r="Y8" s="25"/>
      <c r="Z8" s="25"/>
    </row>
    <row r="9" customFormat="false" ht="15.75" hidden="false" customHeight="false" outlineLevel="0" collapsed="false">
      <c r="A9" s="79" t="s">
        <v>190</v>
      </c>
      <c r="B9" s="80" t="n">
        <v>0.00057</v>
      </c>
      <c r="C9" s="81" t="n">
        <f aca="false">B9*$B$10/E9*1000000000/$B$11</f>
        <v>2.00475647227157E-013</v>
      </c>
      <c r="D9" s="82" t="n">
        <v>11.8</v>
      </c>
      <c r="E9" s="83" t="n">
        <v>16.04</v>
      </c>
      <c r="F9" s="28" t="s">
        <v>47</v>
      </c>
      <c r="G9" s="58" t="n">
        <f aca="false">time_differentiated_CO2!D5</f>
        <v>0</v>
      </c>
      <c r="H9" s="76" t="n">
        <v>0</v>
      </c>
      <c r="I9" s="77" t="n">
        <v>0</v>
      </c>
      <c r="J9" s="25"/>
      <c r="K9" s="61" t="n">
        <v>3</v>
      </c>
      <c r="L9" s="62" t="n">
        <f aca="false">$B$17+$B$18*EXP(-K9/$B$21)+$B$19*EXP(-K9/$B$22)+$B$20*EXP(-K9/$B$23)</f>
        <v>0.837358501592201</v>
      </c>
      <c r="M9" s="63" t="n">
        <f aca="false">EXP(-K9/$D$9)</f>
        <v>0.775507761421166</v>
      </c>
      <c r="N9" s="63" t="n">
        <f aca="false">EXP(-K9/$D$8)</f>
        <v>0.972852369169834</v>
      </c>
      <c r="O9" s="64" t="n">
        <f aca="false">(K9*$B$17+$B$18*$B$21*(1-EXP(-K9/$B$21))+$B$19*$B$22*(1-EXP(-K9/$B$22))+$B$20*$B$23*(1-EXP(-K9/$B$23)))*$C$7</f>
        <v>4.65703187629787E-015</v>
      </c>
      <c r="P9" s="64" t="n">
        <f aca="false">$D$9*(1-EXP(-K9/$D$9))*$C$9</f>
        <v>5.3106167655347E-013</v>
      </c>
      <c r="Q9" s="65" t="n">
        <f aca="false">$D$8*(1-EXP(-K9/$D$8))*$C$8</f>
        <v>1.06200515483342E-012</v>
      </c>
      <c r="R9" s="66" t="n">
        <f aca="false">$B$13-K9</f>
        <v>497</v>
      </c>
      <c r="S9" s="67" t="n">
        <f aca="false">VLOOKUP($R9,$K$6:$Q$506,5)/$C$26</f>
        <v>0.99541615220643</v>
      </c>
      <c r="T9" s="68" t="n">
        <f aca="false">VLOOKUP($R9,$K$6:$Q$506,6)/$C$26</f>
        <v>7.55598023610673</v>
      </c>
      <c r="U9" s="69" t="n">
        <f aca="false">VLOOKUP($R9,$K$6:$Q$506,7)/$C$26</f>
        <v>123.643883446635</v>
      </c>
      <c r="V9" s="28" t="s">
        <v>47</v>
      </c>
      <c r="W9" s="78" t="n">
        <f aca="false">G9*S9+H9*T9+I9*U9</f>
        <v>0</v>
      </c>
      <c r="X9" s="25"/>
      <c r="Y9" s="25"/>
      <c r="Z9" s="25"/>
    </row>
    <row r="10" customFormat="false" ht="15.75" hidden="false" customHeight="false" outlineLevel="0" collapsed="false">
      <c r="A10" s="71" t="s">
        <v>191</v>
      </c>
      <c r="B10" s="84" t="n">
        <v>28.97</v>
      </c>
      <c r="C10" s="54" t="s">
        <v>192</v>
      </c>
      <c r="D10" s="85"/>
      <c r="E10" s="86"/>
      <c r="F10" s="28" t="s">
        <v>48</v>
      </c>
      <c r="G10" s="58" t="n">
        <f aca="false">time_differentiated_CO2!D6</f>
        <v>0</v>
      </c>
      <c r="H10" s="76" t="n">
        <v>0</v>
      </c>
      <c r="I10" s="77" t="n">
        <v>0</v>
      </c>
      <c r="J10" s="25"/>
      <c r="K10" s="61" t="n">
        <v>4</v>
      </c>
      <c r="L10" s="62" t="n">
        <f aca="false">$B$17+$B$18*EXP(-K10/$B$21)+$B$19*EXP(-K10/$B$22)+$B$20*EXP(-K10/$B$23)</f>
        <v>0.801241693266786</v>
      </c>
      <c r="M10" s="63" t="n">
        <f aca="false">EXP(-K10/$D$9)</f>
        <v>0.712494525165245</v>
      </c>
      <c r="N10" s="63" t="n">
        <f aca="false">EXP(-K10/$D$8)</f>
        <v>0.963967934678526</v>
      </c>
      <c r="O10" s="64" t="n">
        <f aca="false">(K10*$B$17+$B$18*$B$21*(1-EXP(-K10/$B$21))+$B$19*$B$22*(1-EXP(-K10/$B$22))+$B$20*$B$23*(1-EXP(-K10/$B$23)))*$C$7</f>
        <v>6.05286401566322E-015</v>
      </c>
      <c r="P10" s="64" t="n">
        <f aca="false">$D$9*(1-EXP(-K10/$D$9))*$C$9</f>
        <v>6.80126584556416E-013</v>
      </c>
      <c r="Q10" s="65" t="n">
        <f aca="false">$D$8*(1-EXP(-K10/$D$8))*$C$8</f>
        <v>1.40956090607286E-012</v>
      </c>
      <c r="R10" s="66" t="n">
        <f aca="false">$B$13-K10</f>
        <v>496</v>
      </c>
      <c r="S10" s="67" t="n">
        <f aca="false">VLOOKUP($R10,$K$6:$Q$506,5)/$C$26</f>
        <v>0.993886451485709</v>
      </c>
      <c r="T10" s="68" t="n">
        <f aca="false">VLOOKUP($R10,$K$6:$Q$506,6)/$C$26</f>
        <v>7.55598023610673</v>
      </c>
      <c r="U10" s="69" t="n">
        <f aca="false">VLOOKUP($R10,$K$6:$Q$506,7)/$C$26</f>
        <v>123.631830711578</v>
      </c>
      <c r="V10" s="28" t="s">
        <v>48</v>
      </c>
      <c r="W10" s="78" t="n">
        <f aca="false">G10*S10+H10*T10+I10*U10</f>
        <v>0</v>
      </c>
      <c r="X10" s="25"/>
      <c r="Y10" s="25"/>
      <c r="Z10" s="25"/>
    </row>
    <row r="11" customFormat="false" ht="15.75" hidden="false" customHeight="false" outlineLevel="0" collapsed="false">
      <c r="A11" s="79" t="s">
        <v>193</v>
      </c>
      <c r="B11" s="87" t="n">
        <v>5.1352E+018</v>
      </c>
      <c r="C11" s="88" t="s">
        <v>192</v>
      </c>
      <c r="D11" s="89"/>
      <c r="E11" s="90"/>
      <c r="F11" s="28" t="s">
        <v>49</v>
      </c>
      <c r="G11" s="58" t="n">
        <f aca="false">time_differentiated_CO2!D7</f>
        <v>0</v>
      </c>
      <c r="H11" s="76" t="n">
        <v>0</v>
      </c>
      <c r="I11" s="77" t="n">
        <v>0</v>
      </c>
      <c r="J11" s="25"/>
      <c r="K11" s="61" t="n">
        <v>5</v>
      </c>
      <c r="L11" s="62" t="n">
        <f aca="false">$B$17+$B$18*EXP(-K11/$B$21)+$B$19*EXP(-K11/$B$22)+$B$20*EXP(-K11/$B$23)</f>
        <v>0.771231104034404</v>
      </c>
      <c r="M11" s="63" t="n">
        <f aca="false">EXP(-K11/$D$9)</f>
        <v>0.654601376858112</v>
      </c>
      <c r="N11" s="63" t="n">
        <f aca="false">EXP(-K11/$D$8)</f>
        <v>0.955164636008779</v>
      </c>
      <c r="O11" s="64" t="n">
        <f aca="false">(K11*$B$17+$B$18*$B$21*(1-EXP(-K11/$B$21))+$B$19*$B$22*(1-EXP(-K11/$B$22))+$B$20*$B$23*(1-EXP(-K11/$B$23)))*$C$7</f>
        <v>7.39252264888857E-015</v>
      </c>
      <c r="P11" s="64" t="n">
        <f aca="false">$D$9*(1-EXP(-K11/$D$9))*$C$9</f>
        <v>8.1707934780372E-013</v>
      </c>
      <c r="Q11" s="65" t="n">
        <f aca="false">$D$8*(1-EXP(-K11/$D$8))*$C$8</f>
        <v>1.75394265434759E-012</v>
      </c>
      <c r="R11" s="66" t="n">
        <f aca="false">$B$13-K11</f>
        <v>495</v>
      </c>
      <c r="S11" s="67" t="n">
        <f aca="false">VLOOKUP($R11,$K$6:$Q$506,5)/$C$26</f>
        <v>0.992355871327791</v>
      </c>
      <c r="T11" s="68" t="n">
        <f aca="false">VLOOKUP($R11,$K$6:$Q$506,6)/$C$26</f>
        <v>7.55598023610673</v>
      </c>
      <c r="U11" s="69" t="n">
        <f aca="false">VLOOKUP($R11,$K$6:$Q$506,7)/$C$26</f>
        <v>123.619666892188</v>
      </c>
      <c r="V11" s="28" t="s">
        <v>49</v>
      </c>
      <c r="W11" s="78" t="n">
        <f aca="false">G11*S11+H11*T11+I11*U11</f>
        <v>0</v>
      </c>
      <c r="X11" s="25"/>
      <c r="Y11" s="25"/>
      <c r="Z11" s="25"/>
    </row>
    <row r="12" customFormat="false" ht="15.75" hidden="false" customHeight="false" outlineLevel="0" collapsed="false">
      <c r="A12" s="25"/>
      <c r="B12" s="25"/>
      <c r="C12" s="25"/>
      <c r="D12" s="91"/>
      <c r="E12" s="25"/>
      <c r="F12" s="28" t="s">
        <v>50</v>
      </c>
      <c r="G12" s="58" t="n">
        <f aca="false">time_differentiated_CO2!D8</f>
        <v>0</v>
      </c>
      <c r="H12" s="76" t="n">
        <v>0</v>
      </c>
      <c r="I12" s="77" t="n">
        <v>0</v>
      </c>
      <c r="J12" s="25"/>
      <c r="K12" s="61" t="n">
        <v>6</v>
      </c>
      <c r="L12" s="62" t="n">
        <f aca="false">$B$17+$B$18*EXP(-K12/$B$21)+$B$19*EXP(-K12/$B$22)+$B$20*EXP(-K12/$B$23)</f>
        <v>0.746095242156848</v>
      </c>
      <c r="M12" s="63" t="n">
        <f aca="false">EXP(-K12/$D$9)</f>
        <v>0.601412288024467</v>
      </c>
      <c r="N12" s="63" t="n">
        <f aca="false">EXP(-K12/$D$8)</f>
        <v>0.94644173219936</v>
      </c>
      <c r="O12" s="64" t="n">
        <f aca="false">(K12*$B$17+$B$18*$B$21*(1-EXP(-K12/$B$21))+$B$19*$B$22*(1-EXP(-K12/$B$22))+$B$20*$B$23*(1-EXP(-K12/$B$23)))*$C$7</f>
        <v>8.68532785670826E-015</v>
      </c>
      <c r="P12" s="64" t="n">
        <f aca="false">$D$9*(1-EXP(-K12/$D$9))*$C$9</f>
        <v>9.42904128514022E-013</v>
      </c>
      <c r="Q12" s="65" t="n">
        <f aca="false">$D$8*(1-EXP(-K12/$D$8))*$C$8</f>
        <v>2.09517938578369E-012</v>
      </c>
      <c r="R12" s="66" t="n">
        <f aca="false">$B$13-K12</f>
        <v>494</v>
      </c>
      <c r="S12" s="67" t="n">
        <f aca="false">VLOOKUP($R12,$K$6:$Q$506,5)/$C$26</f>
        <v>0.990824409498687</v>
      </c>
      <c r="T12" s="68" t="n">
        <f aca="false">VLOOKUP($R12,$K$6:$Q$506,6)/$C$26</f>
        <v>7.55598023610673</v>
      </c>
      <c r="U12" s="69" t="n">
        <f aca="false">VLOOKUP($R12,$K$6:$Q$506,7)/$C$26</f>
        <v>123.607390964653</v>
      </c>
      <c r="V12" s="28" t="s">
        <v>50</v>
      </c>
      <c r="W12" s="78" t="n">
        <f aca="false">G12*S12+H12*T12+I12*U12</f>
        <v>0</v>
      </c>
      <c r="X12" s="25"/>
      <c r="Y12" s="25"/>
      <c r="Z12" s="25"/>
    </row>
    <row r="13" customFormat="false" ht="15.75" hidden="false" customHeight="false" outlineLevel="0" collapsed="false">
      <c r="A13" s="92" t="s">
        <v>194</v>
      </c>
      <c r="B13" s="93" t="n">
        <v>500</v>
      </c>
      <c r="C13" s="26" t="s">
        <v>195</v>
      </c>
      <c r="D13" s="25"/>
      <c r="E13" s="25"/>
      <c r="F13" s="28" t="s">
        <v>51</v>
      </c>
      <c r="G13" s="58" t="n">
        <f aca="false">time_differentiated_CO2!D9</f>
        <v>0</v>
      </c>
      <c r="H13" s="76" t="n">
        <v>0</v>
      </c>
      <c r="I13" s="77" t="n">
        <v>0</v>
      </c>
      <c r="J13" s="25"/>
      <c r="K13" s="61" t="n">
        <v>7</v>
      </c>
      <c r="L13" s="62" t="n">
        <f aca="false">$B$17+$B$18*EXP(-K13/$B$21)+$B$19*EXP(-K13/$B$22)+$B$20*EXP(-K13/$B$23)</f>
        <v>0.724857011255883</v>
      </c>
      <c r="M13" s="63" t="n">
        <f aca="false">EXP(-K13/$D$9)</f>
        <v>0.552545034235735</v>
      </c>
      <c r="N13" s="63" t="n">
        <f aca="false">EXP(-K13/$D$8)</f>
        <v>0.937798489055756</v>
      </c>
      <c r="O13" s="64" t="n">
        <f aca="false">(K13*$B$17+$B$18*$B$21*(1-EXP(-K13/$B$21))+$B$19*$B$22*(1-EXP(-K13/$B$22))+$B$20*$B$23*(1-EXP(-K13/$B$23)))*$C$7</f>
        <v>9.9387254273329E-015</v>
      </c>
      <c r="P13" s="64" t="n">
        <f aca="false">$D$9*(1-EXP(-K13/$D$9))*$C$9</f>
        <v>1.05850512162584E-012</v>
      </c>
      <c r="Q13" s="65" t="n">
        <f aca="false">$D$8*(1-EXP(-K13/$D$8))*$C$8</f>
        <v>2.43329982179558E-012</v>
      </c>
      <c r="R13" s="66" t="n">
        <f aca="false">$B$13-K13</f>
        <v>493</v>
      </c>
      <c r="S13" s="67" t="n">
        <f aca="false">VLOOKUP($R13,$K$6:$Q$506,5)/$C$26</f>
        <v>0.989292063758696</v>
      </c>
      <c r="T13" s="68" t="n">
        <f aca="false">VLOOKUP($R13,$K$6:$Q$506,6)/$C$26</f>
        <v>7.55598023610673</v>
      </c>
      <c r="U13" s="69" t="n">
        <f aca="false">VLOOKUP($R13,$K$6:$Q$506,7)/$C$26</f>
        <v>123.595001895726</v>
      </c>
      <c r="V13" s="28" t="s">
        <v>51</v>
      </c>
      <c r="W13" s="78" t="n">
        <f aca="false">G13*S13+H13*T13+I13*U13</f>
        <v>0</v>
      </c>
      <c r="X13" s="25"/>
      <c r="Y13" s="25"/>
      <c r="Z13" s="25"/>
    </row>
    <row r="14" customFormat="false" ht="15.75" hidden="false" customHeight="false" outlineLevel="0" collapsed="false">
      <c r="A14" s="25"/>
      <c r="B14" s="25"/>
      <c r="C14" s="25"/>
      <c r="D14" s="25"/>
      <c r="E14" s="25"/>
      <c r="F14" s="28" t="s">
        <v>52</v>
      </c>
      <c r="G14" s="58" t="n">
        <f aca="false">time_differentiated_CO2!D10</f>
        <v>0</v>
      </c>
      <c r="H14" s="76" t="n">
        <v>0</v>
      </c>
      <c r="I14" s="77" t="n">
        <v>0</v>
      </c>
      <c r="J14" s="25"/>
      <c r="K14" s="61" t="n">
        <v>8</v>
      </c>
      <c r="L14" s="62" t="n">
        <f aca="false">$B$17+$B$18*EXP(-K14/$B$21)+$B$19*EXP(-K14/$B$22)+$B$20*EXP(-K14/$B$23)</f>
        <v>0.706740992707308</v>
      </c>
      <c r="M14" s="63" t="n">
        <f aca="false">EXP(-K14/$D$9)</f>
        <v>0.507648448390447</v>
      </c>
      <c r="N14" s="63" t="n">
        <f aca="false">EXP(-K14/$D$8)</f>
        <v>0.929234179088383</v>
      </c>
      <c r="O14" s="64" t="n">
        <f aca="false">(K14*$B$17+$B$18*$B$21*(1-EXP(-K14/$B$21))+$B$19*$B$22*(1-EXP(-K14/$B$22))+$B$20*$B$23*(1-EXP(-K14/$B$23)))*$C$7</f>
        <v>1.11586738907507E-014</v>
      </c>
      <c r="P14" s="64" t="n">
        <f aca="false">$D$9*(1-EXP(-K14/$D$9))*$C$9</f>
        <v>1.1647130524722E-012</v>
      </c>
      <c r="Q14" s="65" t="n">
        <f aca="false">$D$8*(1-EXP(-K14/$D$8))*$C$8</f>
        <v>2.7683324215035E-012</v>
      </c>
      <c r="R14" s="66" t="n">
        <f aca="false">$B$13-K14</f>
        <v>492</v>
      </c>
      <c r="S14" s="67" t="n">
        <f aca="false">VLOOKUP($R14,$K$6:$Q$506,5)/$C$26</f>
        <v>0.987758831862396</v>
      </c>
      <c r="T14" s="68" t="n">
        <f aca="false">VLOOKUP($R14,$K$6:$Q$506,6)/$C$26</f>
        <v>7.55598023610673</v>
      </c>
      <c r="U14" s="69" t="n">
        <f aca="false">VLOOKUP($R14,$K$6:$Q$506,7)/$C$26</f>
        <v>123.582498642637</v>
      </c>
      <c r="V14" s="28" t="s">
        <v>52</v>
      </c>
      <c r="W14" s="78" t="n">
        <f aca="false">G14*S14+H14*T14+I14*U14</f>
        <v>0</v>
      </c>
      <c r="X14" s="25"/>
      <c r="Y14" s="25"/>
      <c r="Z14" s="25"/>
    </row>
    <row r="15" customFormat="false" ht="15.75" hidden="false" customHeight="false" outlineLevel="0" collapsed="false">
      <c r="A15" s="26" t="s">
        <v>196</v>
      </c>
      <c r="B15" s="25"/>
      <c r="C15" s="25"/>
      <c r="D15" s="25"/>
      <c r="E15" s="25"/>
      <c r="F15" s="28" t="s">
        <v>53</v>
      </c>
      <c r="G15" s="58" t="n">
        <f aca="false">time_differentiated_CO2!D11</f>
        <v>0</v>
      </c>
      <c r="H15" s="76" t="n">
        <v>0</v>
      </c>
      <c r="I15" s="77" t="n">
        <v>0</v>
      </c>
      <c r="J15" s="25"/>
      <c r="K15" s="61" t="n">
        <v>9</v>
      </c>
      <c r="L15" s="62" t="n">
        <f aca="false">$B$17+$B$18*EXP(-K15/$B$21)+$B$19*EXP(-K15/$B$22)+$B$20*EXP(-K15/$B$23)</f>
        <v>0.691131657041273</v>
      </c>
      <c r="M15" s="63" t="n">
        <f aca="false">EXP(-K15/$D$9)</f>
        <v>0.466399897177036</v>
      </c>
      <c r="N15" s="63" t="n">
        <f aca="false">EXP(-K15/$D$8)</f>
        <v>0.920748081451349</v>
      </c>
      <c r="O15" s="64" t="n">
        <f aca="false">(K15*$B$17+$B$18*$B$21*(1-EXP(-K15/$B$21))+$B$19*$B$22*(1-EXP(-K15/$B$22))+$B$20*$B$23*(1-EXP(-K15/$B$23)))*$C$7</f>
        <v>1.23499513530396E-014</v>
      </c>
      <c r="P15" s="64" t="n">
        <f aca="false">$D$9*(1-EXP(-K15/$D$9))*$C$9</f>
        <v>1.26229114649215E-012</v>
      </c>
      <c r="Q15" s="65" t="n">
        <f aca="false">$D$8*(1-EXP(-K15/$D$8))*$C$8</f>
        <v>3.10030538412888E-012</v>
      </c>
      <c r="R15" s="66" t="n">
        <f aca="false">$B$13-K15</f>
        <v>491</v>
      </c>
      <c r="S15" s="67" t="n">
        <f aca="false">VLOOKUP($R15,$K$6:$Q$506,5)/$C$26</f>
        <v>0.986224711558623</v>
      </c>
      <c r="T15" s="68" t="n">
        <f aca="false">VLOOKUP($R15,$K$6:$Q$506,6)/$C$26</f>
        <v>7.55598023610673</v>
      </c>
      <c r="U15" s="69" t="n">
        <f aca="false">VLOOKUP($R15,$K$6:$Q$506,7)/$C$26</f>
        <v>123.569880153004</v>
      </c>
      <c r="V15" s="28" t="s">
        <v>53</v>
      </c>
      <c r="W15" s="78" t="n">
        <f aca="false">G15*S15+H15*T15+I15*U15</f>
        <v>0</v>
      </c>
      <c r="X15" s="25"/>
      <c r="Y15" s="25"/>
      <c r="Z15" s="25"/>
    </row>
    <row r="16" customFormat="false" ht="15.75" hidden="false" customHeight="false" outlineLevel="0" collapsed="false">
      <c r="A16" s="94" t="s">
        <v>197</v>
      </c>
      <c r="B16" s="95" t="s">
        <v>198</v>
      </c>
      <c r="C16" s="25"/>
      <c r="D16" s="25"/>
      <c r="E16" s="25"/>
      <c r="F16" s="28" t="s">
        <v>54</v>
      </c>
      <c r="G16" s="58" t="n">
        <f aca="false">time_differentiated_CO2!D12</f>
        <v>0</v>
      </c>
      <c r="H16" s="76" t="n">
        <v>0</v>
      </c>
      <c r="I16" s="77" t="n">
        <v>0</v>
      </c>
      <c r="J16" s="25"/>
      <c r="K16" s="61" t="n">
        <v>10</v>
      </c>
      <c r="L16" s="62" t="n">
        <f aca="false">$B$17+$B$18*EXP(-K16/$B$21)+$B$19*EXP(-K16/$B$22)+$B$20*EXP(-K16/$B$23)</f>
        <v>0.677540238510535</v>
      </c>
      <c r="M16" s="63" t="n">
        <f aca="false">EXP(-K16/$D$9)</f>
        <v>0.428502962584536</v>
      </c>
      <c r="N16" s="63" t="n">
        <f aca="false">EXP(-K16/$D$8)</f>
        <v>0.912339481881783</v>
      </c>
      <c r="O16" s="64" t="n">
        <f aca="false">(K16*$B$17+$B$18*$B$21*(1-EXP(-K16/$B$21))+$B$19*$B$22*(1-EXP(-K16/$B$22))+$B$20*$B$23*(1-EXP(-K16/$B$23)))*$C$7</f>
        <v>1.35163987570226E-014</v>
      </c>
      <c r="P16" s="64" t="n">
        <f aca="false">$D$9*(1-EXP(-K16/$D$9))*$C$9</f>
        <v>1.35194061387836E-012</v>
      </c>
      <c r="Q16" s="65" t="n">
        <f aca="false">$D$8*(1-EXP(-K16/$D$8))*$C$8</f>
        <v>3.42924665136778E-012</v>
      </c>
      <c r="R16" s="66" t="n">
        <f aca="false">$B$13-K16</f>
        <v>490</v>
      </c>
      <c r="S16" s="67" t="n">
        <f aca="false">VLOOKUP($R16,$K$6:$Q$506,5)/$C$26</f>
        <v>0.984689700590457</v>
      </c>
      <c r="T16" s="68" t="n">
        <f aca="false">VLOOKUP($R16,$K$6:$Q$506,6)/$C$26</f>
        <v>7.55598023610673</v>
      </c>
      <c r="U16" s="69" t="n">
        <f aca="false">VLOOKUP($R16,$K$6:$Q$506,7)/$C$26</f>
        <v>123.557145364747</v>
      </c>
      <c r="V16" s="28" t="s">
        <v>54</v>
      </c>
      <c r="W16" s="78" t="n">
        <f aca="false">G16*S16+H16*T16+I16*U16</f>
        <v>0</v>
      </c>
      <c r="X16" s="25"/>
      <c r="Y16" s="25"/>
      <c r="Z16" s="25"/>
    </row>
    <row r="17" customFormat="false" ht="15.75" hidden="false" customHeight="false" outlineLevel="0" collapsed="false">
      <c r="A17" s="96" t="s">
        <v>199</v>
      </c>
      <c r="B17" s="97" t="n">
        <v>0.2173</v>
      </c>
      <c r="C17" s="25"/>
      <c r="D17" s="25"/>
      <c r="E17" s="25"/>
      <c r="F17" s="28" t="s">
        <v>55</v>
      </c>
      <c r="G17" s="58" t="n">
        <f aca="false">time_differentiated_CO2!D13</f>
        <v>0</v>
      </c>
      <c r="H17" s="76" t="n">
        <v>0</v>
      </c>
      <c r="I17" s="77" t="n">
        <v>0</v>
      </c>
      <c r="J17" s="25"/>
      <c r="K17" s="61" t="n">
        <v>11</v>
      </c>
      <c r="L17" s="62" t="n">
        <f aca="false">$B$17+$B$18*EXP(-K17/$B$21)+$B$19*EXP(-K17/$B$22)+$B$20*EXP(-K17/$B$23)</f>
        <v>0.665578476752813</v>
      </c>
      <c r="M17" s="63" t="n">
        <f aca="false">EXP(-K17/$D$9)</f>
        <v>0.393685311800204</v>
      </c>
      <c r="N17" s="63" t="n">
        <f aca="false">EXP(-K17/$D$8)</f>
        <v>0.90400767263972</v>
      </c>
      <c r="O17" s="64" t="n">
        <f aca="false">(K17*$B$17+$B$18*$B$21*(1-EXP(-K17/$B$21))+$B$19*$B$22*(1-EXP(-K17/$B$22))+$B$20*$B$23*(1-EXP(-K17/$B$23)))*$C$7</f>
        <v>1.46611127485768E-014</v>
      </c>
      <c r="P17" s="64" t="n">
        <f aca="false">$D$9*(1-EXP(-K17/$D$9))*$C$9</f>
        <v>1.4343056885742E-012</v>
      </c>
      <c r="Q17" s="65" t="n">
        <f aca="false">$D$8*(1-EXP(-K17/$D$8))*$C$8</f>
        <v>3.75518390974277E-012</v>
      </c>
      <c r="R17" s="66" t="n">
        <f aca="false">$B$13-K17</f>
        <v>489</v>
      </c>
      <c r="S17" s="67" t="n">
        <f aca="false">VLOOKUP($R17,$K$6:$Q$506,5)/$C$26</f>
        <v>0.983153796695209</v>
      </c>
      <c r="T17" s="68" t="n">
        <f aca="false">VLOOKUP($R17,$K$6:$Q$506,6)/$C$26</f>
        <v>7.55598023610673</v>
      </c>
      <c r="U17" s="69" t="n">
        <f aca="false">VLOOKUP($R17,$K$6:$Q$506,7)/$C$26</f>
        <v>123.544293205997</v>
      </c>
      <c r="V17" s="28" t="s">
        <v>55</v>
      </c>
      <c r="W17" s="78" t="n">
        <f aca="false">G17*S17+H17*T17+I17*U17</f>
        <v>0</v>
      </c>
      <c r="X17" s="25"/>
      <c r="Y17" s="25"/>
      <c r="Z17" s="25"/>
    </row>
    <row r="18" customFormat="false" ht="15.75" hidden="false" customHeight="false" outlineLevel="0" collapsed="false">
      <c r="A18" s="96" t="s">
        <v>200</v>
      </c>
      <c r="B18" s="97" t="n">
        <v>0.224</v>
      </c>
      <c r="C18" s="25"/>
      <c r="D18" s="25"/>
      <c r="E18" s="25"/>
      <c r="F18" s="28" t="s">
        <v>56</v>
      </c>
      <c r="G18" s="58" t="n">
        <f aca="false">time_differentiated_CO2!D14</f>
        <v>0</v>
      </c>
      <c r="H18" s="76" t="n">
        <v>0</v>
      </c>
      <c r="I18" s="77" t="n">
        <v>0</v>
      </c>
      <c r="J18" s="25"/>
      <c r="K18" s="61" t="n">
        <v>12</v>
      </c>
      <c r="L18" s="62" t="n">
        <f aca="false">$B$17+$B$18*EXP(-K18/$B$21)+$B$19*EXP(-K18/$B$22)+$B$20*EXP(-K18/$B$23)</f>
        <v>0.654937801843996</v>
      </c>
      <c r="M18" s="63" t="n">
        <f aca="false">EXP(-K18/$D$9)</f>
        <v>0.361696740186825</v>
      </c>
      <c r="N18" s="63" t="n">
        <f aca="false">EXP(-K18/$D$8)</f>
        <v>0.895751952448524</v>
      </c>
      <c r="O18" s="64" t="n">
        <f aca="false">(K18*$B$17+$B$18*$B$21*(1-EXP(-K18/$B$21))+$B$19*$B$22*(1-EXP(-K18/$B$22))+$B$20*$B$23*(1-EXP(-K18/$B$23)))*$C$7</f>
        <v>1.57865985955337E-014</v>
      </c>
      <c r="P18" s="64" t="n">
        <f aca="false">$D$9*(1-EXP(-K18/$D$9))*$C$9</f>
        <v>1.50997825783136E-012</v>
      </c>
      <c r="Q18" s="65" t="n">
        <f aca="false">$D$8*(1-EXP(-K18/$D$8))*$C$8</f>
        <v>4.07814459293319E-012</v>
      </c>
      <c r="R18" s="66" t="n">
        <f aca="false">$B$13-K18</f>
        <v>488</v>
      </c>
      <c r="S18" s="67" t="n">
        <f aca="false">VLOOKUP($R18,$K$6:$Q$506,5)/$C$26</f>
        <v>0.981616997604399</v>
      </c>
      <c r="T18" s="68" t="n">
        <f aca="false">VLOOKUP($R18,$K$6:$Q$506,6)/$C$26</f>
        <v>7.55598023610673</v>
      </c>
      <c r="U18" s="69" t="n">
        <f aca="false">VLOOKUP($R18,$K$6:$Q$506,7)/$C$26</f>
        <v>123.531322595005</v>
      </c>
      <c r="V18" s="28" t="s">
        <v>56</v>
      </c>
      <c r="W18" s="78" t="n">
        <f aca="false">G18*S18+H18*T18+I18*U18</f>
        <v>0</v>
      </c>
      <c r="X18" s="25"/>
      <c r="Y18" s="25"/>
      <c r="Z18" s="25"/>
    </row>
    <row r="19" customFormat="false" ht="15.75" hidden="false" customHeight="false" outlineLevel="0" collapsed="false">
      <c r="A19" s="96" t="s">
        <v>201</v>
      </c>
      <c r="B19" s="97" t="n">
        <v>0.2824</v>
      </c>
      <c r="C19" s="25"/>
      <c r="D19" s="25"/>
      <c r="E19" s="25"/>
      <c r="F19" s="28" t="s">
        <v>57</v>
      </c>
      <c r="G19" s="58" t="n">
        <f aca="false">time_differentiated_CO2!D15</f>
        <v>0</v>
      </c>
      <c r="H19" s="76" t="n">
        <v>0</v>
      </c>
      <c r="I19" s="77" t="n">
        <v>0</v>
      </c>
      <c r="J19" s="25"/>
      <c r="K19" s="61" t="n">
        <v>13</v>
      </c>
      <c r="L19" s="62" t="n">
        <f aca="false">$B$17+$B$18*EXP(-K19/$B$21)+$B$19*EXP(-K19/$B$22)+$B$20*EXP(-K19/$B$23)</f>
        <v>0.645372834207781</v>
      </c>
      <c r="M19" s="63" t="n">
        <f aca="false">EXP(-K19/$D$9)</f>
        <v>0.332307373276271</v>
      </c>
      <c r="N19" s="63" t="n">
        <f aca="false">EXP(-K19/$D$8)</f>
        <v>0.887571626435872</v>
      </c>
      <c r="O19" s="64" t="n">
        <f aca="false">(K19*$B$17+$B$18*$B$21*(1-EXP(-K19/$B$21))+$B$19*$B$22*(1-EXP(-K19/$B$22))+$B$20*$B$23*(1-EXP(-K19/$B$23)))*$C$7</f>
        <v>1.68948914402251E-014</v>
      </c>
      <c r="P19" s="64" t="n">
        <f aca="false">$D$9*(1-EXP(-K19/$D$9))*$C$9</f>
        <v>1.57950211559664E-012</v>
      </c>
      <c r="Q19" s="65" t="n">
        <f aca="false">$D$8*(1-EXP(-K19/$D$8))*$C$8</f>
        <v>4.39815588408429E-012</v>
      </c>
      <c r="R19" s="66" t="n">
        <f aca="false">$B$13-K19</f>
        <v>487</v>
      </c>
      <c r="S19" s="67" t="n">
        <f aca="false">VLOOKUP($R19,$K$6:$Q$506,5)/$C$26</f>
        <v>0.980079301043748</v>
      </c>
      <c r="T19" s="68" t="n">
        <f aca="false">VLOOKUP($R19,$K$6:$Q$506,6)/$C$26</f>
        <v>7.55598023610673</v>
      </c>
      <c r="U19" s="69" t="n">
        <f aca="false">VLOOKUP($R19,$K$6:$Q$506,7)/$C$26</f>
        <v>123.518232440054</v>
      </c>
      <c r="V19" s="28" t="s">
        <v>57</v>
      </c>
      <c r="W19" s="78" t="n">
        <f aca="false">G19*S19+H19*T19+I19*U19</f>
        <v>0</v>
      </c>
      <c r="X19" s="25"/>
      <c r="Y19" s="25"/>
      <c r="Z19" s="25"/>
    </row>
    <row r="20" customFormat="false" ht="15.75" hidden="false" customHeight="false" outlineLevel="0" collapsed="false">
      <c r="A20" s="96" t="s">
        <v>202</v>
      </c>
      <c r="B20" s="97" t="n">
        <v>0.2763</v>
      </c>
      <c r="C20" s="25"/>
      <c r="D20" s="25"/>
      <c r="E20" s="25"/>
      <c r="F20" s="28" t="s">
        <v>58</v>
      </c>
      <c r="G20" s="58" t="n">
        <f aca="false">time_differentiated_CO2!D16</f>
        <v>0</v>
      </c>
      <c r="H20" s="76" t="n">
        <v>0</v>
      </c>
      <c r="I20" s="77" t="n">
        <v>0</v>
      </c>
      <c r="J20" s="25"/>
      <c r="K20" s="61" t="n">
        <v>14</v>
      </c>
      <c r="L20" s="62" t="n">
        <f aca="false">$B$17+$B$18*EXP(-K20/$B$21)+$B$19*EXP(-K20/$B$22)+$B$20*EXP(-K20/$B$23)</f>
        <v>0.63668830482032</v>
      </c>
      <c r="M20" s="63" t="n">
        <f aca="false">EXP(-K20/$D$9)</f>
        <v>0.30530601485857</v>
      </c>
      <c r="N20" s="63" t="n">
        <f aca="false">EXP(-K20/$D$8)</f>
        <v>0.879466006075259</v>
      </c>
      <c r="O20" s="64" t="n">
        <f aca="false">(K20*$B$17+$B$18*$B$21*(1-EXP(-K20/$B$21))+$B$19*$B$22*(1-EXP(-K20/$B$22))+$B$20*$B$23*(1-EXP(-K20/$B$23)))*$C$7</f>
        <v>1.79876524498907E-014</v>
      </c>
      <c r="P20" s="64" t="n">
        <f aca="false">$D$9*(1-EXP(-K20/$D$9))*$C$9</f>
        <v>1.64337687029329E-012</v>
      </c>
      <c r="Q20" s="65" t="n">
        <f aca="false">$D$8*(1-EXP(-K20/$D$8))*$C$8</f>
        <v>4.71524471809511E-012</v>
      </c>
      <c r="R20" s="66" t="n">
        <f aca="false">$B$13-K20</f>
        <v>486</v>
      </c>
      <c r="S20" s="67" t="n">
        <f aca="false">VLOOKUP($R20,$K$6:$Q$506,5)/$C$26</f>
        <v>0.978540704733154</v>
      </c>
      <c r="T20" s="68" t="n">
        <f aca="false">VLOOKUP($R20,$K$6:$Q$506,6)/$C$26</f>
        <v>7.55598023610673</v>
      </c>
      <c r="U20" s="69" t="n">
        <f aca="false">VLOOKUP($R20,$K$6:$Q$506,7)/$C$26</f>
        <v>123.505021639364</v>
      </c>
      <c r="V20" s="28" t="s">
        <v>58</v>
      </c>
      <c r="W20" s="78" t="n">
        <f aca="false">G20*S20+H20*T20+I20*U20</f>
        <v>0</v>
      </c>
      <c r="X20" s="25"/>
      <c r="Y20" s="25"/>
      <c r="Z20" s="25"/>
    </row>
    <row r="21" customFormat="false" ht="15.75" hidden="false" customHeight="false" outlineLevel="0" collapsed="false">
      <c r="A21" s="96" t="s">
        <v>203</v>
      </c>
      <c r="B21" s="97" t="n">
        <v>394.4</v>
      </c>
      <c r="C21" s="25"/>
      <c r="D21" s="25"/>
      <c r="E21" s="25"/>
      <c r="F21" s="28" t="s">
        <v>59</v>
      </c>
      <c r="G21" s="58" t="n">
        <f aca="false">time_differentiated_CO2!D17</f>
        <v>0</v>
      </c>
      <c r="H21" s="76" t="n">
        <v>0</v>
      </c>
      <c r="I21" s="77" t="n">
        <v>0</v>
      </c>
      <c r="J21" s="25"/>
      <c r="K21" s="61" t="n">
        <v>15</v>
      </c>
      <c r="L21" s="62" t="n">
        <f aca="false">$B$17+$B$18*EXP(-K21/$B$21)+$B$19*EXP(-K21/$B$22)+$B$20*EXP(-K21/$B$23)</f>
        <v>0.628728686612953</v>
      </c>
      <c r="M21" s="63" t="n">
        <f aca="false">EXP(-K21/$D$9)</f>
        <v>0.280498629295617</v>
      </c>
      <c r="N21" s="63" t="n">
        <f aca="false">EXP(-K21/$D$8)</f>
        <v>0.871434409128052</v>
      </c>
      <c r="O21" s="64" t="n">
        <f aca="false">(K21*$B$17+$B$18*$B$21*(1-EXP(-K21/$B$21))+$B$19*$B$22*(1-EXP(-K21/$B$22))+$B$20*$B$23*(1-EXP(-K21/$B$23)))*$C$7</f>
        <v>1.90662450682595E-014</v>
      </c>
      <c r="P21" s="64" t="n">
        <f aca="false">$D$9*(1-EXP(-K21/$D$9))*$C$9</f>
        <v>1.7020615350789E-012</v>
      </c>
      <c r="Q21" s="65" t="n">
        <f aca="false">$D$8*(1-EXP(-K21/$D$8))*$C$8</f>
        <v>5.02943778388563E-012</v>
      </c>
      <c r="R21" s="66" t="n">
        <f aca="false">$B$13-K21</f>
        <v>485</v>
      </c>
      <c r="S21" s="67" t="n">
        <f aca="false">VLOOKUP($R21,$K$6:$Q$506,5)/$C$26</f>
        <v>0.977001206386682</v>
      </c>
      <c r="T21" s="68" t="n">
        <f aca="false">VLOOKUP($R21,$K$6:$Q$506,6)/$C$26</f>
        <v>7.55598023610673</v>
      </c>
      <c r="U21" s="69" t="n">
        <f aca="false">VLOOKUP($R21,$K$6:$Q$506,7)/$C$26</f>
        <v>123.491689081</v>
      </c>
      <c r="V21" s="28" t="s">
        <v>59</v>
      </c>
      <c r="W21" s="78" t="n">
        <f aca="false">G21*S21+H21*T21+I21*U21</f>
        <v>0</v>
      </c>
      <c r="X21" s="25"/>
      <c r="Y21" s="25"/>
      <c r="Z21" s="25"/>
    </row>
    <row r="22" customFormat="false" ht="15.75" hidden="false" customHeight="false" outlineLevel="0" collapsed="false">
      <c r="A22" s="96" t="s">
        <v>204</v>
      </c>
      <c r="B22" s="97" t="n">
        <v>36.54</v>
      </c>
      <c r="C22" s="25"/>
      <c r="D22" s="25"/>
      <c r="E22" s="25"/>
      <c r="F22" s="28" t="s">
        <v>60</v>
      </c>
      <c r="G22" s="58" t="n">
        <f aca="false">time_differentiated_CO2!D18</f>
        <v>0</v>
      </c>
      <c r="H22" s="76" t="n">
        <v>0</v>
      </c>
      <c r="I22" s="77" t="n">
        <v>0</v>
      </c>
      <c r="J22" s="25"/>
      <c r="K22" s="61" t="n">
        <v>16</v>
      </c>
      <c r="L22" s="62" t="n">
        <f aca="false">$B$17+$B$18*EXP(-K22/$B$21)+$B$19*EXP(-K22/$B$22)+$B$20*EXP(-K22/$B$23)</f>
        <v>0.621369974989246</v>
      </c>
      <c r="M22" s="63" t="n">
        <f aca="false">EXP(-K22/$D$9)</f>
        <v>0.257706947153229</v>
      </c>
      <c r="N22" s="63" t="n">
        <f aca="false">EXP(-K22/$D$8)</f>
        <v>0.863476159586061</v>
      </c>
      <c r="O22" s="64" t="n">
        <f aca="false">(K22*$B$17+$B$18*$B$21*(1-EXP(-K22/$B$21))+$B$19*$B$22*(1-EXP(-K22/$B$22))+$B$20*$B$23*(1-EXP(-K22/$B$23)))*$C$7</f>
        <v>2.01317954928725E-014</v>
      </c>
      <c r="P22" s="64" t="n">
        <f aca="false">$D$9*(1-EXP(-K22/$D$9))*$C$9</f>
        <v>1.75597782637981E-012</v>
      </c>
      <c r="Q22" s="65" t="n">
        <f aca="false">$D$8*(1-EXP(-K22/$D$8))*$C$8</f>
        <v>5.34076152664307E-012</v>
      </c>
      <c r="R22" s="66" t="n">
        <f aca="false">$B$13-K22</f>
        <v>484</v>
      </c>
      <c r="S22" s="67" t="n">
        <f aca="false">VLOOKUP($R22,$K$6:$Q$506,5)/$C$26</f>
        <v>0.975460803712545</v>
      </c>
      <c r="T22" s="68" t="n">
        <f aca="false">VLOOKUP($R22,$K$6:$Q$506,6)/$C$26</f>
        <v>7.55598023610673</v>
      </c>
      <c r="U22" s="69" t="n">
        <f aca="false">VLOOKUP($R22,$K$6:$Q$506,7)/$C$26</f>
        <v>123.478233642779</v>
      </c>
      <c r="V22" s="28" t="s">
        <v>60</v>
      </c>
      <c r="W22" s="78" t="n">
        <f aca="false">G22*S22+H22*T22+I22*U22</f>
        <v>0</v>
      </c>
      <c r="X22" s="25"/>
      <c r="Y22" s="25"/>
      <c r="Z22" s="25"/>
    </row>
    <row r="23" customFormat="false" ht="15.75" hidden="false" customHeight="false" outlineLevel="0" collapsed="false">
      <c r="A23" s="98" t="s">
        <v>205</v>
      </c>
      <c r="B23" s="99" t="n">
        <v>4.304</v>
      </c>
      <c r="C23" s="25"/>
      <c r="D23" s="25"/>
      <c r="E23" s="25"/>
      <c r="F23" s="28" t="s">
        <v>61</v>
      </c>
      <c r="G23" s="58" t="n">
        <f aca="false">time_differentiated_CO2!D19</f>
        <v>0</v>
      </c>
      <c r="H23" s="76" t="n">
        <v>0</v>
      </c>
      <c r="I23" s="77" t="n">
        <v>0</v>
      </c>
      <c r="J23" s="25"/>
      <c r="K23" s="61" t="n">
        <v>17</v>
      </c>
      <c r="L23" s="62" t="n">
        <f aca="false">$B$17+$B$18*EXP(-K23/$B$21)+$B$19*EXP(-K23/$B$22)+$B$20*EXP(-K23/$B$23)</f>
        <v>0.614513171906127</v>
      </c>
      <c r="M23" s="63" t="n">
        <f aca="false">EXP(-K23/$D$9)</f>
        <v>0.236767184131386</v>
      </c>
      <c r="N23" s="63" t="n">
        <f aca="false">EXP(-K23/$D$8)</f>
        <v>0.855590587614648</v>
      </c>
      <c r="O23" s="64" t="n">
        <f aca="false">(K23*$B$17+$B$18*$B$21*(1-EXP(-K23/$B$21))+$B$19*$B$22*(1-EXP(-K23/$B$22))+$B$20*$B$23*(1-EXP(-K23/$B$23)))*$C$7</f>
        <v>2.1185240647608E-014</v>
      </c>
      <c r="P23" s="64" t="n">
        <f aca="false">$D$9*(1-EXP(-K23/$D$9))*$C$9</f>
        <v>1.80551319440594E-012</v>
      </c>
      <c r="Q23" s="65" t="n">
        <f aca="false">$D$8*(1-EXP(-K23/$D$8))*$C$8</f>
        <v>5.6492421500478E-012</v>
      </c>
      <c r="R23" s="66" t="n">
        <f aca="false">$B$13-K23</f>
        <v>483</v>
      </c>
      <c r="S23" s="67" t="n">
        <f aca="false">VLOOKUP($R23,$K$6:$Q$506,5)/$C$26</f>
        <v>0.97391949441309</v>
      </c>
      <c r="T23" s="68" t="n">
        <f aca="false">VLOOKUP($R23,$K$6:$Q$506,6)/$C$26</f>
        <v>7.55598023610673</v>
      </c>
      <c r="U23" s="69" t="n">
        <f aca="false">VLOOKUP($R23,$K$6:$Q$506,7)/$C$26</f>
        <v>123.464654192177</v>
      </c>
      <c r="V23" s="28" t="s">
        <v>61</v>
      </c>
      <c r="W23" s="78" t="n">
        <f aca="false">G23*S23+H23*T23+I23*U23</f>
        <v>0</v>
      </c>
      <c r="X23" s="25"/>
      <c r="Y23" s="25"/>
      <c r="Z23" s="25"/>
    </row>
    <row r="24" customFormat="false" ht="15.75" hidden="false" customHeight="false" outlineLevel="0" collapsed="false">
      <c r="A24" s="25"/>
      <c r="B24" s="25"/>
      <c r="C24" s="25"/>
      <c r="D24" s="25"/>
      <c r="E24" s="25"/>
      <c r="F24" s="28" t="s">
        <v>62</v>
      </c>
      <c r="G24" s="58" t="n">
        <f aca="false">time_differentiated_CO2!D20</f>
        <v>0</v>
      </c>
      <c r="H24" s="76" t="n">
        <v>0</v>
      </c>
      <c r="I24" s="77" t="n">
        <v>0</v>
      </c>
      <c r="J24" s="25"/>
      <c r="K24" s="61" t="n">
        <v>18</v>
      </c>
      <c r="L24" s="62" t="n">
        <f aca="false">$B$17+$B$18*EXP(-K24/$B$21)+$B$19*EXP(-K24/$B$22)+$B$20*EXP(-K24/$B$23)</f>
        <v>0.608079120342274</v>
      </c>
      <c r="M24" s="63" t="n">
        <f aca="false">EXP(-K24/$D$9)</f>
        <v>0.21752886408675</v>
      </c>
      <c r="N24" s="63" t="n">
        <f aca="false">EXP(-K24/$D$8)</f>
        <v>0.84777702949634</v>
      </c>
      <c r="O24" s="64" t="n">
        <f aca="false">(K24*$B$17+$B$18*$B$21*(1-EXP(-K24/$B$21))+$B$19*$B$22*(1-EXP(-K24/$B$22))+$B$20*$B$23*(1-EXP(-K24/$B$23)))*$C$7</f>
        <v>2.2227366242062E-014</v>
      </c>
      <c r="P24" s="64" t="n">
        <f aca="false">$D$9*(1-EXP(-K24/$D$9))*$C$9</f>
        <v>1.85102360742358E-012</v>
      </c>
      <c r="Q24" s="65" t="n">
        <f aca="false">$D$8*(1-EXP(-K24/$D$8))*$C$8</f>
        <v>5.95490561847883E-012</v>
      </c>
      <c r="R24" s="66" t="n">
        <f aca="false">$B$13-K24</f>
        <v>482</v>
      </c>
      <c r="S24" s="67" t="n">
        <f aca="false">VLOOKUP($R24,$K$6:$Q$506,5)/$C$26</f>
        <v>0.972377276184778</v>
      </c>
      <c r="T24" s="68" t="n">
        <f aca="false">VLOOKUP($R24,$K$6:$Q$506,6)/$C$26</f>
        <v>7.55598023610673</v>
      </c>
      <c r="U24" s="69" t="n">
        <f aca="false">VLOOKUP($R24,$K$6:$Q$506,7)/$C$26</f>
        <v>123.45094958623</v>
      </c>
      <c r="V24" s="28" t="s">
        <v>62</v>
      </c>
      <c r="W24" s="78" t="n">
        <f aca="false">G24*S24+H24*T24+I24*U24</f>
        <v>0</v>
      </c>
      <c r="X24" s="25"/>
      <c r="Y24" s="25"/>
      <c r="Z24" s="25"/>
    </row>
    <row r="25" customFormat="false" ht="15.75" hidden="false" customHeight="false" outlineLevel="0" collapsed="false">
      <c r="A25" s="94" t="s">
        <v>206</v>
      </c>
      <c r="B25" s="100"/>
      <c r="C25" s="101"/>
      <c r="D25" s="25"/>
      <c r="E25" s="25"/>
      <c r="F25" s="28" t="s">
        <v>63</v>
      </c>
      <c r="G25" s="58" t="n">
        <f aca="false">time_differentiated_CO2!D21</f>
        <v>0</v>
      </c>
      <c r="H25" s="76" t="n">
        <v>0</v>
      </c>
      <c r="I25" s="77" t="n">
        <v>0</v>
      </c>
      <c r="J25" s="25"/>
      <c r="K25" s="61" t="n">
        <v>19</v>
      </c>
      <c r="L25" s="62" t="n">
        <f aca="false">$B$17+$B$18*EXP(-K25/$B$21)+$B$19*EXP(-K25/$B$22)+$B$20*EXP(-K25/$B$23)</f>
        <v>0.60200440919885</v>
      </c>
      <c r="M25" s="63" t="n">
        <f aca="false">EXP(-K25/$D$9)</f>
        <v>0.199853737689483</v>
      </c>
      <c r="N25" s="63" t="n">
        <f aca="false">EXP(-K25/$D$8)</f>
        <v>0.84003482757497</v>
      </c>
      <c r="O25" s="64" t="n">
        <f aca="false">(K25*$B$17+$B$18*$B$21*(1-EXP(-K25/$B$21))+$B$19*$B$22*(1-EXP(-K25/$B$22))+$B$20*$B$23*(1-EXP(-K25/$B$23)))*$C$7</f>
        <v>2.32588369721386E-014</v>
      </c>
      <c r="P25" s="64" t="n">
        <f aca="false">$D$9*(1-EXP(-K25/$D$9))*$C$9</f>
        <v>1.89283610979448E-012</v>
      </c>
      <c r="Q25" s="65" t="n">
        <f aca="false">$D$8*(1-EXP(-K25/$D$8))*$C$8</f>
        <v>6.25777765919923E-012</v>
      </c>
      <c r="R25" s="66" t="n">
        <f aca="false">$B$13-K25</f>
        <v>481</v>
      </c>
      <c r="S25" s="67" t="n">
        <f aca="false">VLOOKUP($R25,$K$6:$Q$506,5)/$C$26</f>
        <v>0.970834146718171</v>
      </c>
      <c r="T25" s="68" t="n">
        <f aca="false">VLOOKUP($R25,$K$6:$Q$506,6)/$C$26</f>
        <v>7.55598023610673</v>
      </c>
      <c r="U25" s="69" t="n">
        <f aca="false">VLOOKUP($R25,$K$6:$Q$506,7)/$C$26</f>
        <v>123.437118671441</v>
      </c>
      <c r="V25" s="28" t="s">
        <v>63</v>
      </c>
      <c r="W25" s="78" t="n">
        <f aca="false">G25*S25+H25*T25+I25*U25</f>
        <v>0</v>
      </c>
      <c r="X25" s="25"/>
      <c r="Y25" s="25"/>
      <c r="Z25" s="25"/>
    </row>
    <row r="26" customFormat="false" ht="15.75" hidden="false" customHeight="false" outlineLevel="0" collapsed="false">
      <c r="A26" s="98" t="s">
        <v>207</v>
      </c>
      <c r="B26" s="80" t="n">
        <f aca="false">(B17*$B$13+B18*B21*(1-EXP(-$B$13/B21))+B19*B22*(1-EXP(-$B$13/B22))+B20*B23*(1-EXP(-$B$13/B23)))*B7</f>
        <v>0.00244237898393176</v>
      </c>
      <c r="C26" s="102" t="n">
        <f aca="false">B26*$B$10/E7*1000000000/$B$11</f>
        <v>3.13078192816893E-013</v>
      </c>
      <c r="D26" s="25"/>
      <c r="E26" s="25"/>
      <c r="F26" s="28" t="s">
        <v>64</v>
      </c>
      <c r="G26" s="58" t="n">
        <f aca="false">time_differentiated_CO2!D22</f>
        <v>0</v>
      </c>
      <c r="H26" s="76" t="n">
        <v>0</v>
      </c>
      <c r="I26" s="77" t="n">
        <v>0</v>
      </c>
      <c r="J26" s="25"/>
      <c r="K26" s="61" t="n">
        <v>20</v>
      </c>
      <c r="L26" s="62" t="n">
        <f aca="false">$B$17+$B$18*EXP(-K26/$B$21)+$B$19*EXP(-K26/$B$22)+$B$20*EXP(-K26/$B$23)</f>
        <v>0.596238126719002</v>
      </c>
      <c r="M26" s="63" t="n">
        <f aca="false">EXP(-K26/$D$9)</f>
        <v>0.183614788943724</v>
      </c>
      <c r="N26" s="63" t="n">
        <f aca="false">EXP(-K26/$D$8)</f>
        <v>0.832363330200321</v>
      </c>
      <c r="O26" s="64" t="n">
        <f aca="false">(K26*$B$17+$B$18*$B$21*(1-EXP(-K26/$B$21))+$B$19*$B$22*(1-EXP(-K26/$B$22))+$B$20*$B$23*(1-EXP(-K26/$B$23)))*$C$7</f>
        <v>2.42802204903166E-014</v>
      </c>
      <c r="P26" s="64" t="n">
        <f aca="false">$D$9*(1-EXP(-K26/$D$9))*$C$9</f>
        <v>1.9312511721636E-012</v>
      </c>
      <c r="Q26" s="65" t="n">
        <f aca="false">$D$8*(1-EXP(-K26/$D$8))*$C$8</f>
        <v>6.55788376452151E-012</v>
      </c>
      <c r="R26" s="66" t="n">
        <f aca="false">$B$13-K26</f>
        <v>480</v>
      </c>
      <c r="S26" s="67" t="n">
        <f aca="false">VLOOKUP($R26,$K$6:$Q$506,5)/$C$26</f>
        <v>0.969290103697914</v>
      </c>
      <c r="T26" s="68" t="n">
        <f aca="false">VLOOKUP($R26,$K$6:$Q$506,6)/$C$26</f>
        <v>7.55598023610673</v>
      </c>
      <c r="U26" s="69" t="n">
        <f aca="false">VLOOKUP($R26,$K$6:$Q$506,7)/$C$26</f>
        <v>123.42316028368</v>
      </c>
      <c r="V26" s="28" t="s">
        <v>64</v>
      </c>
      <c r="W26" s="78" t="n">
        <f aca="false">G26*S26+H26*T26+I26*U26</f>
        <v>0</v>
      </c>
      <c r="X26" s="25"/>
      <c r="Y26" s="25"/>
      <c r="Z26" s="25"/>
    </row>
    <row r="27" customFormat="false" ht="15.75" hidden="false" customHeight="false" outlineLevel="0" collapsed="false">
      <c r="A27" s="25"/>
      <c r="B27" s="25"/>
      <c r="C27" s="25"/>
      <c r="D27" s="25"/>
      <c r="E27" s="25"/>
      <c r="F27" s="28" t="s">
        <v>65</v>
      </c>
      <c r="G27" s="58" t="n">
        <f aca="false">time_differentiated_CO2!D23</f>
        <v>0</v>
      </c>
      <c r="H27" s="76" t="n">
        <v>0</v>
      </c>
      <c r="I27" s="77" t="n">
        <v>0</v>
      </c>
      <c r="J27" s="25"/>
      <c r="K27" s="61" t="n">
        <v>21</v>
      </c>
      <c r="L27" s="62" t="n">
        <f aca="false">$B$17+$B$18*EXP(-K27/$B$21)+$B$19*EXP(-K27/$B$22)+$B$20*EXP(-K27/$B$23)</f>
        <v>0.590739286520389</v>
      </c>
      <c r="M27" s="63" t="n">
        <f aca="false">EXP(-K27/$D$9)</f>
        <v>0.168695322432404</v>
      </c>
      <c r="N27" s="63" t="n">
        <f aca="false">EXP(-K27/$D$8)</f>
        <v>0.824761891673278</v>
      </c>
      <c r="O27" s="64" t="n">
        <f aca="false">(K27*$B$17+$B$18*$B$21*(1-EXP(-K27/$B$21))+$B$19*$B$22*(1-EXP(-K27/$B$22))+$B$20*$B$23*(1-EXP(-K27/$B$23)))*$C$7</f>
        <v>2.52920064364559E-014</v>
      </c>
      <c r="P27" s="64" t="n">
        <f aca="false">$D$9*(1-EXP(-K27/$D$9))*$C$9</f>
        <v>1.96654485068426E-012</v>
      </c>
      <c r="Q27" s="65" t="n">
        <f aca="false">$D$8*(1-EXP(-K27/$D$8))*$C$8</f>
        <v>6.85524919395331E-012</v>
      </c>
      <c r="R27" s="66" t="n">
        <f aca="false">$B$13-K27</f>
        <v>479</v>
      </c>
      <c r="S27" s="67" t="n">
        <f aca="false">VLOOKUP($R27,$K$6:$Q$506,5)/$C$26</f>
        <v>0.967745144802721</v>
      </c>
      <c r="T27" s="68" t="n">
        <f aca="false">VLOOKUP($R27,$K$6:$Q$506,6)/$C$26</f>
        <v>7.55598023610673</v>
      </c>
      <c r="U27" s="69" t="n">
        <f aca="false">VLOOKUP($R27,$K$6:$Q$506,7)/$C$26</f>
        <v>123.409073248092</v>
      </c>
      <c r="V27" s="28" t="s">
        <v>65</v>
      </c>
      <c r="W27" s="78" t="n">
        <f aca="false">G27*S27+H27*T27+I27*U27</f>
        <v>0</v>
      </c>
      <c r="X27" s="25"/>
      <c r="Y27" s="25"/>
      <c r="Z27" s="25"/>
    </row>
    <row r="28" customFormat="false" ht="15.75" hidden="false" customHeight="false" outlineLevel="0" collapsed="false">
      <c r="A28" s="25"/>
      <c r="B28" s="25"/>
      <c r="C28" s="25"/>
      <c r="D28" s="25"/>
      <c r="E28" s="25"/>
      <c r="F28" s="28" t="s">
        <v>66</v>
      </c>
      <c r="G28" s="58" t="n">
        <f aca="false">time_differentiated_CO2!D24</f>
        <v>0</v>
      </c>
      <c r="H28" s="76" t="n">
        <v>0</v>
      </c>
      <c r="I28" s="77" t="n">
        <v>0</v>
      </c>
      <c r="J28" s="25"/>
      <c r="K28" s="61" t="n">
        <v>22</v>
      </c>
      <c r="L28" s="62" t="n">
        <f aca="false">$B$17+$B$18*EXP(-K28/$B$21)+$B$19*EXP(-K28/$B$22)+$B$20*EXP(-K28/$B$23)</f>
        <v>0.585474786804287</v>
      </c>
      <c r="M28" s="63" t="n">
        <f aca="false">EXP(-K28/$D$9)</f>
        <v>0.154988124727224</v>
      </c>
      <c r="N28" s="63" t="n">
        <f aca="false">EXP(-K28/$D$8)</f>
        <v>0.817229872191482</v>
      </c>
      <c r="O28" s="64" t="n">
        <f aca="false">(K28*$B$17+$B$18*$B$21*(1-EXP(-K28/$B$21))+$B$19*$B$22*(1-EXP(-K28/$B$22))+$B$20*$B$23*(1-EXP(-K28/$B$23)))*$C$7</f>
        <v>2.62946215524032E-014</v>
      </c>
      <c r="P28" s="64" t="n">
        <f aca="false">$D$9*(1-EXP(-K28/$D$9))*$C$9</f>
        <v>1.99897077079734E-012</v>
      </c>
      <c r="Q28" s="65" t="n">
        <f aca="false">$D$8*(1-EXP(-K28/$D$8))*$C$8</f>
        <v>7.14989897632345E-012</v>
      </c>
      <c r="R28" s="66" t="n">
        <f aca="false">$B$13-K28</f>
        <v>478</v>
      </c>
      <c r="S28" s="67" t="n">
        <f aca="false">VLOOKUP($R28,$K$6:$Q$506,5)/$C$26</f>
        <v>0.966199267705354</v>
      </c>
      <c r="T28" s="68" t="n">
        <f aca="false">VLOOKUP($R28,$K$6:$Q$506,6)/$C$26</f>
        <v>7.55598023610673</v>
      </c>
      <c r="U28" s="69" t="n">
        <f aca="false">VLOOKUP($R28,$K$6:$Q$506,7)/$C$26</f>
        <v>123.394856378988</v>
      </c>
      <c r="V28" s="28" t="s">
        <v>66</v>
      </c>
      <c r="W28" s="78" t="n">
        <f aca="false">G28*S28+H28*T28+I28*U28</f>
        <v>0</v>
      </c>
      <c r="X28" s="25"/>
      <c r="Y28" s="25"/>
      <c r="Z28" s="25"/>
    </row>
    <row r="29" customFormat="false" ht="15.75" hidden="false" customHeight="false" outlineLevel="0" collapsed="false">
      <c r="A29" s="25"/>
      <c r="B29" s="25"/>
      <c r="C29" s="25"/>
      <c r="D29" s="25"/>
      <c r="E29" s="25"/>
      <c r="F29" s="28" t="s">
        <v>67</v>
      </c>
      <c r="G29" s="58" t="n">
        <f aca="false">time_differentiated_CO2!D25</f>
        <v>0</v>
      </c>
      <c r="H29" s="76" t="n">
        <v>0</v>
      </c>
      <c r="I29" s="77" t="n">
        <v>0</v>
      </c>
      <c r="J29" s="25"/>
      <c r="K29" s="61" t="n">
        <v>23</v>
      </c>
      <c r="L29" s="62" t="n">
        <f aca="false">$B$17+$B$18*EXP(-K29/$B$21)+$B$19*EXP(-K29/$B$22)+$B$20*EXP(-K29/$B$23)</f>
        <v>0.58041779221317</v>
      </c>
      <c r="M29" s="63" t="n">
        <f aca="false">EXP(-K29/$D$9)</f>
        <v>0.142394693937567</v>
      </c>
      <c r="N29" s="63" t="n">
        <f aca="false">EXP(-K29/$D$8)</f>
        <v>0.809766637795475</v>
      </c>
      <c r="O29" s="64" t="n">
        <f aca="false">(K29*$B$17+$B$18*$B$21*(1-EXP(-K29/$B$21))+$B$19*$B$22*(1-EXP(-K29/$B$22))+$B$20*$B$23*(1-EXP(-K29/$B$23)))*$C$7</f>
        <v>2.72884416915304E-014</v>
      </c>
      <c r="P29" s="64" t="n">
        <f aca="false">$D$9*(1-EXP(-K29/$D$9))*$C$9</f>
        <v>2.02876194982006E-012</v>
      </c>
      <c r="Q29" s="65" t="n">
        <f aca="false">$D$8*(1-EXP(-K29/$D$8))*$C$8</f>
        <v>7.44185791188856E-012</v>
      </c>
      <c r="R29" s="66" t="n">
        <f aca="false">$B$13-K29</f>
        <v>477</v>
      </c>
      <c r="S29" s="67" t="n">
        <f aca="false">VLOOKUP($R29,$K$6:$Q$506,5)/$C$26</f>
        <v>0.964652470072611</v>
      </c>
      <c r="T29" s="68" t="n">
        <f aca="false">VLOOKUP($R29,$K$6:$Q$506,6)/$C$26</f>
        <v>7.55598023610673</v>
      </c>
      <c r="U29" s="69" t="n">
        <f aca="false">VLOOKUP($R29,$K$6:$Q$506,7)/$C$26</f>
        <v>123.380508479757</v>
      </c>
      <c r="V29" s="28" t="s">
        <v>67</v>
      </c>
      <c r="W29" s="78" t="n">
        <f aca="false">G29*S29+H29*T29+I29*U29</f>
        <v>0</v>
      </c>
      <c r="X29" s="25"/>
      <c r="Y29" s="25"/>
      <c r="Z29" s="25"/>
    </row>
    <row r="30" customFormat="false" ht="15.75" hidden="false" customHeight="false" outlineLevel="0" collapsed="false">
      <c r="A30" s="25"/>
      <c r="B30" s="25"/>
      <c r="C30" s="25"/>
      <c r="D30" s="25"/>
      <c r="E30" s="25"/>
      <c r="F30" s="28" t="s">
        <v>68</v>
      </c>
      <c r="G30" s="58" t="n">
        <f aca="false">time_differentiated_CO2!D26</f>
        <v>0</v>
      </c>
      <c r="H30" s="76" t="n">
        <v>0</v>
      </c>
      <c r="I30" s="77" t="n">
        <v>0</v>
      </c>
      <c r="J30" s="25"/>
      <c r="K30" s="61" t="n">
        <v>24</v>
      </c>
      <c r="L30" s="62" t="n">
        <f aca="false">$B$17+$B$18*EXP(-K30/$B$21)+$B$19*EXP(-K30/$B$22)+$B$20*EXP(-K30/$B$23)</f>
        <v>0.575546450723525</v>
      </c>
      <c r="M30" s="63" t="n">
        <f aca="false">EXP(-K30/$D$9)</f>
        <v>0.130824531861775</v>
      </c>
      <c r="N30" s="63" t="n">
        <f aca="false">EXP(-K30/$D$8)</f>
        <v>0.802371560315343</v>
      </c>
      <c r="O30" s="64" t="n">
        <f aca="false">(K30*$B$17+$B$18*$B$21*(1-EXP(-K30/$B$21))+$B$19*$B$22*(1-EXP(-K30/$B$22))+$B$20*$B$23*(1-EXP(-K30/$B$23)))*$C$7</f>
        <v>2.82738013661933E-014</v>
      </c>
      <c r="P30" s="64" t="n">
        <f aca="false">$D$9*(1-EXP(-K30/$D$9))*$C$9</f>
        <v>2.05613247144194E-012</v>
      </c>
      <c r="Q30" s="65" t="n">
        <f aca="false">$D$8*(1-EXP(-K30/$D$8))*$C$8</f>
        <v>7.73115057442049E-012</v>
      </c>
      <c r="R30" s="66" t="n">
        <f aca="false">$B$13-K30</f>
        <v>476</v>
      </c>
      <c r="S30" s="67" t="n">
        <f aca="false">VLOOKUP($R30,$K$6:$Q$506,5)/$C$26</f>
        <v>0.963104749565303</v>
      </c>
      <c r="T30" s="68" t="n">
        <f aca="false">VLOOKUP($R30,$K$6:$Q$506,6)/$C$26</f>
        <v>7.55598023610673</v>
      </c>
      <c r="U30" s="69" t="n">
        <f aca="false">VLOOKUP($R30,$K$6:$Q$506,7)/$C$26</f>
        <v>123.366028342754</v>
      </c>
      <c r="V30" s="28" t="s">
        <v>68</v>
      </c>
      <c r="W30" s="78" t="n">
        <f aca="false">G30*S30+H30*T30+I30*U30</f>
        <v>0</v>
      </c>
      <c r="X30" s="25"/>
      <c r="Y30" s="25"/>
      <c r="Z30" s="25"/>
    </row>
    <row r="31" customFormat="false" ht="15.75" hidden="false" customHeight="false" outlineLevel="0" collapsed="false">
      <c r="A31" s="25"/>
      <c r="B31" s="25"/>
      <c r="C31" s="25"/>
      <c r="D31" s="25"/>
      <c r="E31" s="25"/>
      <c r="F31" s="28" t="s">
        <v>69</v>
      </c>
      <c r="G31" s="58" t="n">
        <f aca="false">time_differentiated_CO2!D27</f>
        <v>0</v>
      </c>
      <c r="H31" s="76" t="n">
        <v>0</v>
      </c>
      <c r="I31" s="77" t="n">
        <v>0</v>
      </c>
      <c r="J31" s="25"/>
      <c r="K31" s="61" t="n">
        <v>25</v>
      </c>
      <c r="L31" s="62" t="n">
        <f aca="false">$B$17+$B$18*EXP(-K31/$B$21)+$B$19*EXP(-K31/$B$22)+$B$20*EXP(-K31/$B$23)</f>
        <v>0.570842876124756</v>
      </c>
      <c r="M31" s="63" t="n">
        <f aca="false">EXP(-K31/$D$9)</f>
        <v>0.120194493654074</v>
      </c>
      <c r="N31" s="63" t="n">
        <f aca="false">EXP(-K31/$D$8)</f>
        <v>0.795044017317845</v>
      </c>
      <c r="O31" s="64" t="n">
        <f aca="false">(K31*$B$17+$B$18*$B$21*(1-EXP(-K31/$B$21))+$B$19*$B$22*(1-EXP(-K31/$B$22))+$B$20*$B$23*(1-EXP(-K31/$B$23)))*$C$7</f>
        <v>2.92510013428107E-014</v>
      </c>
      <c r="P31" s="64" t="n">
        <f aca="false">$D$9*(1-EXP(-K31/$D$9))*$C$9</f>
        <v>2.08127902416085E-012</v>
      </c>
      <c r="Q31" s="65" t="n">
        <f aca="false">$D$8*(1-EXP(-K31/$D$8))*$C$8</f>
        <v>8.01780131327466E-012</v>
      </c>
      <c r="R31" s="66" t="n">
        <f aca="false">$B$13-K31</f>
        <v>475</v>
      </c>
      <c r="S31" s="67" t="n">
        <f aca="false">VLOOKUP($R31,$K$6:$Q$506,5)/$C$26</f>
        <v>0.961556103838247</v>
      </c>
      <c r="T31" s="68" t="n">
        <f aca="false">VLOOKUP($R31,$K$6:$Q$506,6)/$C$26</f>
        <v>7.55598023610673</v>
      </c>
      <c r="U31" s="69" t="n">
        <f aca="false">VLOOKUP($R31,$K$6:$Q$506,7)/$C$26</f>
        <v>123.351414749208</v>
      </c>
      <c r="V31" s="28" t="s">
        <v>69</v>
      </c>
      <c r="W31" s="78" t="n">
        <f aca="false">G31*S31+H31*T31+I31*U31</f>
        <v>0</v>
      </c>
      <c r="X31" s="25"/>
      <c r="Y31" s="25"/>
      <c r="Z31" s="25"/>
    </row>
    <row r="32" customFormat="false" ht="15.75" hidden="false" customHeight="false" outlineLevel="0" collapsed="false">
      <c r="A32" s="25"/>
      <c r="B32" s="25"/>
      <c r="C32" s="25"/>
      <c r="D32" s="25"/>
      <c r="E32" s="25"/>
      <c r="F32" s="28" t="s">
        <v>70</v>
      </c>
      <c r="G32" s="58" t="n">
        <f aca="false">time_differentiated_CO2!D28</f>
        <v>0</v>
      </c>
      <c r="H32" s="76" t="n">
        <v>0</v>
      </c>
      <c r="I32" s="77" t="n">
        <v>0</v>
      </c>
      <c r="J32" s="25"/>
      <c r="K32" s="61" t="n">
        <v>26</v>
      </c>
      <c r="L32" s="62" t="n">
        <f aca="false">$B$17+$B$18*EXP(-K32/$B$21)+$B$19*EXP(-K32/$B$22)+$B$20*EXP(-K32/$B$23)</f>
        <v>0.566292341033272</v>
      </c>
      <c r="M32" s="63" t="n">
        <f aca="false">EXP(-K32/$D$9)</f>
        <v>0.110428190333775</v>
      </c>
      <c r="N32" s="63" t="n">
        <f aca="false">EXP(-K32/$D$8)</f>
        <v>0.787783392054019</v>
      </c>
      <c r="O32" s="64" t="n">
        <f aca="false">(K32*$B$17+$B$18*$B$21*(1-EXP(-K32/$B$21))+$B$19*$B$22*(1-EXP(-K32/$B$22))+$B$20*$B$23*(1-EXP(-K32/$B$23)))*$C$7</f>
        <v>3.02203146886109E-014</v>
      </c>
      <c r="P32" s="64" t="n">
        <f aca="false">$D$9*(1-EXP(-K32/$D$9))*$C$9</f>
        <v>2.10438231471487E-012</v>
      </c>
      <c r="Q32" s="65" t="n">
        <f aca="false">$D$8*(1-EXP(-K32/$D$8))*$C$8</f>
        <v>8.30183425543948E-012</v>
      </c>
      <c r="R32" s="66" t="n">
        <f aca="false">$B$13-K32</f>
        <v>474</v>
      </c>
      <c r="S32" s="67" t="n">
        <f aca="false">VLOOKUP($R32,$K$6:$Q$506,5)/$C$26</f>
        <v>0.960006530540238</v>
      </c>
      <c r="T32" s="68" t="n">
        <f aca="false">VLOOKUP($R32,$K$6:$Q$506,6)/$C$26</f>
        <v>7.55598023610673</v>
      </c>
      <c r="U32" s="69" t="n">
        <f aca="false">VLOOKUP($R32,$K$6:$Q$506,7)/$C$26</f>
        <v>123.336666469113</v>
      </c>
      <c r="V32" s="28" t="s">
        <v>70</v>
      </c>
      <c r="W32" s="78" t="n">
        <f aca="false">G32*S32+H32*T32+I32*U32</f>
        <v>0</v>
      </c>
      <c r="X32" s="25"/>
      <c r="Y32" s="25"/>
      <c r="Z32" s="25"/>
    </row>
    <row r="33" customFormat="false" ht="15.75" hidden="false" customHeight="false" outlineLevel="0" collapsed="false">
      <c r="A33" s="25"/>
      <c r="B33" s="25"/>
      <c r="C33" s="25"/>
      <c r="D33" s="25"/>
      <c r="E33" s="25"/>
      <c r="F33" s="28" t="s">
        <v>71</v>
      </c>
      <c r="G33" s="58" t="n">
        <f aca="false">time_differentiated_CO2!D29</f>
        <v>0</v>
      </c>
      <c r="H33" s="76" t="n">
        <v>0</v>
      </c>
      <c r="I33" s="77" t="n">
        <v>0</v>
      </c>
      <c r="J33" s="25"/>
      <c r="K33" s="61" t="n">
        <v>27</v>
      </c>
      <c r="L33" s="62" t="n">
        <f aca="false">$B$17+$B$18*EXP(-K33/$B$21)+$B$19*EXP(-K33/$B$22)+$B$20*EXP(-K33/$B$23)</f>
        <v>0.561882636803931</v>
      </c>
      <c r="M33" s="63" t="n">
        <f aca="false">EXP(-K33/$D$9)</f>
        <v>0.101455439843097</v>
      </c>
      <c r="N33" s="63" t="n">
        <f aca="false">EXP(-K33/$D$8)</f>
        <v>0.780589073407278</v>
      </c>
      <c r="O33" s="64" t="n">
        <f aca="false">(K33*$B$17+$B$18*$B$21*(1-EXP(-K33/$B$21))+$B$19*$B$22*(1-EXP(-K33/$B$22))+$B$20*$B$23*(1-EXP(-K33/$B$23)))*$C$7</f>
        <v>3.1181991590343E-014</v>
      </c>
      <c r="P33" s="64" t="n">
        <f aca="false">$D$9*(1-EXP(-K33/$D$9))*$C$9</f>
        <v>2.12560836666678E-012</v>
      </c>
      <c r="Q33" s="65" t="n">
        <f aca="false">$D$8*(1-EXP(-K33/$D$8))*$C$8</f>
        <v>8.58327330756713E-012</v>
      </c>
      <c r="R33" s="66" t="n">
        <f aca="false">$B$13-K33</f>
        <v>473</v>
      </c>
      <c r="S33" s="67" t="n">
        <f aca="false">VLOOKUP($R33,$K$6:$Q$506,5)/$C$26</f>
        <v>0.95845602731404</v>
      </c>
      <c r="T33" s="68" t="n">
        <f aca="false">VLOOKUP($R33,$K$6:$Q$506,6)/$C$26</f>
        <v>7.55598023610673</v>
      </c>
      <c r="U33" s="69" t="n">
        <f aca="false">VLOOKUP($R33,$K$6:$Q$506,7)/$C$26</f>
        <v>123.321782261127</v>
      </c>
      <c r="V33" s="28" t="s">
        <v>71</v>
      </c>
      <c r="W33" s="78" t="n">
        <f aca="false">G33*S33+H33*T33+I33*U33</f>
        <v>0</v>
      </c>
      <c r="X33" s="25"/>
      <c r="Y33" s="25"/>
      <c r="Z33" s="25"/>
    </row>
    <row r="34" customFormat="false" ht="15.75" hidden="false" customHeight="false" outlineLevel="0" collapsed="false">
      <c r="A34" s="25"/>
      <c r="B34" s="25"/>
      <c r="C34" s="25"/>
      <c r="D34" s="25"/>
      <c r="E34" s="25"/>
      <c r="F34" s="28" t="s">
        <v>72</v>
      </c>
      <c r="G34" s="58" t="n">
        <f aca="false">time_differentiated_CO2!D30</f>
        <v>0</v>
      </c>
      <c r="H34" s="76" t="n">
        <v>0</v>
      </c>
      <c r="I34" s="77" t="n">
        <v>0</v>
      </c>
      <c r="J34" s="25"/>
      <c r="K34" s="61" t="n">
        <v>28</v>
      </c>
      <c r="L34" s="62" t="n">
        <f aca="false">$B$17+$B$18*EXP(-K34/$B$21)+$B$19*EXP(-K34/$B$22)+$B$20*EXP(-K34/$B$23)</f>
        <v>0.557603565747949</v>
      </c>
      <c r="M34" s="63" t="n">
        <f aca="false">EXP(-K34/$D$9)</f>
        <v>0.0932117627088211</v>
      </c>
      <c r="N34" s="63" t="n">
        <f aca="false">EXP(-K34/$D$8)</f>
        <v>0.773460455841968</v>
      </c>
      <c r="O34" s="64" t="n">
        <f aca="false">(K34*$B$17+$B$18*$B$21*(1-EXP(-K34/$B$21))+$B$19*$B$22*(1-EXP(-K34/$B$22))+$B$20*$B$23*(1-EXP(-K34/$B$23)))*$C$7</f>
        <v>3.21362631988648E-014</v>
      </c>
      <c r="P34" s="64" t="n">
        <f aca="false">$D$9*(1-EXP(-K34/$D$9))*$C$9</f>
        <v>2.14510971347328E-012</v>
      </c>
      <c r="Q34" s="65" t="n">
        <f aca="false">$D$8*(1-EXP(-K34/$D$8))*$C$8</f>
        <v>8.86214215798568E-012</v>
      </c>
      <c r="R34" s="66" t="n">
        <f aca="false">$B$13-K34</f>
        <v>472</v>
      </c>
      <c r="S34" s="67" t="n">
        <f aca="false">VLOOKUP($R34,$K$6:$Q$506,5)/$C$26</f>
        <v>0.956904591796366</v>
      </c>
      <c r="T34" s="68" t="n">
        <f aca="false">VLOOKUP($R34,$K$6:$Q$506,6)/$C$26</f>
        <v>7.55598023610673</v>
      </c>
      <c r="U34" s="69" t="n">
        <f aca="false">VLOOKUP($R34,$K$6:$Q$506,7)/$C$26</f>
        <v>123.306760872467</v>
      </c>
      <c r="V34" s="28" t="s">
        <v>72</v>
      </c>
      <c r="W34" s="78" t="n">
        <f aca="false">G34*S34+H34*T34+I34*U34</f>
        <v>0</v>
      </c>
      <c r="X34" s="25"/>
      <c r="Y34" s="25"/>
      <c r="Z34" s="25"/>
    </row>
    <row r="35" customFormat="false" ht="15.75" hidden="false" customHeight="false" outlineLevel="0" collapsed="false">
      <c r="A35" s="25"/>
      <c r="B35" s="25"/>
      <c r="C35" s="25"/>
      <c r="D35" s="25"/>
      <c r="E35" s="25"/>
      <c r="F35" s="28" t="s">
        <v>73</v>
      </c>
      <c r="G35" s="58" t="n">
        <f aca="false">time_differentiated_CO2!D31</f>
        <v>0</v>
      </c>
      <c r="H35" s="76" t="n">
        <v>0</v>
      </c>
      <c r="I35" s="77" t="n">
        <v>0</v>
      </c>
      <c r="J35" s="25"/>
      <c r="K35" s="61" t="n">
        <v>29</v>
      </c>
      <c r="L35" s="62" t="n">
        <f aca="false">$B$17+$B$18*EXP(-K35/$B$21)+$B$19*EXP(-K35/$B$22)+$B$20*EXP(-K35/$B$23)</f>
        <v>0.553446538237621</v>
      </c>
      <c r="M35" s="63" t="n">
        <f aca="false">EXP(-K35/$D$9)</f>
        <v>0.0856379186835362</v>
      </c>
      <c r="N35" s="63" t="n">
        <f aca="false">EXP(-K35/$D$8)</f>
        <v>0.766396939352401</v>
      </c>
      <c r="O35" s="64" t="n">
        <f aca="false">(K35*$B$17+$B$18*$B$21*(1-EXP(-K35/$B$21))+$B$19*$B$22*(1-EXP(-K35/$B$22))+$B$20*$B$23*(1-EXP(-K35/$B$23)))*$C$7</f>
        <v>3.3083344700895E-014</v>
      </c>
      <c r="P35" s="64" t="n">
        <f aca="false">$D$9*(1-EXP(-K35/$D$9))*$C$9</f>
        <v>2.16302649461229E-012</v>
      </c>
      <c r="Q35" s="65" t="n">
        <f aca="false">$D$8*(1-EXP(-K35/$D$8))*$C$8</f>
        <v>9.138464278693E-012</v>
      </c>
      <c r="R35" s="66" t="n">
        <f aca="false">$B$13-K35</f>
        <v>471</v>
      </c>
      <c r="S35" s="67" t="n">
        <f aca="false">VLOOKUP($R35,$K$6:$Q$506,5)/$C$26</f>
        <v>0.955352221617859</v>
      </c>
      <c r="T35" s="68" t="n">
        <f aca="false">VLOOKUP($R35,$K$6:$Q$506,6)/$C$26</f>
        <v>7.55598023610673</v>
      </c>
      <c r="U35" s="69" t="n">
        <f aca="false">VLOOKUP($R35,$K$6:$Q$506,7)/$C$26</f>
        <v>123.291601038805</v>
      </c>
      <c r="V35" s="28" t="s">
        <v>73</v>
      </c>
      <c r="W35" s="78" t="n">
        <f aca="false">G35*S35+H35*T35+I35*U35</f>
        <v>0</v>
      </c>
      <c r="X35" s="25"/>
      <c r="Y35" s="25"/>
      <c r="Z35" s="25"/>
    </row>
    <row r="36" customFormat="false" ht="15.75" hidden="false" customHeight="false" outlineLevel="0" collapsed="false">
      <c r="A36" s="25"/>
      <c r="B36" s="25"/>
      <c r="C36" s="25"/>
      <c r="D36" s="25"/>
      <c r="E36" s="25"/>
      <c r="F36" s="28" t="s">
        <v>74</v>
      </c>
      <c r="G36" s="58" t="n">
        <f aca="false">time_differentiated_CO2!D32</f>
        <v>0</v>
      </c>
      <c r="H36" s="76" t="n">
        <v>0</v>
      </c>
      <c r="I36" s="77" t="n">
        <v>0</v>
      </c>
      <c r="J36" s="25"/>
      <c r="K36" s="61" t="n">
        <v>30</v>
      </c>
      <c r="L36" s="62" t="n">
        <f aca="false">$B$17+$B$18*EXP(-K36/$B$21)+$B$19*EXP(-K36/$B$22)+$B$20*EXP(-K36/$B$23)</f>
        <v>0.54940425296271</v>
      </c>
      <c r="M36" s="63" t="n">
        <f aca="false">EXP(-K36/$D$9)</f>
        <v>0.0786794810367202</v>
      </c>
      <c r="N36" s="63" t="n">
        <f aca="false">EXP(-K36/$D$8)</f>
        <v>0.759397929412356</v>
      </c>
      <c r="O36" s="64" t="n">
        <f aca="false">(K36*$B$17+$B$18*$B$21*(1-EXP(-K36/$B$21))+$B$19*$B$22*(1-EXP(-K36/$B$22))+$B$20*$B$23*(1-EXP(-K36/$B$23)))*$C$7</f>
        <v>3.40234377775023E-014</v>
      </c>
      <c r="P36" s="64" t="n">
        <f aca="false">$D$9*(1-EXP(-K36/$D$9))*$C$9</f>
        <v>2.17948746264532E-012</v>
      </c>
      <c r="Q36" s="65" t="n">
        <f aca="false">$D$8*(1-EXP(-K36/$D$8))*$C$8</f>
        <v>9.41226292733229E-012</v>
      </c>
      <c r="R36" s="66" t="n">
        <f aca="false">$B$13-K36</f>
        <v>470</v>
      </c>
      <c r="S36" s="67" t="n">
        <f aca="false">VLOOKUP($R36,$K$6:$Q$506,5)/$C$26</f>
        <v>0.953798914403079</v>
      </c>
      <c r="T36" s="68" t="n">
        <f aca="false">VLOOKUP($R36,$K$6:$Q$506,6)/$C$26</f>
        <v>7.55598023610673</v>
      </c>
      <c r="U36" s="69" t="n">
        <f aca="false">VLOOKUP($R36,$K$6:$Q$506,7)/$C$26</f>
        <v>123.276301484157</v>
      </c>
      <c r="V36" s="28" t="s">
        <v>74</v>
      </c>
      <c r="W36" s="78" t="n">
        <f aca="false">G36*S36+H36*T36+I36*U36</f>
        <v>0</v>
      </c>
      <c r="X36" s="25"/>
      <c r="Y36" s="25"/>
      <c r="Z36" s="25"/>
    </row>
    <row r="37" customFormat="false" ht="15.75" hidden="false" customHeight="false" outlineLevel="0" collapsed="false">
      <c r="A37" s="25"/>
      <c r="B37" s="25"/>
      <c r="C37" s="25"/>
      <c r="D37" s="25"/>
      <c r="E37" s="25"/>
      <c r="F37" s="28" t="s">
        <v>75</v>
      </c>
      <c r="G37" s="58" t="n">
        <f aca="false">time_differentiated_CO2!D33</f>
        <v>0</v>
      </c>
      <c r="H37" s="76" t="n">
        <v>0</v>
      </c>
      <c r="I37" s="77" t="n">
        <v>0</v>
      </c>
      <c r="J37" s="25"/>
      <c r="K37" s="61" t="n">
        <v>31</v>
      </c>
      <c r="L37" s="62" t="n">
        <f aca="false">$B$17+$B$18*EXP(-K37/$B$21)+$B$19*EXP(-K37/$B$22)+$B$20*EXP(-K37/$B$23)</f>
        <v>0.545470443109289</v>
      </c>
      <c r="M37" s="63" t="n">
        <f aca="false">EXP(-K37/$D$9)</f>
        <v>0.0722864454364387</v>
      </c>
      <c r="N37" s="63" t="n">
        <f aca="false">EXP(-K37/$D$8)</f>
        <v>0.752462836925038</v>
      </c>
      <c r="O37" s="64" t="n">
        <f aca="false">(K37*$B$17+$B$18*$B$21*(1-EXP(-K37/$B$21))+$B$19*$B$22*(1-EXP(-K37/$B$22))+$B$20*$B$23*(1-EXP(-K37/$B$23)))*$C$7</f>
        <v>3.49567325758409E-014</v>
      </c>
      <c r="P37" s="64" t="n">
        <f aca="false">$D$9*(1-EXP(-K37/$D$9))*$C$9</f>
        <v>2.19461090845193E-012</v>
      </c>
      <c r="Q37" s="65" t="n">
        <f aca="false">$D$8*(1-EXP(-K37/$D$8))*$C$8</f>
        <v>9.68356114914966E-012</v>
      </c>
      <c r="R37" s="66" t="n">
        <f aca="false">$B$13-K37</f>
        <v>469</v>
      </c>
      <c r="S37" s="67" t="n">
        <f aca="false">VLOOKUP($R37,$K$6:$Q$506,5)/$C$26</f>
        <v>0.952244667770481</v>
      </c>
      <c r="T37" s="68" t="n">
        <f aca="false">VLOOKUP($R37,$K$6:$Q$506,6)/$C$26</f>
        <v>7.55598023610673</v>
      </c>
      <c r="U37" s="69" t="n">
        <f aca="false">VLOOKUP($R37,$K$6:$Q$506,7)/$C$26</f>
        <v>123.260860920783</v>
      </c>
      <c r="V37" s="28" t="s">
        <v>75</v>
      </c>
      <c r="W37" s="78" t="n">
        <f aca="false">G37*S37+H37*T37+I37*U37</f>
        <v>0</v>
      </c>
      <c r="X37" s="25"/>
      <c r="Y37" s="25"/>
      <c r="Z37" s="25"/>
    </row>
    <row r="38" customFormat="false" ht="15.75" hidden="false" customHeight="false" outlineLevel="0" collapsed="false">
      <c r="A38" s="25"/>
      <c r="B38" s="25"/>
      <c r="C38" s="25"/>
      <c r="D38" s="25"/>
      <c r="E38" s="25"/>
      <c r="F38" s="28" t="s">
        <v>76</v>
      </c>
      <c r="G38" s="58" t="n">
        <f aca="false">time_differentiated_CO2!D34</f>
        <v>0</v>
      </c>
      <c r="H38" s="76" t="n">
        <v>0</v>
      </c>
      <c r="I38" s="77" t="n">
        <v>0</v>
      </c>
      <c r="J38" s="25"/>
      <c r="K38" s="61" t="n">
        <v>32</v>
      </c>
      <c r="L38" s="62" t="n">
        <f aca="false">$B$17+$B$18*EXP(-K38/$B$21)+$B$19*EXP(-K38/$B$22)+$B$20*EXP(-K38/$B$23)</f>
        <v>0.541639674803617</v>
      </c>
      <c r="M38" s="63" t="n">
        <f aca="false">EXP(-K38/$D$9)</f>
        <v>0.0664128706110369</v>
      </c>
      <c r="N38" s="63" t="n">
        <f aca="false">EXP(-K38/$D$8)</f>
        <v>0.745591078173493</v>
      </c>
      <c r="O38" s="64" t="n">
        <f aca="false">(K38*$B$17+$B$18*$B$21*(1-EXP(-K38/$B$21))+$B$19*$B$22*(1-EXP(-K38/$B$22))+$B$20*$B$23*(1-EXP(-K38/$B$23)))*$C$7</f>
        <v>3.5883409294428E-014</v>
      </c>
      <c r="P38" s="64" t="n">
        <f aca="false">$D$9*(1-EXP(-K38/$D$9))*$C$9</f>
        <v>2.20850551128491E-012</v>
      </c>
      <c r="Q38" s="65" t="n">
        <f aca="false">$D$8*(1-EXP(-K38/$D$8))*$C$8</f>
        <v>9.95238177893381E-012</v>
      </c>
      <c r="R38" s="66" t="n">
        <f aca="false">$B$13-K38</f>
        <v>468</v>
      </c>
      <c r="S38" s="67" t="n">
        <f aca="false">VLOOKUP($R38,$K$6:$Q$506,5)/$C$26</f>
        <v>0.950689479332401</v>
      </c>
      <c r="T38" s="68" t="n">
        <f aca="false">VLOOKUP($R38,$K$6:$Q$506,6)/$C$26</f>
        <v>7.55598023610673</v>
      </c>
      <c r="U38" s="69" t="n">
        <f aca="false">VLOOKUP($R38,$K$6:$Q$506,7)/$C$26</f>
        <v>123.245278049072</v>
      </c>
      <c r="V38" s="28" t="s">
        <v>76</v>
      </c>
      <c r="W38" s="78" t="n">
        <f aca="false">G38*S38+H38*T38+I38*U38</f>
        <v>0</v>
      </c>
      <c r="X38" s="25"/>
      <c r="Y38" s="25"/>
      <c r="Z38" s="25"/>
    </row>
    <row r="39" customFormat="false" ht="15.75" hidden="false" customHeight="false" outlineLevel="0" collapsed="false">
      <c r="A39" s="25"/>
      <c r="B39" s="25"/>
      <c r="C39" s="25"/>
      <c r="D39" s="25"/>
      <c r="E39" s="25"/>
      <c r="F39" s="28" t="s">
        <v>77</v>
      </c>
      <c r="G39" s="58" t="n">
        <f aca="false">time_differentiated_CO2!D35</f>
        <v>0</v>
      </c>
      <c r="H39" s="76" t="n">
        <v>0</v>
      </c>
      <c r="I39" s="77" t="n">
        <v>0</v>
      </c>
      <c r="J39" s="25"/>
      <c r="K39" s="61" t="n">
        <v>33</v>
      </c>
      <c r="L39" s="62" t="n">
        <f aca="false">$B$17+$B$18*EXP(-K39/$B$21)+$B$19*EXP(-K39/$B$22)+$B$20*EXP(-K39/$B$23)</f>
        <v>0.53790718699487</v>
      </c>
      <c r="M39" s="63" t="n">
        <f aca="false">EXP(-K39/$D$9)</f>
        <v>0.0610165482085659</v>
      </c>
      <c r="N39" s="63" t="n">
        <f aca="false">EXP(-K39/$D$8)</f>
        <v>0.738782074771477</v>
      </c>
      <c r="O39" s="64" t="n">
        <f aca="false">(K39*$B$17+$B$18*$B$21*(1-EXP(-K39/$B$21))+$B$19*$B$22*(1-EXP(-K39/$B$22))+$B$20*$B$23*(1-EXP(-K39/$B$23)))*$C$7</f>
        <v>3.68036394614838E-014</v>
      </c>
      <c r="P39" s="64" t="n">
        <f aca="false">$D$9*(1-EXP(-K39/$D$9))*$C$9</f>
        <v>2.22127111975504E-012</v>
      </c>
      <c r="Q39" s="65" t="n">
        <f aca="false">$D$8*(1-EXP(-K39/$D$8))*$C$8</f>
        <v>1.0218747442938E-011</v>
      </c>
      <c r="R39" s="66" t="n">
        <f aca="false">$B$13-K39</f>
        <v>467</v>
      </c>
      <c r="S39" s="67" t="n">
        <f aca="false">VLOOKUP($R39,$K$6:$Q$506,5)/$C$26</f>
        <v>0.949133346695037</v>
      </c>
      <c r="T39" s="68" t="n">
        <f aca="false">VLOOKUP($R39,$K$6:$Q$506,6)/$C$26</f>
        <v>7.55598023610673</v>
      </c>
      <c r="U39" s="69" t="n">
        <f aca="false">VLOOKUP($R39,$K$6:$Q$506,7)/$C$26</f>
        <v>123.229551557435</v>
      </c>
      <c r="V39" s="28" t="s">
        <v>77</v>
      </c>
      <c r="W39" s="78" t="n">
        <f aca="false">G39*S39+H39*T39+I39*U39</f>
        <v>0</v>
      </c>
      <c r="X39" s="25"/>
      <c r="Y39" s="25"/>
      <c r="Z39" s="25"/>
    </row>
    <row r="40" customFormat="false" ht="15.75" hidden="false" customHeight="false" outlineLevel="0" collapsed="false">
      <c r="A40" s="25"/>
      <c r="B40" s="25"/>
      <c r="C40" s="25"/>
      <c r="D40" s="25"/>
      <c r="E40" s="25"/>
      <c r="F40" s="28" t="s">
        <v>78</v>
      </c>
      <c r="G40" s="58" t="n">
        <f aca="false">time_differentiated_CO2!D36</f>
        <v>0</v>
      </c>
      <c r="H40" s="76" t="n">
        <v>0</v>
      </c>
      <c r="I40" s="77" t="n">
        <v>0</v>
      </c>
      <c r="J40" s="25"/>
      <c r="K40" s="61" t="n">
        <v>34</v>
      </c>
      <c r="L40" s="62" t="n">
        <f aca="false">$B$17+$B$18*EXP(-K40/$B$21)+$B$19*EXP(-K40/$B$22)+$B$20*EXP(-K40/$B$23)</f>
        <v>0.534268764194839</v>
      </c>
      <c r="M40" s="63" t="n">
        <f aca="false">EXP(-K40/$D$9)</f>
        <v>0.0560586994815058</v>
      </c>
      <c r="N40" s="63" t="n">
        <f aca="false">EXP(-K40/$D$8)</f>
        <v>0.732035253614778</v>
      </c>
      <c r="O40" s="64" t="n">
        <f aca="false">(K40*$B$17+$B$18*$B$21*(1-EXP(-K40/$B$21))+$B$19*$B$22*(1-EXP(-K40/$B$22))+$B$20*$B$23*(1-EXP(-K40/$B$23)))*$C$7</f>
        <v>3.77175869693824E-014</v>
      </c>
      <c r="P40" s="64" t="n">
        <f aca="false">$D$9*(1-EXP(-K40/$D$9))*$C$9</f>
        <v>2.2329994693575E-012</v>
      </c>
      <c r="Q40" s="65" t="n">
        <f aca="false">$D$8*(1-EXP(-K40/$D$8))*$C$8</f>
        <v>1.04826805607846E-011</v>
      </c>
      <c r="R40" s="66" t="n">
        <f aca="false">$B$13-K40</f>
        <v>466</v>
      </c>
      <c r="S40" s="67" t="n">
        <f aca="false">VLOOKUP($R40,$K$6:$Q$506,5)/$C$26</f>
        <v>0.947576267458431</v>
      </c>
      <c r="T40" s="68" t="n">
        <f aca="false">VLOOKUP($R40,$K$6:$Q$506,6)/$C$26</f>
        <v>7.55598023610673</v>
      </c>
      <c r="U40" s="69" t="n">
        <f aca="false">VLOOKUP($R40,$K$6:$Q$506,7)/$C$26</f>
        <v>123.213680122196</v>
      </c>
      <c r="V40" s="28" t="s">
        <v>78</v>
      </c>
      <c r="W40" s="78" t="n">
        <f aca="false">G40*S40+H40*T40+I40*U40</f>
        <v>0</v>
      </c>
      <c r="X40" s="25"/>
      <c r="Y40" s="25"/>
      <c r="Z40" s="25"/>
    </row>
    <row r="41" customFormat="false" ht="15.75" hidden="false" customHeight="false" outlineLevel="0" collapsed="false">
      <c r="A41" s="25"/>
      <c r="B41" s="25"/>
      <c r="C41" s="25"/>
      <c r="D41" s="25"/>
      <c r="E41" s="25"/>
      <c r="F41" s="28" t="s">
        <v>80</v>
      </c>
      <c r="G41" s="58" t="n">
        <f aca="false">time_differentiated_CO2!D37</f>
        <v>0.228212125072873</v>
      </c>
      <c r="H41" s="76" t="n">
        <v>0</v>
      </c>
      <c r="I41" s="77" t="n">
        <v>0</v>
      </c>
      <c r="J41" s="25"/>
      <c r="K41" s="61" t="n">
        <v>35</v>
      </c>
      <c r="L41" s="62" t="n">
        <f aca="false">$B$17+$B$18*EXP(-K41/$B$21)+$B$19*EXP(-K41/$B$22)+$B$20*EXP(-K41/$B$23)</f>
        <v>0.53072063527167</v>
      </c>
      <c r="M41" s="63" t="n">
        <f aca="false">EXP(-K41/$D$9)</f>
        <v>0.0515036966171188</v>
      </c>
      <c r="N41" s="63" t="n">
        <f aca="false">EXP(-K41/$D$8)</f>
        <v>0.725350046832974</v>
      </c>
      <c r="O41" s="64" t="n">
        <f aca="false">(K41*$B$17+$B$18*$B$21*(1-EXP(-K41/$B$21))+$B$19*$B$22*(1-EXP(-K41/$B$22))+$B$20*$B$23*(1-EXP(-K41/$B$23)))*$C$7</f>
        <v>3.86254089152075E-014</v>
      </c>
      <c r="P41" s="64" t="n">
        <f aca="false">$D$9*(1-EXP(-K41/$D$9))*$C$9</f>
        <v>2.24377484169634E-012</v>
      </c>
      <c r="Q41" s="65" t="n">
        <f aca="false">$D$8*(1-EXP(-K41/$D$8))*$C$8</f>
        <v>1.07442033473519E-011</v>
      </c>
      <c r="R41" s="66" t="n">
        <f aca="false">$B$13-K41</f>
        <v>465</v>
      </c>
      <c r="S41" s="67" t="n">
        <f aca="false">VLOOKUP($R41,$K$6:$Q$506,5)/$C$26</f>
        <v>0.946018239216452</v>
      </c>
      <c r="T41" s="68" t="n">
        <f aca="false">VLOOKUP($R41,$K$6:$Q$506,6)/$C$26</f>
        <v>7.55598023610673</v>
      </c>
      <c r="U41" s="69" t="n">
        <f aca="false">VLOOKUP($R41,$K$6:$Q$506,7)/$C$26</f>
        <v>123.197662407479</v>
      </c>
      <c r="V41" s="28" t="s">
        <v>80</v>
      </c>
      <c r="W41" s="78" t="n">
        <f aca="false">G41*S41+H41*T41+I41*U41</f>
        <v>0.215892832729284</v>
      </c>
      <c r="X41" s="25"/>
      <c r="Y41" s="25"/>
      <c r="Z41" s="25"/>
    </row>
    <row r="42" customFormat="false" ht="15.75" hidden="false" customHeight="false" outlineLevel="0" collapsed="false">
      <c r="A42" s="25"/>
      <c r="B42" s="25"/>
      <c r="C42" s="25"/>
      <c r="D42" s="25"/>
      <c r="E42" s="25"/>
      <c r="F42" s="28" t="s">
        <v>83</v>
      </c>
      <c r="G42" s="58" t="n">
        <f aca="false">time_differentiated_CO2!D38</f>
        <v>0.622482014299131</v>
      </c>
      <c r="H42" s="76" t="n">
        <v>0</v>
      </c>
      <c r="I42" s="77" t="n">
        <v>0</v>
      </c>
      <c r="J42" s="25"/>
      <c r="K42" s="61" t="n">
        <v>36</v>
      </c>
      <c r="L42" s="62" t="n">
        <f aca="false">$B$17+$B$18*EXP(-K42/$B$21)+$B$19*EXP(-K42/$B$22)+$B$20*EXP(-K42/$B$23)</f>
        <v>0.527259392904925</v>
      </c>
      <c r="M42" s="63" t="n">
        <f aca="false">EXP(-K42/$D$9)</f>
        <v>0.0473188067108716</v>
      </c>
      <c r="N42" s="63" t="n">
        <f aca="false">EXP(-K42/$D$8)</f>
        <v>0.718725891741637</v>
      </c>
      <c r="O42" s="64" t="n">
        <f aca="false">(K42*$B$17+$B$18*$B$21*(1-EXP(-K42/$B$21))+$B$19*$B$22*(1-EXP(-K42/$B$22))+$B$20*$B$23*(1-EXP(-K42/$B$23)))*$C$7</f>
        <v>3.95272562870577E-014</v>
      </c>
      <c r="P42" s="64" t="n">
        <f aca="false">$D$9*(1-EXP(-K42/$D$9))*$C$9</f>
        <v>2.25367467014419E-012</v>
      </c>
      <c r="Q42" s="65" t="n">
        <f aca="false">$D$8*(1-EXP(-K42/$D$8))*$C$8</f>
        <v>1.10033378146439E-011</v>
      </c>
      <c r="R42" s="66" t="n">
        <f aca="false">$B$13-K42</f>
        <v>464</v>
      </c>
      <c r="S42" s="67" t="n">
        <f aca="false">VLOOKUP($R42,$K$6:$Q$506,5)/$C$26</f>
        <v>0.944459259556777</v>
      </c>
      <c r="T42" s="68" t="n">
        <f aca="false">VLOOKUP($R42,$K$6:$Q$506,6)/$C$26</f>
        <v>7.55598023610673</v>
      </c>
      <c r="U42" s="69" t="n">
        <f aca="false">VLOOKUP($R42,$K$6:$Q$506,7)/$C$26</f>
        <v>123.181497065095</v>
      </c>
      <c r="V42" s="28" t="s">
        <v>83</v>
      </c>
      <c r="W42" s="78" t="n">
        <f aca="false">G42*S42+H42*T42+I42*U42</f>
        <v>0.587908902312368</v>
      </c>
      <c r="X42" s="25"/>
      <c r="Y42" s="25"/>
      <c r="Z42" s="25"/>
    </row>
    <row r="43" customFormat="false" ht="15.75" hidden="false" customHeight="false" outlineLevel="0" collapsed="false">
      <c r="A43" s="25"/>
      <c r="B43" s="25"/>
      <c r="C43" s="25"/>
      <c r="D43" s="25"/>
      <c r="E43" s="25"/>
      <c r="F43" s="28" t="s">
        <v>85</v>
      </c>
      <c r="G43" s="58" t="n">
        <f aca="false">time_differentiated_CO2!D39</f>
        <v>0</v>
      </c>
      <c r="H43" s="76" t="n">
        <v>0</v>
      </c>
      <c r="I43" s="77" t="n">
        <v>0</v>
      </c>
      <c r="J43" s="25"/>
      <c r="K43" s="61" t="n">
        <v>37</v>
      </c>
      <c r="L43" s="62" t="n">
        <f aca="false">$B$17+$B$18*EXP(-K43/$B$21)+$B$19*EXP(-K43/$B$22)+$B$20*EXP(-K43/$B$23)</f>
        <v>0.523881929427012</v>
      </c>
      <c r="M43" s="63" t="n">
        <f aca="false">EXP(-K43/$D$9)</f>
        <v>0.0434739565430844</v>
      </c>
      <c r="N43" s="63" t="n">
        <f aca="false">EXP(-K43/$D$8)</f>
        <v>0.712162230794977</v>
      </c>
      <c r="O43" s="64" t="n">
        <f aca="false">(K43*$B$17+$B$18*$B$21*(1-EXP(-K43/$B$21))+$B$19*$B$22*(1-EXP(-K43/$B$22))+$B$20*$B$23*(1-EXP(-K43/$B$23)))*$C$7</f>
        <v>4.04232745275394E-014</v>
      </c>
      <c r="P43" s="64" t="n">
        <f aca="false">$D$9*(1-EXP(-K43/$D$9))*$C$9</f>
        <v>2.26277009628955E-012</v>
      </c>
      <c r="Q43" s="65" t="n">
        <f aca="false">$D$8*(1-EXP(-K43/$D$8))*$C$8</f>
        <v>1.12601057736433E-011</v>
      </c>
      <c r="R43" s="66" t="n">
        <f aca="false">$B$13-K43</f>
        <v>463</v>
      </c>
      <c r="S43" s="67" t="n">
        <f aca="false">VLOOKUP($R43,$K$6:$Q$506,5)/$C$26</f>
        <v>0.942899326060873</v>
      </c>
      <c r="T43" s="68" t="n">
        <f aca="false">VLOOKUP($R43,$K$6:$Q$506,6)/$C$26</f>
        <v>7.55598023610673</v>
      </c>
      <c r="U43" s="69" t="n">
        <f aca="false">VLOOKUP($R43,$K$6:$Q$506,7)/$C$26</f>
        <v>123.16518273443</v>
      </c>
      <c r="V43" s="28" t="s">
        <v>85</v>
      </c>
      <c r="W43" s="78" t="n">
        <f aca="false">G43*S43+H43*T43+I43*U43</f>
        <v>0</v>
      </c>
      <c r="X43" s="25"/>
      <c r="Y43" s="25"/>
      <c r="Z43" s="25"/>
    </row>
    <row r="44" customFormat="false" ht="15.75" hidden="false" customHeight="false" outlineLevel="0" collapsed="false">
      <c r="A44" s="25"/>
      <c r="B44" s="25"/>
      <c r="C44" s="25"/>
      <c r="D44" s="25"/>
      <c r="E44" s="25"/>
      <c r="F44" s="28" t="s">
        <v>86</v>
      </c>
      <c r="G44" s="58" t="n">
        <f aca="false">time_differentiated_CO2!D40</f>
        <v>0</v>
      </c>
      <c r="H44" s="76" t="n">
        <v>0</v>
      </c>
      <c r="I44" s="77" t="n">
        <v>0</v>
      </c>
      <c r="J44" s="25"/>
      <c r="K44" s="61" t="n">
        <v>38</v>
      </c>
      <c r="L44" s="62" t="n">
        <f aca="false">$B$17+$B$18*EXP(-K44/$B$21)+$B$19*EXP(-K44/$B$22)+$B$20*EXP(-K44/$B$23)</f>
        <v>0.520585385662121</v>
      </c>
      <c r="M44" s="63" t="n">
        <f aca="false">EXP(-K44/$D$9)</f>
        <v>0.0399415164684566</v>
      </c>
      <c r="N44" s="63" t="n">
        <f aca="false">EXP(-K44/$D$8)</f>
        <v>0.705658511538909</v>
      </c>
      <c r="O44" s="64" t="n">
        <f aca="false">(K44*$B$17+$B$18*$B$21*(1-EXP(-K44/$B$21))+$B$19*$B$22*(1-EXP(-K44/$B$22))+$B$20*$B$23*(1-EXP(-K44/$B$23)))*$C$7</f>
        <v>4.13136039993856E-014</v>
      </c>
      <c r="P44" s="64" t="n">
        <f aca="false">$D$9*(1-EXP(-K44/$D$9))*$C$9</f>
        <v>2.27112648117053E-012</v>
      </c>
      <c r="Q44" s="65" t="n">
        <f aca="false">$D$8*(1-EXP(-K44/$D$8))*$C$8</f>
        <v>1.15145288361472E-011</v>
      </c>
      <c r="R44" s="66" t="n">
        <f aca="false">$B$13-K44</f>
        <v>462</v>
      </c>
      <c r="S44" s="67" t="n">
        <f aca="false">VLOOKUP($R44,$K$6:$Q$506,5)/$C$26</f>
        <v>0.941338436303983</v>
      </c>
      <c r="T44" s="68" t="n">
        <f aca="false">VLOOKUP($R44,$K$6:$Q$506,6)/$C$26</f>
        <v>7.55598023610673</v>
      </c>
      <c r="U44" s="69" t="n">
        <f aca="false">VLOOKUP($R44,$K$6:$Q$506,7)/$C$26</f>
        <v>123.14871804233</v>
      </c>
      <c r="V44" s="28" t="s">
        <v>86</v>
      </c>
      <c r="W44" s="78" t="n">
        <f aca="false">G44*S44+H44*T44+I44*U44</f>
        <v>0</v>
      </c>
      <c r="X44" s="25"/>
      <c r="Y44" s="25"/>
      <c r="Z44" s="25"/>
    </row>
    <row r="45" customFormat="false" ht="15.75" hidden="false" customHeight="false" outlineLevel="0" collapsed="false">
      <c r="A45" s="25"/>
      <c r="B45" s="25"/>
      <c r="C45" s="25"/>
      <c r="D45" s="25"/>
      <c r="E45" s="25"/>
      <c r="F45" s="28" t="s">
        <v>87</v>
      </c>
      <c r="G45" s="58" t="n">
        <f aca="false">time_differentiated_CO2!D41</f>
        <v>0</v>
      </c>
      <c r="H45" s="76" t="n">
        <v>0</v>
      </c>
      <c r="I45" s="77" t="n">
        <v>0</v>
      </c>
      <c r="J45" s="25"/>
      <c r="K45" s="61" t="n">
        <v>39</v>
      </c>
      <c r="L45" s="62" t="n">
        <f aca="false">$B$17+$B$18*EXP(-K45/$B$21)+$B$19*EXP(-K45/$B$22)+$B$20*EXP(-K45/$B$23)</f>
        <v>0.517367110076181</v>
      </c>
      <c r="M45" s="63" t="n">
        <f aca="false">EXP(-K45/$D$9)</f>
        <v>0.0366961018654688</v>
      </c>
      <c r="N45" s="63" t="n">
        <f aca="false">EXP(-K45/$D$8)</f>
        <v>0.699214186564554</v>
      </c>
      <c r="O45" s="64" t="n">
        <f aca="false">(K45*$B$17+$B$18*$B$21*(1-EXP(-K45/$B$21))+$B$19*$B$22*(1-EXP(-K45/$B$22))+$B$20*$B$23*(1-EXP(-K45/$B$23)))*$C$7</f>
        <v>4.21983803729789E-014</v>
      </c>
      <c r="P45" s="64" t="n">
        <f aca="false">$D$9*(1-EXP(-K45/$D$9))*$C$9</f>
        <v>2.27880387496857E-012</v>
      </c>
      <c r="Q45" s="65" t="n">
        <f aca="false">$D$8*(1-EXP(-K45/$D$8))*$C$8</f>
        <v>1.17666284165857E-011</v>
      </c>
      <c r="R45" s="66" t="n">
        <f aca="false">$B$13-K45</f>
        <v>461</v>
      </c>
      <c r="S45" s="67" t="n">
        <f aca="false">VLOOKUP($R45,$K$6:$Q$506,5)/$C$26</f>
        <v>0.939776587855099</v>
      </c>
      <c r="T45" s="68" t="n">
        <f aca="false">VLOOKUP($R45,$K$6:$Q$506,6)/$C$26</f>
        <v>7.55598023610673</v>
      </c>
      <c r="U45" s="69" t="n">
        <f aca="false">VLOOKUP($R45,$K$6:$Q$506,7)/$C$26</f>
        <v>123.132101602985</v>
      </c>
      <c r="V45" s="28" t="s">
        <v>87</v>
      </c>
      <c r="W45" s="78" t="n">
        <f aca="false">G45*S45+H45*T45+I45*U45</f>
        <v>0</v>
      </c>
      <c r="X45" s="25"/>
      <c r="Y45" s="25"/>
      <c r="Z45" s="25"/>
    </row>
    <row r="46" customFormat="false" ht="15.75" hidden="false" customHeight="false" outlineLevel="0" collapsed="false">
      <c r="A46" s="25"/>
      <c r="B46" s="25"/>
      <c r="C46" s="25"/>
      <c r="D46" s="25"/>
      <c r="E46" s="25"/>
      <c r="F46" s="28" t="s">
        <v>88</v>
      </c>
      <c r="G46" s="58" t="n">
        <f aca="false">time_differentiated_CO2!D42</f>
        <v>0.214486173521005</v>
      </c>
      <c r="H46" s="76" t="n">
        <v>0</v>
      </c>
      <c r="I46" s="77" t="n">
        <v>0</v>
      </c>
      <c r="J46" s="25"/>
      <c r="K46" s="61" t="n">
        <v>40</v>
      </c>
      <c r="L46" s="62" t="n">
        <f aca="false">$B$17+$B$18*EXP(-K46/$B$21)+$B$19*EXP(-K46/$B$22)+$B$20*EXP(-K46/$B$23)</f>
        <v>0.514224626108078</v>
      </c>
      <c r="M46" s="63" t="n">
        <f aca="false">EXP(-K46/$D$9)</f>
        <v>0.0337143907188484</v>
      </c>
      <c r="N46" s="63" t="n">
        <f aca="false">EXP(-K46/$D$8)</f>
        <v>0.692828713462168</v>
      </c>
      <c r="O46" s="64" t="n">
        <f aca="false">(K46*$B$17+$B$18*$B$21*(1-EXP(-K46/$B$21))+$B$19*$B$22*(1-EXP(-K46/$B$22))+$B$20*$B$23*(1-EXP(-K46/$B$23)))*$C$7</f>
        <v>4.30777349514741E-014</v>
      </c>
      <c r="P46" s="64" t="n">
        <f aca="false">$D$9*(1-EXP(-K46/$D$9))*$C$9</f>
        <v>2.28585744853774E-012</v>
      </c>
      <c r="Q46" s="65" t="n">
        <f aca="false">$D$8*(1-EXP(-K46/$D$8))*$C$8</f>
        <v>1.20164257338252E-011</v>
      </c>
      <c r="R46" s="66" t="n">
        <f aca="false">$B$13-K46</f>
        <v>460</v>
      </c>
      <c r="S46" s="67" t="n">
        <f aca="false">VLOOKUP($R46,$K$6:$Q$506,5)/$C$26</f>
        <v>0.938213778276953</v>
      </c>
      <c r="T46" s="68" t="n">
        <f aca="false">VLOOKUP($R46,$K$6:$Q$506,6)/$C$26</f>
        <v>7.55598023610673</v>
      </c>
      <c r="U46" s="69" t="n">
        <f aca="false">VLOOKUP($R46,$K$6:$Q$506,7)/$C$26</f>
        <v>123.115332017813</v>
      </c>
      <c r="V46" s="28" t="s">
        <v>88</v>
      </c>
      <c r="W46" s="78" t="n">
        <f aca="false">G46*S46+H46*T46+I46*U46</f>
        <v>0.201233883247309</v>
      </c>
      <c r="X46" s="25"/>
      <c r="Y46" s="25"/>
      <c r="Z46" s="25"/>
    </row>
    <row r="47" customFormat="false" ht="15.75" hidden="false" customHeight="false" outlineLevel="0" collapsed="false">
      <c r="A47" s="25"/>
      <c r="B47" s="25"/>
      <c r="C47" s="25"/>
      <c r="D47" s="25"/>
      <c r="E47" s="25"/>
      <c r="F47" s="28" t="s">
        <v>90</v>
      </c>
      <c r="G47" s="58" t="n">
        <f aca="false">time_differentiated_CO2!D43</f>
        <v>0</v>
      </c>
      <c r="H47" s="76" t="n">
        <v>0</v>
      </c>
      <c r="I47" s="77" t="n">
        <v>0</v>
      </c>
      <c r="J47" s="25"/>
      <c r="K47" s="61" t="n">
        <v>41</v>
      </c>
      <c r="L47" s="62" t="n">
        <f aca="false">$B$17+$B$18*EXP(-K47/$B$21)+$B$19*EXP(-K47/$B$22)+$B$20*EXP(-K47/$B$23)</f>
        <v>0.511155605993742</v>
      </c>
      <c r="M47" s="63" t="n">
        <f aca="false">EXP(-K47/$D$9)</f>
        <v>0.0309749560242194</v>
      </c>
      <c r="N47" s="63" t="n">
        <f aca="false">EXP(-K47/$D$8)</f>
        <v>0.686501554775486</v>
      </c>
      <c r="O47" s="64" t="n">
        <f aca="false">(K47*$B$17+$B$18*$B$21*(1-EXP(-K47/$B$21))+$B$19*$B$22*(1-EXP(-K47/$B$22))+$B$20*$B$23*(1-EXP(-K47/$B$23)))*$C$7</f>
        <v>4.39517949459713E-014</v>
      </c>
      <c r="P47" s="64" t="n">
        <f aca="false">$D$9*(1-EXP(-K47/$D$9))*$C$9</f>
        <v>2.29233788987036E-012</v>
      </c>
      <c r="Q47" s="65" t="n">
        <f aca="false">$D$8*(1-EXP(-K47/$D$8))*$C$8</f>
        <v>1.22639418129536E-011</v>
      </c>
      <c r="R47" s="66" t="n">
        <f aca="false">$B$13-K47</f>
        <v>459</v>
      </c>
      <c r="S47" s="67" t="n">
        <f aca="false">VLOOKUP($R47,$K$6:$Q$506,5)/$C$26</f>
        <v>0.936650005125993</v>
      </c>
      <c r="T47" s="68" t="n">
        <f aca="false">VLOOKUP($R47,$K$6:$Q$506,6)/$C$26</f>
        <v>7.55598023610673</v>
      </c>
      <c r="U47" s="69" t="n">
        <f aca="false">VLOOKUP($R47,$K$6:$Q$506,7)/$C$26</f>
        <v>123.098407875341</v>
      </c>
      <c r="V47" s="28" t="s">
        <v>90</v>
      </c>
      <c r="W47" s="78" t="n">
        <f aca="false">G47*S47+H47*T47+I47*U47</f>
        <v>0</v>
      </c>
      <c r="X47" s="25"/>
      <c r="Y47" s="25"/>
      <c r="Z47" s="25"/>
    </row>
    <row r="48" customFormat="false" ht="15.75" hidden="false" customHeight="false" outlineLevel="0" collapsed="false">
      <c r="A48" s="25"/>
      <c r="B48" s="25"/>
      <c r="C48" s="25"/>
      <c r="D48" s="25"/>
      <c r="E48" s="25"/>
      <c r="F48" s="28" t="s">
        <v>91</v>
      </c>
      <c r="G48" s="58" t="n">
        <f aca="false">time_differentiated_CO2!D44</f>
        <v>0.0771959207320257</v>
      </c>
      <c r="H48" s="76" t="n">
        <v>0</v>
      </c>
      <c r="I48" s="77" t="n">
        <v>0</v>
      </c>
      <c r="J48" s="25"/>
      <c r="K48" s="61" t="n">
        <v>42</v>
      </c>
      <c r="L48" s="62" t="n">
        <f aca="false">$B$17+$B$18*EXP(-K48/$B$21)+$B$19*EXP(-K48/$B$22)+$B$20*EXP(-K48/$B$23)</f>
        <v>0.508157849744524</v>
      </c>
      <c r="M48" s="63" t="n">
        <f aca="false">EXP(-K48/$D$9)</f>
        <v>0.0284581118105728</v>
      </c>
      <c r="N48" s="63" t="n">
        <f aca="false">EXP(-K48/$D$8)</f>
        <v>0.680232177956485</v>
      </c>
      <c r="O48" s="64" t="n">
        <f aca="false">(K48*$B$17+$B$18*$B$21*(1-EXP(-K48/$B$21))+$B$19*$B$22*(1-EXP(-K48/$B$22))+$B$20*$B$23*(1-EXP(-K48/$B$23)))*$C$7</f>
        <v>4.48206837106261E-014</v>
      </c>
      <c r="P48" s="64" t="n">
        <f aca="false">$D$9*(1-EXP(-K48/$D$9))*$C$9</f>
        <v>2.29829176834822E-012</v>
      </c>
      <c r="Q48" s="65" t="n">
        <f aca="false">$D$8*(1-EXP(-K48/$D$8))*$C$8</f>
        <v>1.250919748705E-011</v>
      </c>
      <c r="R48" s="66" t="n">
        <f aca="false">$B$13-K48</f>
        <v>458</v>
      </c>
      <c r="S48" s="67" t="n">
        <f aca="false">VLOOKUP($R48,$K$6:$Q$506,5)/$C$26</f>
        <v>0.935085265952366</v>
      </c>
      <c r="T48" s="68" t="n">
        <f aca="false">VLOOKUP($R48,$K$6:$Q$506,6)/$C$26</f>
        <v>7.55598023610673</v>
      </c>
      <c r="U48" s="69" t="n">
        <f aca="false">VLOOKUP($R48,$K$6:$Q$506,7)/$C$26</f>
        <v>123.081327751088</v>
      </c>
      <c r="V48" s="28" t="s">
        <v>91</v>
      </c>
      <c r="W48" s="78" t="n">
        <f aca="false">G48*S48+H48*T48+I48*U48</f>
        <v>0.072184768068144</v>
      </c>
      <c r="X48" s="25"/>
      <c r="Y48" s="25"/>
      <c r="Z48" s="25"/>
    </row>
    <row r="49" customFormat="false" ht="15.75" hidden="false" customHeight="false" outlineLevel="0" collapsed="false">
      <c r="A49" s="25"/>
      <c r="B49" s="25"/>
      <c r="C49" s="25"/>
      <c r="D49" s="25"/>
      <c r="E49" s="25"/>
      <c r="F49" s="28" t="s">
        <v>93</v>
      </c>
      <c r="G49" s="58" t="n">
        <f aca="false">time_differentiated_CO2!D45</f>
        <v>0</v>
      </c>
      <c r="H49" s="76" t="n">
        <v>0</v>
      </c>
      <c r="I49" s="77" t="n">
        <v>0</v>
      </c>
      <c r="J49" s="25"/>
      <c r="K49" s="61" t="n">
        <v>43</v>
      </c>
      <c r="L49" s="62" t="n">
        <f aca="false">$B$17+$B$18*EXP(-K49/$B$21)+$B$19*EXP(-K49/$B$22)+$B$20*EXP(-K49/$B$23)</f>
        <v>0.505229268218611</v>
      </c>
      <c r="M49" s="63" t="n">
        <f aca="false">EXP(-K49/$D$9)</f>
        <v>0.0261457716740527</v>
      </c>
      <c r="N49" s="63" t="n">
        <f aca="false">EXP(-K49/$D$8)</f>
        <v>0.674020055320559</v>
      </c>
      <c r="O49" s="64" t="n">
        <f aca="false">(K49*$B$17+$B$18*$B$21*(1-EXP(-K49/$B$21))+$B$19*$B$22*(1-EXP(-K49/$B$22))+$B$20*$B$23*(1-EXP(-K49/$B$23)))*$C$7</f>
        <v>4.56845209455427E-014</v>
      </c>
      <c r="P49" s="64" t="n">
        <f aca="false">$D$9*(1-EXP(-K49/$D$9))*$C$9</f>
        <v>2.30376186939687E-012</v>
      </c>
      <c r="Q49" s="65" t="n">
        <f aca="false">$D$8*(1-EXP(-K49/$D$8))*$C$8</f>
        <v>1.27522133989387E-011</v>
      </c>
      <c r="R49" s="66" t="n">
        <f aca="false">$B$13-K49</f>
        <v>457</v>
      </c>
      <c r="S49" s="67" t="n">
        <f aca="false">VLOOKUP($R49,$K$6:$Q$506,5)/$C$26</f>
        <v>0.9335195582999</v>
      </c>
      <c r="T49" s="68" t="n">
        <f aca="false">VLOOKUP($R49,$K$6:$Q$506,6)/$C$26</f>
        <v>7.55598023610673</v>
      </c>
      <c r="U49" s="69" t="n">
        <f aca="false">VLOOKUP($R49,$K$6:$Q$506,7)/$C$26</f>
        <v>123.064090207445</v>
      </c>
      <c r="V49" s="28" t="s">
        <v>93</v>
      </c>
      <c r="W49" s="78" t="n">
        <f aca="false">G49*S49+H49*T49+I49*U49</f>
        <v>0</v>
      </c>
      <c r="X49" s="25"/>
      <c r="Y49" s="25"/>
      <c r="Z49" s="25"/>
    </row>
    <row r="50" customFormat="false" ht="15.75" hidden="false" customHeight="false" outlineLevel="0" collapsed="false">
      <c r="A50" s="25"/>
      <c r="B50" s="25"/>
      <c r="C50" s="25"/>
      <c r="D50" s="25"/>
      <c r="E50" s="25"/>
      <c r="F50" s="28" t="s">
        <v>94</v>
      </c>
      <c r="G50" s="58" t="n">
        <f aca="false">time_differentiated_CO2!D46</f>
        <v>0</v>
      </c>
      <c r="H50" s="76" t="n">
        <v>0</v>
      </c>
      <c r="I50" s="77" t="n">
        <v>0</v>
      </c>
      <c r="J50" s="25"/>
      <c r="K50" s="61" t="n">
        <v>44</v>
      </c>
      <c r="L50" s="62" t="n">
        <f aca="false">$B$17+$B$18*EXP(-K50/$B$21)+$B$19*EXP(-K50/$B$22)+$B$20*EXP(-K50/$B$23)</f>
        <v>0.502367869444057</v>
      </c>
      <c r="M50" s="63" t="n">
        <f aca="false">EXP(-K50/$D$9)</f>
        <v>0.0240213188064614</v>
      </c>
      <c r="N50" s="63" t="n">
        <f aca="false">EXP(-K50/$D$8)</f>
        <v>0.667864664002107</v>
      </c>
      <c r="O50" s="64" t="n">
        <f aca="false">(K50*$B$17+$B$18*$B$21*(1-EXP(-K50/$B$21))+$B$19*$B$22*(1-EXP(-K50/$B$22))+$B$20*$B$23*(1-EXP(-K50/$B$23)))*$C$7</f>
        <v>4.6543422873684E-014</v>
      </c>
      <c r="P50" s="64" t="n">
        <f aca="false">$D$9*(1-EXP(-K50/$D$9))*$C$9</f>
        <v>2.30878750194775E-012</v>
      </c>
      <c r="Q50" s="65" t="n">
        <f aca="false">$D$8*(1-EXP(-K50/$D$8))*$C$8</f>
        <v>1.29930100029263E-011</v>
      </c>
      <c r="R50" s="66" t="n">
        <f aca="false">$B$13-K50</f>
        <v>456</v>
      </c>
      <c r="S50" s="67" t="n">
        <f aca="false">VLOOKUP($R50,$K$6:$Q$506,5)/$C$26</f>
        <v>0.931952879706082</v>
      </c>
      <c r="T50" s="68" t="n">
        <f aca="false">VLOOKUP($R50,$K$6:$Q$506,6)/$C$26</f>
        <v>7.55598023610673</v>
      </c>
      <c r="U50" s="69" t="n">
        <f aca="false">VLOOKUP($R50,$K$6:$Q$506,7)/$C$26</f>
        <v>123.04669379355</v>
      </c>
      <c r="V50" s="28" t="s">
        <v>94</v>
      </c>
      <c r="W50" s="78" t="n">
        <f aca="false">G50*S50+H50*T50+I50*U50</f>
        <v>0</v>
      </c>
      <c r="X50" s="25"/>
      <c r="Y50" s="25"/>
      <c r="Z50" s="25"/>
    </row>
    <row r="51" customFormat="false" ht="15.75" hidden="false" customHeight="false" outlineLevel="0" collapsed="false">
      <c r="A51" s="25"/>
      <c r="B51" s="25"/>
      <c r="C51" s="25"/>
      <c r="D51" s="25"/>
      <c r="E51" s="25"/>
      <c r="F51" s="28" t="s">
        <v>95</v>
      </c>
      <c r="G51" s="58" t="n">
        <f aca="false">time_differentiated_CO2!D47</f>
        <v>0</v>
      </c>
      <c r="H51" s="76" t="n">
        <v>0</v>
      </c>
      <c r="I51" s="77" t="n">
        <v>0</v>
      </c>
      <c r="J51" s="25"/>
      <c r="K51" s="61" t="n">
        <v>45</v>
      </c>
      <c r="L51" s="62" t="n">
        <f aca="false">$B$17+$B$18*EXP(-K51/$B$21)+$B$19*EXP(-K51/$B$22)+$B$20*EXP(-K51/$B$23)</f>
        <v>0.499571747526248</v>
      </c>
      <c r="M51" s="63" t="n">
        <f aca="false">EXP(-K51/$D$9)</f>
        <v>0.0220694865844905</v>
      </c>
      <c r="N51" s="63" t="n">
        <f aca="false">EXP(-K51/$D$8)</f>
        <v>0.661765485910522</v>
      </c>
      <c r="O51" s="64" t="n">
        <f aca="false">(K51*$B$17+$B$18*$B$21*(1-EXP(-K51/$B$21))+$B$19*$B$22*(1-EXP(-K51/$B$22))+$B$20*$B$23*(1-EXP(-K51/$B$23)))*$C$7</f>
        <v>4.73975023967516E-014</v>
      </c>
      <c r="P51" s="64" t="n">
        <f aca="false">$D$9*(1-EXP(-K51/$D$9))*$C$9</f>
        <v>2.31340478091789E-012</v>
      </c>
      <c r="Q51" s="65" t="n">
        <f aca="false">$D$8*(1-EXP(-K51/$D$8))*$C$8</f>
        <v>1.32316075665233E-011</v>
      </c>
      <c r="R51" s="66" t="n">
        <f aca="false">$B$13-K51</f>
        <v>455</v>
      </c>
      <c r="S51" s="67" t="n">
        <f aca="false">VLOOKUP($R51,$K$6:$Q$506,5)/$C$26</f>
        <v>0.930385227702044</v>
      </c>
      <c r="T51" s="68" t="n">
        <f aca="false">VLOOKUP($R51,$K$6:$Q$506,6)/$C$26</f>
        <v>7.55598023610673</v>
      </c>
      <c r="U51" s="69" t="n">
        <f aca="false">VLOOKUP($R51,$K$6:$Q$506,7)/$C$26</f>
        <v>123.029137045174</v>
      </c>
      <c r="V51" s="28" t="s">
        <v>95</v>
      </c>
      <c r="W51" s="78" t="n">
        <f aca="false">G51*S51+H51*T51+I51*U51</f>
        <v>0</v>
      </c>
      <c r="X51" s="25"/>
      <c r="Y51" s="25"/>
      <c r="Z51" s="25"/>
    </row>
    <row r="52" customFormat="false" ht="15.75" hidden="false" customHeight="false" outlineLevel="0" collapsed="false">
      <c r="A52" s="25"/>
      <c r="B52" s="25"/>
      <c r="C52" s="25"/>
      <c r="D52" s="25"/>
      <c r="E52" s="25"/>
      <c r="F52" s="28" t="s">
        <v>96</v>
      </c>
      <c r="G52" s="58" t="n">
        <f aca="false">time_differentiated_CO2!D48</f>
        <v>0</v>
      </c>
      <c r="H52" s="76" t="n">
        <v>0</v>
      </c>
      <c r="I52" s="77" t="n">
        <v>0</v>
      </c>
      <c r="J52" s="25"/>
      <c r="K52" s="61" t="n">
        <v>46</v>
      </c>
      <c r="L52" s="62" t="n">
        <f aca="false">$B$17+$B$18*EXP(-K52/$B$21)+$B$19*EXP(-K52/$B$22)+$B$20*EXP(-K52/$B$23)</f>
        <v>0.496839073610766</v>
      </c>
      <c r="M52" s="63" t="n">
        <f aca="false">EXP(-K52/$D$9)</f>
        <v>0.0202762488615735</v>
      </c>
      <c r="N52" s="63" t="n">
        <f aca="false">EXP(-K52/$D$8)</f>
        <v>0.655722007686588</v>
      </c>
      <c r="O52" s="64" t="n">
        <f aca="false">(K52*$B$17+$B$18*$B$21*(1-EXP(-K52/$B$21))+$B$19*$B$22*(1-EXP(-K52/$B$22))+$B$20*$B$23*(1-EXP(-K52/$B$23)))*$C$7</f>
        <v>4.82468692339737E-014</v>
      </c>
      <c r="P52" s="64" t="n">
        <f aca="false">$D$9*(1-EXP(-K52/$D$9))*$C$9</f>
        <v>2.31764688673687E-012</v>
      </c>
      <c r="Q52" s="65" t="n">
        <f aca="false">$D$8*(1-EXP(-K52/$D$8))*$C$8</f>
        <v>1.34680261721502E-011</v>
      </c>
      <c r="R52" s="66" t="n">
        <f aca="false">$B$13-K52</f>
        <v>454</v>
      </c>
      <c r="S52" s="67" t="n">
        <f aca="false">VLOOKUP($R52,$K$6:$Q$506,5)/$C$26</f>
        <v>0.928816599812539</v>
      </c>
      <c r="T52" s="68" t="n">
        <f aca="false">VLOOKUP($R52,$K$6:$Q$506,6)/$C$26</f>
        <v>7.55598023610673</v>
      </c>
      <c r="U52" s="69" t="n">
        <f aca="false">VLOOKUP($R52,$K$6:$Q$506,7)/$C$26</f>
        <v>123.011418484589</v>
      </c>
      <c r="V52" s="28" t="s">
        <v>96</v>
      </c>
      <c r="W52" s="78" t="n">
        <f aca="false">G52*S52+H52*T52+I52*U52</f>
        <v>0</v>
      </c>
      <c r="X52" s="25"/>
      <c r="Y52" s="25"/>
      <c r="Z52" s="25"/>
    </row>
    <row r="53" customFormat="false" ht="15.75" hidden="false" customHeight="false" outlineLevel="0" collapsed="false">
      <c r="A53" s="25"/>
      <c r="B53" s="25"/>
      <c r="C53" s="25"/>
      <c r="D53" s="25"/>
      <c r="E53" s="25"/>
      <c r="F53" s="28" t="s">
        <v>97</v>
      </c>
      <c r="G53" s="58" t="n">
        <f aca="false">time_differentiated_CO2!D49</f>
        <v>0</v>
      </c>
      <c r="H53" s="76" t="n">
        <v>0</v>
      </c>
      <c r="I53" s="77" t="n">
        <v>0</v>
      </c>
      <c r="J53" s="25"/>
      <c r="K53" s="61" t="n">
        <v>47</v>
      </c>
      <c r="L53" s="62" t="n">
        <f aca="false">$B$17+$B$18*EXP(-K53/$B$21)+$B$19*EXP(-K53/$B$22)+$B$20*EXP(-K53/$B$23)</f>
        <v>0.494168088482119</v>
      </c>
      <c r="M53" s="63" t="n">
        <f aca="false">EXP(-K53/$D$9)</f>
        <v>0.0186287191739831</v>
      </c>
      <c r="N53" s="63" t="n">
        <f aca="false">EXP(-K53/$D$8)</f>
        <v>0.649733720659265</v>
      </c>
      <c r="O53" s="64" t="n">
        <f aca="false">(K53*$B$17+$B$18*$B$21*(1-EXP(-K53/$B$21))+$B$19*$B$22*(1-EXP(-K53/$B$22))+$B$20*$B$23*(1-EXP(-K53/$B$23)))*$C$7</f>
        <v>4.90916300469321E-014</v>
      </c>
      <c r="P53" s="64" t="n">
        <f aca="false">$D$9*(1-EXP(-K53/$D$9))*$C$9</f>
        <v>2.32154430378613E-012</v>
      </c>
      <c r="Q53" s="65" t="n">
        <f aca="false">$D$8*(1-EXP(-K53/$D$8))*$C$8</f>
        <v>1.37022857188276E-011</v>
      </c>
      <c r="R53" s="66" t="n">
        <f aca="false">$B$13-K53</f>
        <v>453</v>
      </c>
      <c r="S53" s="67" t="n">
        <f aca="false">VLOOKUP($R53,$K$6:$Q$506,5)/$C$26</f>
        <v>0.927246993555927</v>
      </c>
      <c r="T53" s="68" t="n">
        <f aca="false">VLOOKUP($R53,$K$6:$Q$506,6)/$C$26</f>
        <v>7.55598023610673</v>
      </c>
      <c r="U53" s="69" t="n">
        <f aca="false">VLOOKUP($R53,$K$6:$Q$506,7)/$C$26</f>
        <v>122.993536620449</v>
      </c>
      <c r="V53" s="28" t="s">
        <v>97</v>
      </c>
      <c r="W53" s="78" t="n">
        <f aca="false">G53*S53+H53*T53+I53*U53</f>
        <v>0</v>
      </c>
      <c r="X53" s="25"/>
      <c r="Y53" s="25"/>
      <c r="Z53" s="25"/>
    </row>
    <row r="54" customFormat="false" ht="15.75" hidden="false" customHeight="false" outlineLevel="0" collapsed="false">
      <c r="A54" s="25"/>
      <c r="B54" s="25"/>
      <c r="C54" s="25"/>
      <c r="D54" s="25"/>
      <c r="E54" s="25"/>
      <c r="F54" s="28" t="s">
        <v>98</v>
      </c>
      <c r="G54" s="58" t="n">
        <f aca="false">time_differentiated_CO2!D50</f>
        <v>0.220559773520073</v>
      </c>
      <c r="H54" s="76" t="n">
        <v>0</v>
      </c>
      <c r="I54" s="77" t="n">
        <v>0</v>
      </c>
      <c r="J54" s="25"/>
      <c r="K54" s="61" t="n">
        <v>48</v>
      </c>
      <c r="L54" s="62" t="n">
        <f aca="false">$B$17+$B$18*EXP(-K54/$B$21)+$B$19*EXP(-K54/$B$22)+$B$20*EXP(-K54/$B$23)</f>
        <v>0.491557096465588</v>
      </c>
      <c r="M54" s="63" t="n">
        <f aca="false">EXP(-K54/$D$9)</f>
        <v>0.0171150581368527</v>
      </c>
      <c r="N54" s="63" t="n">
        <f aca="false">EXP(-K54/$D$8)</f>
        <v>0.643800120802878</v>
      </c>
      <c r="O54" s="64" t="n">
        <f aca="false">(K54*$B$17+$B$18*$B$21*(1-EXP(-K54/$B$21))+$B$19*$B$22*(1-EXP(-K54/$B$22))+$B$20*$B$23*(1-EXP(-K54/$B$23)))*$C$7</f>
        <v>4.99318885529249E-014</v>
      </c>
      <c r="P54" s="64" t="n">
        <f aca="false">$D$9*(1-EXP(-K54/$D$9))*$C$9</f>
        <v>2.32512503946413E-012</v>
      </c>
      <c r="Q54" s="65" t="n">
        <f aca="false">$D$8*(1-EXP(-K54/$D$8))*$C$8</f>
        <v>1.39344059238511E-011</v>
      </c>
      <c r="R54" s="66" t="n">
        <f aca="false">$B$13-K54</f>
        <v>452</v>
      </c>
      <c r="S54" s="67" t="n">
        <f aca="false">VLOOKUP($R54,$K$6:$Q$506,5)/$C$26</f>
        <v>0.925676406444151</v>
      </c>
      <c r="T54" s="68" t="n">
        <f aca="false">VLOOKUP($R54,$K$6:$Q$506,6)/$C$26</f>
        <v>7.55598023610673</v>
      </c>
      <c r="U54" s="69" t="n">
        <f aca="false">VLOOKUP($R54,$K$6:$Q$506,7)/$C$26</f>
        <v>122.975489947662</v>
      </c>
      <c r="V54" s="28" t="s">
        <v>98</v>
      </c>
      <c r="W54" s="78" t="n">
        <f aca="false">G54*S54+H54*T54+I54*U54</f>
        <v>0.204166978558197</v>
      </c>
      <c r="X54" s="25"/>
      <c r="Y54" s="25"/>
      <c r="Z54" s="25"/>
    </row>
    <row r="55" customFormat="false" ht="15.75" hidden="false" customHeight="false" outlineLevel="0" collapsed="false">
      <c r="A55" s="25"/>
      <c r="B55" s="25"/>
      <c r="C55" s="25"/>
      <c r="D55" s="25"/>
      <c r="E55" s="25"/>
      <c r="F55" s="28" t="s">
        <v>100</v>
      </c>
      <c r="G55" s="58" t="n">
        <f aca="false">time_differentiated_CO2!D51</f>
        <v>0</v>
      </c>
      <c r="H55" s="76" t="n">
        <v>0</v>
      </c>
      <c r="I55" s="77" t="n">
        <v>0</v>
      </c>
      <c r="J55" s="25"/>
      <c r="K55" s="61" t="n">
        <v>49</v>
      </c>
      <c r="L55" s="62" t="n">
        <f aca="false">$B$17+$B$18*EXP(-K55/$B$21)+$B$19*EXP(-K55/$B$22)+$B$20*EXP(-K55/$B$23)</f>
        <v>0.489004460368277</v>
      </c>
      <c r="M55" s="63" t="n">
        <f aca="false">EXP(-K55/$D$9)</f>
        <v>0.0157243883646573</v>
      </c>
      <c r="N55" s="63" t="n">
        <f aca="false">EXP(-K55/$D$8)</f>
        <v>0.637920708694698</v>
      </c>
      <c r="O55" s="64" t="n">
        <f aca="false">(K55*$B$17+$B$18*$B$21*(1-EXP(-K55/$B$21))+$B$19*$B$22*(1-EXP(-K55/$B$22))+$B$20*$B$23*(1-EXP(-K55/$B$23)))*$C$7</f>
        <v>5.07677456288514E-014</v>
      </c>
      <c r="P55" s="64" t="n">
        <f aca="false">$D$9*(1-EXP(-K55/$D$9))*$C$9</f>
        <v>2.32841482545152E-012</v>
      </c>
      <c r="Q55" s="65" t="n">
        <f aca="false">$D$8*(1-EXP(-K55/$D$8))*$C$8</f>
        <v>1.41644063244511E-011</v>
      </c>
      <c r="R55" s="66" t="n">
        <f aca="false">$B$13-K55</f>
        <v>451</v>
      </c>
      <c r="S55" s="67" t="n">
        <f aca="false">VLOOKUP($R55,$K$6:$Q$506,5)/$C$26</f>
        <v>0.924104835982717</v>
      </c>
      <c r="T55" s="68" t="n">
        <f aca="false">VLOOKUP($R55,$K$6:$Q$506,6)/$C$26</f>
        <v>7.55598023610673</v>
      </c>
      <c r="U55" s="69" t="n">
        <f aca="false">VLOOKUP($R55,$K$6:$Q$506,7)/$C$26</f>
        <v>122.957276947265</v>
      </c>
      <c r="V55" s="28" t="s">
        <v>100</v>
      </c>
      <c r="W55" s="78" t="n">
        <f aca="false">G55*S55+H55*T55+I55*U55</f>
        <v>0</v>
      </c>
      <c r="X55" s="25"/>
      <c r="Y55" s="25"/>
      <c r="Z55" s="25"/>
    </row>
    <row r="56" customFormat="false" ht="15.75" hidden="false" customHeight="false" outlineLevel="0" collapsed="false">
      <c r="A56" s="25"/>
      <c r="B56" s="25"/>
      <c r="C56" s="25"/>
      <c r="D56" s="25"/>
      <c r="E56" s="25"/>
      <c r="F56" s="28" t="s">
        <v>101</v>
      </c>
      <c r="G56" s="58" t="n">
        <f aca="false">time_differentiated_CO2!D52</f>
        <v>0.099251898084033</v>
      </c>
      <c r="H56" s="76" t="n">
        <v>0</v>
      </c>
      <c r="I56" s="77" t="n">
        <v>0</v>
      </c>
      <c r="J56" s="25"/>
      <c r="K56" s="61" t="n">
        <v>50</v>
      </c>
      <c r="L56" s="62" t="n">
        <f aca="false">$B$17+$B$18*EXP(-K56/$B$21)+$B$19*EXP(-K56/$B$22)+$B$20*EXP(-K56/$B$23)</f>
        <v>0.486508597249989</v>
      </c>
      <c r="M56" s="63" t="n">
        <f aca="false">EXP(-K56/$D$9)</f>
        <v>0.0144467163047591</v>
      </c>
      <c r="N56" s="63" t="n">
        <f aca="false">EXP(-K56/$D$8)</f>
        <v>0.632094989472897</v>
      </c>
      <c r="O56" s="64" t="n">
        <f aca="false">(K56*$B$17+$B$18*$B$21*(1-EXP(-K56/$B$21))+$B$19*$B$22*(1-EXP(-K56/$B$22))+$B$20*$B$23*(1-EXP(-K56/$B$23)))*$C$7</f>
        <v>5.15992994072055E-014</v>
      </c>
      <c r="P56" s="64" t="n">
        <f aca="false">$D$9*(1-EXP(-K56/$D$9))*$C$9</f>
        <v>2.33143730262271E-012</v>
      </c>
      <c r="Q56" s="65" t="n">
        <f aca="false">$D$8*(1-EXP(-K56/$D$8))*$C$8</f>
        <v>1.43923062794368E-011</v>
      </c>
      <c r="R56" s="66" t="n">
        <f aca="false">$B$13-K56</f>
        <v>450</v>
      </c>
      <c r="S56" s="67" t="n">
        <f aca="false">VLOOKUP($R56,$K$6:$Q$506,5)/$C$26</f>
        <v>0.922532279670682</v>
      </c>
      <c r="T56" s="68" t="n">
        <f aca="false">VLOOKUP($R56,$K$6:$Q$506,6)/$C$26</f>
        <v>7.55598023610673</v>
      </c>
      <c r="U56" s="69" t="n">
        <f aca="false">VLOOKUP($R56,$K$6:$Q$506,7)/$C$26</f>
        <v>122.938896086297</v>
      </c>
      <c r="V56" s="28" t="s">
        <v>101</v>
      </c>
      <c r="W56" s="78" t="n">
        <f aca="false">G56*S56+H56*T56+I56*U56</f>
        <v>0.0915630798011052</v>
      </c>
      <c r="X56" s="25"/>
      <c r="Y56" s="25"/>
      <c r="Z56" s="25"/>
    </row>
    <row r="57" customFormat="false" ht="15.75" hidden="false" customHeight="false" outlineLevel="0" collapsed="false">
      <c r="A57" s="25"/>
      <c r="B57" s="25"/>
      <c r="C57" s="25"/>
      <c r="D57" s="25"/>
      <c r="E57" s="25"/>
      <c r="F57" s="28" t="s">
        <v>103</v>
      </c>
      <c r="G57" s="58" t="n">
        <f aca="false">time_differentiated_CO2!D53</f>
        <v>0</v>
      </c>
      <c r="H57" s="76" t="n">
        <v>0</v>
      </c>
      <c r="I57" s="77" t="n">
        <v>0</v>
      </c>
      <c r="J57" s="25"/>
      <c r="K57" s="61" t="n">
        <v>51</v>
      </c>
      <c r="L57" s="62" t="n">
        <f aca="false">$B$17+$B$18*EXP(-K57/$B$21)+$B$19*EXP(-K57/$B$22)+$B$20*EXP(-K57/$B$23)</f>
        <v>0.484067974857788</v>
      </c>
      <c r="M57" s="63" t="n">
        <f aca="false">EXP(-K57/$D$9)</f>
        <v>0.0132728604223037</v>
      </c>
      <c r="N57" s="63" t="n">
        <f aca="false">EXP(-K57/$D$8)</f>
        <v>0.626322472794906</v>
      </c>
      <c r="O57" s="64" t="n">
        <f aca="false">(K57*$B$17+$B$18*$B$21*(1-EXP(-K57/$B$21))+$B$19*$B$22*(1-EXP(-K57/$B$22))+$B$20*$B$23*(1-EXP(-K57/$B$23)))*$C$7</f>
        <v>5.24266453654464E-014</v>
      </c>
      <c r="P57" s="64" t="n">
        <f aca="false">$D$9*(1-EXP(-K57/$D$9))*$C$9</f>
        <v>2.33421419093259E-012</v>
      </c>
      <c r="Q57" s="65" t="n">
        <f aca="false">$D$8*(1-EXP(-K57/$D$8))*$C$8</f>
        <v>1.46181249708262E-011</v>
      </c>
      <c r="R57" s="66" t="n">
        <f aca="false">$B$13-K57</f>
        <v>449</v>
      </c>
      <c r="S57" s="67" t="n">
        <f aca="false">VLOOKUP($R57,$K$6:$Q$506,5)/$C$26</f>
        <v>0.920958735000623</v>
      </c>
      <c r="T57" s="68" t="n">
        <f aca="false">VLOOKUP($R57,$K$6:$Q$506,6)/$C$26</f>
        <v>7.55598023610673</v>
      </c>
      <c r="U57" s="69" t="n">
        <f aca="false">VLOOKUP($R57,$K$6:$Q$506,7)/$C$26</f>
        <v>122.920345817666</v>
      </c>
      <c r="V57" s="28" t="s">
        <v>103</v>
      </c>
      <c r="W57" s="78" t="n">
        <f aca="false">G57*S57+H57*T57+I57*U57</f>
        <v>0</v>
      </c>
      <c r="X57" s="25"/>
      <c r="Y57" s="25"/>
      <c r="Z57" s="25"/>
    </row>
    <row r="58" customFormat="false" ht="15.75" hidden="false" customHeight="false" outlineLevel="0" collapsed="false">
      <c r="A58" s="25"/>
      <c r="B58" s="25"/>
      <c r="C58" s="25"/>
      <c r="D58" s="25"/>
      <c r="E58" s="25"/>
      <c r="F58" s="28" t="s">
        <v>104</v>
      </c>
      <c r="G58" s="58" t="n">
        <f aca="false">time_differentiated_CO2!D54</f>
        <v>0</v>
      </c>
      <c r="H58" s="76" t="n">
        <v>0</v>
      </c>
      <c r="I58" s="77" t="n">
        <v>0</v>
      </c>
      <c r="J58" s="25"/>
      <c r="K58" s="61" t="n">
        <v>52</v>
      </c>
      <c r="L58" s="62" t="n">
        <f aca="false">$B$17+$B$18*EXP(-K58/$B$21)+$B$19*EXP(-K58/$B$22)+$B$20*EXP(-K58/$B$23)</f>
        <v>0.48168110859242</v>
      </c>
      <c r="M58" s="63" t="n">
        <f aca="false">EXP(-K58/$D$9)</f>
        <v>0.0121943852203924</v>
      </c>
      <c r="N58" s="63" t="n">
        <f aca="false">EXP(-K58/$D$8)</f>
        <v>0.620602672796136</v>
      </c>
      <c r="O58" s="64" t="n">
        <f aca="false">(K58*$B$17+$B$18*$B$21*(1-EXP(-K58/$B$21))+$B$19*$B$22*(1-EXP(-K58/$B$22))+$B$20*$B$23*(1-EXP(-K58/$B$23)))*$C$7</f>
        <v>5.32498764097606E-014</v>
      </c>
      <c r="P58" s="64" t="n">
        <f aca="false">$D$9*(1-EXP(-K58/$D$9))*$C$9</f>
        <v>2.33676544549923E-012</v>
      </c>
      <c r="Q58" s="65" t="n">
        <f aca="false">$D$8*(1-EXP(-K58/$D$8))*$C$8</f>
        <v>1.48418814054598E-011</v>
      </c>
      <c r="R58" s="66" t="n">
        <f aca="false">$B$13-K58</f>
        <v>448</v>
      </c>
      <c r="S58" s="67" t="n">
        <f aca="false">VLOOKUP($R58,$K$6:$Q$506,5)/$C$26</f>
        <v>0.919384199458628</v>
      </c>
      <c r="T58" s="68" t="n">
        <f aca="false">VLOOKUP($R58,$K$6:$Q$506,6)/$C$26</f>
        <v>7.55598023610673</v>
      </c>
      <c r="U58" s="69" t="n">
        <f aca="false">VLOOKUP($R58,$K$6:$Q$506,7)/$C$26</f>
        <v>122.901624580021</v>
      </c>
      <c r="V58" s="28" t="s">
        <v>104</v>
      </c>
      <c r="W58" s="78" t="n">
        <f aca="false">G58*S58+H58*T58+I58*U58</f>
        <v>0</v>
      </c>
      <c r="X58" s="25"/>
      <c r="Y58" s="25"/>
      <c r="Z58" s="25"/>
    </row>
    <row r="59" customFormat="false" ht="15.75" hidden="false" customHeight="false" outlineLevel="0" collapsed="false">
      <c r="A59" s="25"/>
      <c r="B59" s="25"/>
      <c r="C59" s="25"/>
      <c r="D59" s="25"/>
      <c r="E59" s="25"/>
      <c r="F59" s="28" t="s">
        <v>105</v>
      </c>
      <c r="G59" s="58" t="n">
        <f aca="false">time_differentiated_CO2!D55</f>
        <v>0</v>
      </c>
      <c r="H59" s="76" t="n">
        <v>0</v>
      </c>
      <c r="I59" s="77" t="n">
        <v>0</v>
      </c>
      <c r="J59" s="25"/>
      <c r="K59" s="61" t="n">
        <v>53</v>
      </c>
      <c r="L59" s="62" t="n">
        <f aca="false">$B$17+$B$18*EXP(-K59/$B$21)+$B$19*EXP(-K59/$B$22)+$B$20*EXP(-K59/$B$23)</f>
        <v>0.479346558901895</v>
      </c>
      <c r="M59" s="63" t="n">
        <f aca="false">EXP(-K59/$D$9)</f>
        <v>0.0112035406213904</v>
      </c>
      <c r="N59" s="63" t="n">
        <f aca="false">EXP(-K59/$D$8)</f>
        <v>0.614935108049089</v>
      </c>
      <c r="O59" s="64" t="n">
        <f aca="false">(K59*$B$17+$B$18*$B$21*(1-EXP(-K59/$B$21))+$B$19*$B$22*(1-EXP(-K59/$B$22))+$B$20*$B$23*(1-EXP(-K59/$B$23)))*$C$7</f>
        <v>5.40690829540284E-014</v>
      </c>
      <c r="P59" s="64" t="n">
        <f aca="false">$D$9*(1-EXP(-K59/$D$9))*$C$9</f>
        <v>2.33910940000421E-012</v>
      </c>
      <c r="Q59" s="65" t="n">
        <f aca="false">$D$8*(1-EXP(-K59/$D$8))*$C$8</f>
        <v>1.50635944166014E-011</v>
      </c>
      <c r="R59" s="66" t="n">
        <f aca="false">$B$13-K59</f>
        <v>447</v>
      </c>
      <c r="S59" s="67" t="n">
        <f aca="false">VLOOKUP($R59,$K$6:$Q$506,5)/$C$26</f>
        <v>0.917808670524268</v>
      </c>
      <c r="T59" s="68" t="n">
        <f aca="false">VLOOKUP($R59,$K$6:$Q$506,6)/$C$26</f>
        <v>7.55598023610673</v>
      </c>
      <c r="U59" s="69" t="n">
        <f aca="false">VLOOKUP($R59,$K$6:$Q$506,7)/$C$26</f>
        <v>122.882730797624</v>
      </c>
      <c r="V59" s="28" t="s">
        <v>105</v>
      </c>
      <c r="W59" s="78" t="n">
        <f aca="false">G59*S59+H59*T59+I59*U59</f>
        <v>0</v>
      </c>
      <c r="X59" s="25"/>
      <c r="Y59" s="25"/>
      <c r="Z59" s="25"/>
    </row>
    <row r="60" customFormat="false" ht="15.75" hidden="false" customHeight="false" outlineLevel="0" collapsed="false">
      <c r="A60" s="25"/>
      <c r="B60" s="25"/>
      <c r="C60" s="25"/>
      <c r="D60" s="25"/>
      <c r="E60" s="25"/>
      <c r="F60" s="28" t="s">
        <v>106</v>
      </c>
      <c r="G60" s="58" t="n">
        <f aca="false">time_differentiated_CO2!D56</f>
        <v>0</v>
      </c>
      <c r="H60" s="76" t="n">
        <v>0</v>
      </c>
      <c r="I60" s="77" t="n">
        <v>0</v>
      </c>
      <c r="J60" s="25"/>
      <c r="K60" s="61" t="n">
        <v>54</v>
      </c>
      <c r="L60" s="62" t="n">
        <f aca="false">$B$17+$B$18*EXP(-K60/$B$21)+$B$19*EXP(-K60/$B$22)+$B$20*EXP(-K60/$B$23)</f>
        <v>0.477062929019148</v>
      </c>
      <c r="M60" s="63" t="n">
        <f aca="false">EXP(-K60/$D$9)</f>
        <v>0.0102932062737564</v>
      </c>
      <c r="N60" s="63" t="n">
        <f aca="false">EXP(-K60/$D$8)</f>
        <v>0.609319301522833</v>
      </c>
      <c r="O60" s="64" t="n">
        <f aca="false">(K60*$B$17+$B$18*$B$21*(1-EXP(-K60/$B$21))+$B$19*$B$22*(1-EXP(-K60/$B$22))+$B$20*$B$23*(1-EXP(-K60/$B$23)))*$C$7</f>
        <v>5.48843529946523E-014</v>
      </c>
      <c r="P60" s="64" t="n">
        <f aca="false">$D$9*(1-EXP(-K60/$D$9))*$C$9</f>
        <v>2.34126289844112E-012</v>
      </c>
      <c r="Q60" s="65" t="n">
        <f aca="false">$D$8*(1-EXP(-K60/$D$8))*$C$8</f>
        <v>1.52832826655224E-011</v>
      </c>
      <c r="R60" s="66" t="n">
        <f aca="false">$B$13-K60</f>
        <v>446</v>
      </c>
      <c r="S60" s="67" t="n">
        <f aca="false">VLOOKUP($R60,$K$6:$Q$506,5)/$C$26</f>
        <v>0.91623214567058</v>
      </c>
      <c r="T60" s="68" t="n">
        <f aca="false">VLOOKUP($R60,$K$6:$Q$506,6)/$C$26</f>
        <v>7.55598023610673</v>
      </c>
      <c r="U60" s="69" t="n">
        <f aca="false">VLOOKUP($R60,$K$6:$Q$506,7)/$C$26</f>
        <v>122.863662880209</v>
      </c>
      <c r="V60" s="28" t="s">
        <v>106</v>
      </c>
      <c r="W60" s="78" t="n">
        <f aca="false">G60*S60+H60*T60+I60*U60</f>
        <v>0</v>
      </c>
      <c r="X60" s="25"/>
      <c r="Y60" s="25"/>
      <c r="Z60" s="25"/>
    </row>
    <row r="61" customFormat="false" ht="15.75" hidden="false" customHeight="false" outlineLevel="0" collapsed="false">
      <c r="A61" s="25"/>
      <c r="B61" s="25"/>
      <c r="C61" s="25"/>
      <c r="D61" s="25"/>
      <c r="E61" s="25"/>
      <c r="F61" s="28" t="s">
        <v>107</v>
      </c>
      <c r="G61" s="58" t="n">
        <f aca="false">time_differentiated_CO2!D57</f>
        <v>0.214486173521005</v>
      </c>
      <c r="H61" s="76" t="n">
        <v>0</v>
      </c>
      <c r="I61" s="77" t="n">
        <v>0</v>
      </c>
      <c r="J61" s="25"/>
      <c r="K61" s="61" t="n">
        <v>55</v>
      </c>
      <c r="L61" s="62" t="n">
        <f aca="false">$B$17+$B$18*EXP(-K61/$B$21)+$B$19*EXP(-K61/$B$22)+$B$20*EXP(-K61/$B$23)</f>
        <v>0.474828862977715</v>
      </c>
      <c r="M61" s="63" t="n">
        <f aca="false">EXP(-K61/$D$9)</f>
        <v>0.00945684038417387</v>
      </c>
      <c r="N61" s="63" t="n">
        <f aca="false">EXP(-K61/$D$8)</f>
        <v>0.603754780542853</v>
      </c>
      <c r="O61" s="64" t="n">
        <f aca="false">(K61*$B$17+$B$18*$B$21*(1-EXP(-K61/$B$21))+$B$19*$B$22*(1-EXP(-K61/$B$22))+$B$20*$B$23*(1-EXP(-K61/$B$23)))*$C$7</f>
        <v>5.56957721817721E-014</v>
      </c>
      <c r="P61" s="64" t="n">
        <f aca="false">$D$9*(1-EXP(-K61/$D$9))*$C$9</f>
        <v>2.34324141615891E-012</v>
      </c>
      <c r="Q61" s="65" t="n">
        <f aca="false">$D$8*(1-EXP(-K61/$D$8))*$C$8</f>
        <v>1.55009646430727E-011</v>
      </c>
      <c r="R61" s="66" t="n">
        <f aca="false">$B$13-K61</f>
        <v>445</v>
      </c>
      <c r="S61" s="67" t="n">
        <f aca="false">VLOOKUP($R61,$K$6:$Q$506,5)/$C$26</f>
        <v>0.914654622364048</v>
      </c>
      <c r="T61" s="68" t="n">
        <f aca="false">VLOOKUP($R61,$K$6:$Q$506,6)/$C$26</f>
        <v>7.55598023610673</v>
      </c>
      <c r="U61" s="69" t="n">
        <f aca="false">VLOOKUP($R61,$K$6:$Q$506,7)/$C$26</f>
        <v>122.844419222859</v>
      </c>
      <c r="V61" s="28" t="s">
        <v>107</v>
      </c>
      <c r="W61" s="78" t="n">
        <f aca="false">G61*S61+H61*T61+I61*U61</f>
        <v>0.196180770044165</v>
      </c>
      <c r="X61" s="25"/>
      <c r="Y61" s="25"/>
      <c r="Z61" s="25"/>
    </row>
    <row r="62" customFormat="false" ht="15.75" hidden="false" customHeight="false" outlineLevel="0" collapsed="false">
      <c r="A62" s="25"/>
      <c r="B62" s="25"/>
      <c r="C62" s="25"/>
      <c r="D62" s="25"/>
      <c r="E62" s="25"/>
      <c r="F62" s="28" t="s">
        <v>109</v>
      </c>
      <c r="G62" s="58" t="n">
        <f aca="false">time_differentiated_CO2!D58</f>
        <v>0.0275699716900092</v>
      </c>
      <c r="H62" s="76" t="n">
        <v>0</v>
      </c>
      <c r="I62" s="77" t="n">
        <v>0</v>
      </c>
      <c r="J62" s="25"/>
      <c r="K62" s="61" t="n">
        <v>56</v>
      </c>
      <c r="L62" s="62" t="n">
        <f aca="false">$B$17+$B$18*EXP(-K62/$B$21)+$B$19*EXP(-K62/$B$22)+$B$20*EXP(-K62/$B$23)</f>
        <v>0.47264304385296</v>
      </c>
      <c r="M62" s="63" t="n">
        <f aca="false">EXP(-K62/$D$9)</f>
        <v>0.00868843270728557</v>
      </c>
      <c r="N62" s="63" t="n">
        <f aca="false">EXP(-K62/$D$8)</f>
        <v>0.598241076751265</v>
      </c>
      <c r="O62" s="64" t="n">
        <f aca="false">(K62*$B$17+$B$18*$B$21*(1-EXP(-K62/$B$21))+$B$19*$B$22*(1-EXP(-K62/$B$22))+$B$20*$B$23*(1-EXP(-K62/$B$23)))*$C$7</f>
        <v>5.65034238872969E-014</v>
      </c>
      <c r="P62" s="64" t="n">
        <f aca="false">$D$9*(1-EXP(-K62/$D$9))*$C$9</f>
        <v>2.34505917106994E-012</v>
      </c>
      <c r="Q62" s="65" t="n">
        <f aca="false">$D$8*(1-EXP(-K62/$D$8))*$C$8</f>
        <v>1.57166586712376E-011</v>
      </c>
      <c r="R62" s="66" t="n">
        <f aca="false">$B$13-K62</f>
        <v>444</v>
      </c>
      <c r="S62" s="67" t="n">
        <f aca="false">VLOOKUP($R62,$K$6:$Q$506,5)/$C$26</f>
        <v>0.913076098064579</v>
      </c>
      <c r="T62" s="68" t="n">
        <f aca="false">VLOOKUP($R62,$K$6:$Q$506,6)/$C$26</f>
        <v>7.55598023610673</v>
      </c>
      <c r="U62" s="69" t="n">
        <f aca="false">VLOOKUP($R62,$K$6:$Q$506,7)/$C$26</f>
        <v>122.824998205862</v>
      </c>
      <c r="V62" s="28" t="s">
        <v>109</v>
      </c>
      <c r="W62" s="78" t="n">
        <f aca="false">G62*S62+H62*T62+I62*U62</f>
        <v>0.0251734821744645</v>
      </c>
      <c r="X62" s="25"/>
      <c r="Y62" s="25"/>
      <c r="Z62" s="25"/>
    </row>
    <row r="63" customFormat="false" ht="15.75" hidden="false" customHeight="false" outlineLevel="0" collapsed="false">
      <c r="A63" s="25"/>
      <c r="B63" s="25"/>
      <c r="C63" s="25"/>
      <c r="D63" s="25"/>
      <c r="E63" s="25"/>
      <c r="F63" s="28" t="s">
        <v>111</v>
      </c>
      <c r="G63" s="58" t="n">
        <f aca="false">time_differentiated_CO2!D59</f>
        <v>0</v>
      </c>
      <c r="H63" s="76" t="n">
        <v>0</v>
      </c>
      <c r="I63" s="77" t="n">
        <v>0</v>
      </c>
      <c r="J63" s="25"/>
      <c r="K63" s="61" t="n">
        <v>57</v>
      </c>
      <c r="L63" s="62" t="n">
        <f aca="false">$B$17+$B$18*EXP(-K63/$B$21)+$B$19*EXP(-K63/$B$22)+$B$20*EXP(-K63/$B$23)</f>
        <v>0.470504192187091</v>
      </c>
      <c r="M63" s="63" t="n">
        <f aca="false">EXP(-K63/$D$9)</f>
        <v>0.00798246135520709</v>
      </c>
      <c r="N63" s="63" t="n">
        <f aca="false">EXP(-K63/$D$8)</f>
        <v>0.592777726067397</v>
      </c>
      <c r="O63" s="64" t="n">
        <f aca="false">(K63*$B$17+$B$18*$B$21*(1-EXP(-K63/$B$21))+$B$19*$B$22*(1-EXP(-K63/$B$22))+$B$20*$B$23*(1-EXP(-K63/$B$23)))*$C$7</f>
        <v>5.73073892701E-014</v>
      </c>
      <c r="P63" s="64" t="n">
        <f aca="false">$D$9*(1-EXP(-K63/$D$9))*$C$9</f>
        <v>2.34672922582197E-012</v>
      </c>
      <c r="Q63" s="65" t="n">
        <f aca="false">$D$8*(1-EXP(-K63/$D$8))*$C$8</f>
        <v>1.59303829046791E-011</v>
      </c>
      <c r="R63" s="66" t="n">
        <f aca="false">$B$13-K63</f>
        <v>443</v>
      </c>
      <c r="S63" s="67" t="n">
        <f aca="false">VLOOKUP($R63,$K$6:$Q$506,5)/$C$26</f>
        <v>0.911496570225485</v>
      </c>
      <c r="T63" s="68" t="n">
        <f aca="false">VLOOKUP($R63,$K$6:$Q$506,6)/$C$26</f>
        <v>7.55598023610673</v>
      </c>
      <c r="U63" s="69" t="n">
        <f aca="false">VLOOKUP($R63,$K$6:$Q$506,7)/$C$26</f>
        <v>122.805398194577</v>
      </c>
      <c r="V63" s="28" t="s">
        <v>111</v>
      </c>
      <c r="W63" s="78" t="n">
        <f aca="false">G63*S63+H63*T63+I63*U63</f>
        <v>0</v>
      </c>
      <c r="X63" s="25"/>
      <c r="Y63" s="25"/>
      <c r="Z63" s="25"/>
    </row>
    <row r="64" customFormat="false" ht="15.75" hidden="false" customHeight="false" outlineLevel="0" collapsed="false">
      <c r="A64" s="25"/>
      <c r="B64" s="25"/>
      <c r="C64" s="25"/>
      <c r="D64" s="25"/>
      <c r="E64" s="25"/>
      <c r="F64" s="28" t="s">
        <v>112</v>
      </c>
      <c r="G64" s="58" t="n">
        <f aca="false">time_differentiated_CO2!D60</f>
        <v>0</v>
      </c>
      <c r="H64" s="76" t="n">
        <v>0</v>
      </c>
      <c r="I64" s="77" t="n">
        <v>0</v>
      </c>
      <c r="J64" s="25"/>
      <c r="K64" s="61" t="n">
        <v>58</v>
      </c>
      <c r="L64" s="62" t="n">
        <f aca="false">$B$17+$B$18*EXP(-K64/$B$21)+$B$19*EXP(-K64/$B$22)+$B$20*EXP(-K64/$B$23)</f>
        <v>0.468411064564761</v>
      </c>
      <c r="M64" s="63" t="n">
        <f aca="false">EXP(-K64/$D$9)</f>
        <v>0.00733385311644795</v>
      </c>
      <c r="N64" s="63" t="n">
        <f aca="false">EXP(-K64/$D$8)</f>
        <v>0.587364268648728</v>
      </c>
      <c r="O64" s="64" t="n">
        <f aca="false">(K64*$B$17+$B$18*$B$21*(1-EXP(-K64/$B$21))+$B$19*$B$22*(1-EXP(-K64/$B$22))+$B$20*$B$23*(1-EXP(-K64/$B$23)))*$C$7</f>
        <v>5.81077473386618E-014</v>
      </c>
      <c r="P64" s="64" t="n">
        <f aca="false">$D$9*(1-EXP(-K64/$D$9))*$C$9</f>
        <v>2.34826358166823E-012</v>
      </c>
      <c r="Q64" s="65" t="n">
        <f aca="false">$D$8*(1-EXP(-K64/$D$8))*$C$8</f>
        <v>1.61421553322646E-011</v>
      </c>
      <c r="R64" s="66" t="n">
        <f aca="false">$B$13-K64</f>
        <v>442</v>
      </c>
      <c r="S64" s="67" t="n">
        <f aca="false">VLOOKUP($R64,$K$6:$Q$506,5)/$C$26</f>
        <v>0.909916036293462</v>
      </c>
      <c r="T64" s="68" t="n">
        <f aca="false">VLOOKUP($R64,$K$6:$Q$506,6)/$C$26</f>
        <v>7.55598023610673</v>
      </c>
      <c r="U64" s="69" t="n">
        <f aca="false">VLOOKUP($R64,$K$6:$Q$506,7)/$C$26</f>
        <v>122.7856175393</v>
      </c>
      <c r="V64" s="28" t="s">
        <v>112</v>
      </c>
      <c r="W64" s="78" t="n">
        <f aca="false">G64*S64+H64*T64+I64*U64</f>
        <v>0</v>
      </c>
      <c r="X64" s="25"/>
      <c r="Y64" s="25"/>
      <c r="Z64" s="25"/>
    </row>
    <row r="65" customFormat="false" ht="15.75" hidden="false" customHeight="false" outlineLevel="0" collapsed="false">
      <c r="A65" s="25"/>
      <c r="B65" s="25"/>
      <c r="C65" s="25"/>
      <c r="D65" s="25"/>
      <c r="E65" s="25"/>
      <c r="F65" s="28" t="s">
        <v>113</v>
      </c>
      <c r="G65" s="58" t="n">
        <f aca="false">time_differentiated_CO2!D61</f>
        <v>0</v>
      </c>
      <c r="H65" s="76" t="n">
        <v>0</v>
      </c>
      <c r="I65" s="77" t="n">
        <v>0</v>
      </c>
      <c r="J65" s="25"/>
      <c r="K65" s="61" t="n">
        <v>59</v>
      </c>
      <c r="L65" s="62" t="n">
        <f aca="false">$B$17+$B$18*EXP(-K65/$B$21)+$B$19*EXP(-K65/$B$22)+$B$20*EXP(-K65/$B$23)</f>
        <v>0.466362452312772</v>
      </c>
      <c r="M65" s="63" t="n">
        <f aca="false">EXP(-K65/$D$9)</f>
        <v>0.00673794699908547</v>
      </c>
      <c r="N65" s="63" t="n">
        <f aca="false">EXP(-K65/$D$8)</f>
        <v>0.58200024885218</v>
      </c>
      <c r="O65" s="64" t="n">
        <f aca="false">(K65*$B$17+$B$18*$B$21*(1-EXP(-K65/$B$21))+$B$19*$B$22*(1-EXP(-K65/$B$22))+$B$20*$B$23*(1-EXP(-K65/$B$23)))*$C$7</f>
        <v>5.89045750113928E-014</v>
      </c>
      <c r="P65" s="64" t="n">
        <f aca="false">$D$9*(1-EXP(-K65/$D$9))*$C$9</f>
        <v>2.34967326471009E-012</v>
      </c>
      <c r="Q65" s="65" t="n">
        <f aca="false">$D$8*(1-EXP(-K65/$D$8))*$C$8</f>
        <v>1.63519937785805E-011</v>
      </c>
      <c r="R65" s="66" t="n">
        <f aca="false">$B$13-K65</f>
        <v>441</v>
      </c>
      <c r="S65" s="67" t="n">
        <f aca="false">VLOOKUP($R65,$K$6:$Q$506,5)/$C$26</f>
        <v>0.908334493708568</v>
      </c>
      <c r="T65" s="68" t="n">
        <f aca="false">VLOOKUP($R65,$K$6:$Q$506,6)/$C$26</f>
        <v>7.55598023610673</v>
      </c>
      <c r="U65" s="69" t="n">
        <f aca="false">VLOOKUP($R65,$K$6:$Q$506,7)/$C$26</f>
        <v>122.765654575121</v>
      </c>
      <c r="V65" s="28" t="s">
        <v>113</v>
      </c>
      <c r="W65" s="78" t="n">
        <f aca="false">G65*S65+H65*T65+I65*U65</f>
        <v>0</v>
      </c>
      <c r="X65" s="25"/>
      <c r="Y65" s="25"/>
      <c r="Z65" s="25"/>
    </row>
    <row r="66" customFormat="false" ht="15.75" hidden="false" customHeight="false" outlineLevel="0" collapsed="false">
      <c r="A66" s="25"/>
      <c r="B66" s="25"/>
      <c r="C66" s="25"/>
      <c r="D66" s="25"/>
      <c r="E66" s="25"/>
      <c r="F66" s="28" t="s">
        <v>114</v>
      </c>
      <c r="G66" s="58" t="n">
        <f aca="false">time_differentiated_CO2!D62</f>
        <v>0</v>
      </c>
      <c r="H66" s="76" t="n">
        <v>0</v>
      </c>
      <c r="I66" s="77" t="n">
        <v>0</v>
      </c>
      <c r="J66" s="25"/>
      <c r="K66" s="61" t="n">
        <v>60</v>
      </c>
      <c r="L66" s="62" t="n">
        <f aca="false">$B$17+$B$18*EXP(-K66/$B$21)+$B$19*EXP(-K66/$B$22)+$B$20*EXP(-K66/$B$23)</f>
        <v>0.464357180302773</v>
      </c>
      <c r="M66" s="63" t="n">
        <f aca="false">EXP(-K66/$D$9)</f>
        <v>0.00619046073620761</v>
      </c>
      <c r="N66" s="63" t="n">
        <f aca="false">EXP(-K66/$D$8)</f>
        <v>0.576685215195774</v>
      </c>
      <c r="O66" s="64" t="n">
        <f aca="false">(K66*$B$17+$B$18*$B$21*(1-EXP(-K66/$B$21))+$B$19*$B$22*(1-EXP(-K66/$B$22))+$B$20*$B$23*(1-EXP(-K66/$B$23)))*$C$7</f>
        <v>5.96979471748305E-014</v>
      </c>
      <c r="P66" s="64" t="n">
        <f aca="false">$D$9*(1-EXP(-K66/$D$9))*$C$9</f>
        <v>2.35096840513229E-012</v>
      </c>
      <c r="Q66" s="65" t="n">
        <f aca="false">$D$8*(1-EXP(-K66/$D$8))*$C$8</f>
        <v>1.65599159054331E-011</v>
      </c>
      <c r="R66" s="66" t="n">
        <f aca="false">$B$13-K66</f>
        <v>440</v>
      </c>
      <c r="S66" s="67" t="n">
        <f aca="false">VLOOKUP($R66,$K$6:$Q$506,5)/$C$26</f>
        <v>0.906751939904201</v>
      </c>
      <c r="T66" s="68" t="n">
        <f aca="false">VLOOKUP($R66,$K$6:$Q$506,6)/$C$26</f>
        <v>7.55598023610673</v>
      </c>
      <c r="U66" s="69" t="n">
        <f aca="false">VLOOKUP($R66,$K$6:$Q$506,7)/$C$26</f>
        <v>122.745507621784</v>
      </c>
      <c r="V66" s="28" t="s">
        <v>114</v>
      </c>
      <c r="W66" s="78" t="n">
        <f aca="false">G66*S66+H66*T66+I66*U66</f>
        <v>0</v>
      </c>
      <c r="X66" s="25"/>
      <c r="Y66" s="25"/>
      <c r="Z66" s="25"/>
    </row>
    <row r="67" customFormat="false" ht="15.75" hidden="false" customHeight="false" outlineLevel="0" collapsed="false">
      <c r="A67" s="25"/>
      <c r="B67" s="25"/>
      <c r="C67" s="25"/>
      <c r="D67" s="25"/>
      <c r="E67" s="25"/>
      <c r="F67" s="28" t="s">
        <v>115</v>
      </c>
      <c r="G67" s="58" t="n">
        <f aca="false">time_differentiated_CO2!D63</f>
        <v>0</v>
      </c>
      <c r="H67" s="76" t="n">
        <v>0</v>
      </c>
      <c r="I67" s="77" t="n">
        <v>0</v>
      </c>
      <c r="J67" s="25"/>
      <c r="K67" s="61" t="n">
        <v>61</v>
      </c>
      <c r="L67" s="62" t="n">
        <f aca="false">$B$17+$B$18*EXP(-K67/$B$21)+$B$19*EXP(-K67/$B$22)+$B$20*EXP(-K67/$B$23)</f>
        <v>0.462394105840107</v>
      </c>
      <c r="M67" s="63" t="n">
        <f aca="false">EXP(-K67/$D$9)</f>
        <v>0.00568746001292819</v>
      </c>
      <c r="N67" s="63" t="n">
        <f aca="false">EXP(-K67/$D$8)</f>
        <v>0.571418720320622</v>
      </c>
      <c r="O67" s="64" t="n">
        <f aca="false">(K67*$B$17+$B$18*$B$21*(1-EXP(-K67/$B$21))+$B$19*$B$22*(1-EXP(-K67/$B$22))+$B$20*$B$23*(1-EXP(-K67/$B$23)))*$C$7</f>
        <v>6.04879367398709E-014</v>
      </c>
      <c r="P67" s="64" t="n">
        <f aca="false">$D$9*(1-EXP(-K67/$D$9))*$C$9</f>
        <v>2.35215830999985E-012</v>
      </c>
      <c r="Q67" s="65" t="n">
        <f aca="false">$D$8*(1-EXP(-K67/$D$8))*$C$8</f>
        <v>1.67659392133345E-011</v>
      </c>
      <c r="R67" s="66" t="n">
        <f aca="false">$B$13-K67</f>
        <v>439</v>
      </c>
      <c r="S67" s="67" t="n">
        <f aca="false">VLOOKUP($R67,$K$6:$Q$506,5)/$C$26</f>
        <v>0.90516837230708</v>
      </c>
      <c r="T67" s="68" t="n">
        <f aca="false">VLOOKUP($R67,$K$6:$Q$506,6)/$C$26</f>
        <v>7.55598023610673</v>
      </c>
      <c r="U67" s="69" t="n">
        <f aca="false">VLOOKUP($R67,$K$6:$Q$506,7)/$C$26</f>
        <v>122.725174983551</v>
      </c>
      <c r="V67" s="28" t="s">
        <v>115</v>
      </c>
      <c r="W67" s="78" t="n">
        <f aca="false">G67*S67+H67*T67+I67*U67</f>
        <v>0</v>
      </c>
      <c r="X67" s="25"/>
      <c r="Y67" s="25"/>
      <c r="Z67" s="25"/>
    </row>
    <row r="68" customFormat="false" ht="15.75" hidden="false" customHeight="false" outlineLevel="0" collapsed="false">
      <c r="A68" s="25"/>
      <c r="B68" s="25"/>
      <c r="C68" s="25"/>
      <c r="D68" s="25"/>
      <c r="E68" s="25"/>
      <c r="F68" s="28" t="s">
        <v>116</v>
      </c>
      <c r="G68" s="58" t="n">
        <f aca="false">time_differentiated_CO2!D64</f>
        <v>0</v>
      </c>
      <c r="H68" s="76" t="n">
        <v>0</v>
      </c>
      <c r="I68" s="77" t="n">
        <v>0</v>
      </c>
      <c r="J68" s="25"/>
      <c r="K68" s="61" t="n">
        <v>62</v>
      </c>
      <c r="L68" s="62" t="n">
        <f aca="false">$B$17+$B$18*EXP(-K68/$B$21)+$B$19*EXP(-K68/$B$22)+$B$20*EXP(-K68/$B$23)</f>
        <v>0.46047211762531</v>
      </c>
      <c r="M68" s="63" t="n">
        <f aca="false">EXP(-K68/$D$9)</f>
        <v>0.00522533019383523</v>
      </c>
      <c r="N68" s="63" t="n">
        <f aca="false">EXP(-K68/$D$8)</f>
        <v>0.566200320953277</v>
      </c>
      <c r="O68" s="64" t="n">
        <f aca="false">(K68*$B$17+$B$18*$B$21*(1-EXP(-K68/$B$21))+$B$19*$B$22*(1-EXP(-K68/$B$22))+$B$20*$B$23*(1-EXP(-K68/$B$23)))*$C$7</f>
        <v>6.12746146961686E-014</v>
      </c>
      <c r="P68" s="64" t="n">
        <f aca="false">$D$9*(1-EXP(-K68/$D$9))*$C$9</f>
        <v>2.35325153013996E-012</v>
      </c>
      <c r="Q68" s="65" t="n">
        <f aca="false">$D$8*(1-EXP(-K68/$D$8))*$C$8</f>
        <v>1.69700810429759E-011</v>
      </c>
      <c r="R68" s="66" t="n">
        <f aca="false">$B$13-K68</f>
        <v>438</v>
      </c>
      <c r="S68" s="67" t="n">
        <f aca="false">VLOOKUP($R68,$K$6:$Q$506,5)/$C$26</f>
        <v>0.903583788337223</v>
      </c>
      <c r="T68" s="68" t="n">
        <f aca="false">VLOOKUP($R68,$K$6:$Q$506,6)/$C$26</f>
        <v>7.55598023610673</v>
      </c>
      <c r="U68" s="69" t="n">
        <f aca="false">VLOOKUP($R68,$K$6:$Q$506,7)/$C$26</f>
        <v>122.70465494905</v>
      </c>
      <c r="V68" s="28" t="s">
        <v>116</v>
      </c>
      <c r="W68" s="78" t="n">
        <f aca="false">G68*S68+H68*T68+I68*U68</f>
        <v>0</v>
      </c>
      <c r="X68" s="25"/>
      <c r="Y68" s="25"/>
      <c r="Z68" s="25"/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8" t="s">
        <v>117</v>
      </c>
      <c r="G69" s="58" t="n">
        <f aca="false">time_differentiated_CO2!D65</f>
        <v>0</v>
      </c>
      <c r="H69" s="76" t="n">
        <v>0</v>
      </c>
      <c r="I69" s="77" t="n">
        <v>0</v>
      </c>
      <c r="J69" s="25"/>
      <c r="K69" s="61" t="n">
        <v>63</v>
      </c>
      <c r="L69" s="62" t="n">
        <f aca="false">$B$17+$B$18*EXP(-K69/$B$21)+$B$19*EXP(-K69/$B$22)+$B$20*EXP(-K69/$B$23)</f>
        <v>0.458590134777464</v>
      </c>
      <c r="M69" s="63" t="n">
        <f aca="false">EXP(-K69/$D$9)</f>
        <v>0.00480075034770198</v>
      </c>
      <c r="N69" s="63" t="n">
        <f aca="false">EXP(-K69/$D$8)</f>
        <v>0.561029577868424</v>
      </c>
      <c r="O69" s="64" t="n">
        <f aca="false">(K69*$B$17+$B$18*$B$21*(1-EXP(-K69/$B$21))+$B$19*$B$22*(1-EXP(-K69/$B$22))+$B$20*$B$23*(1-EXP(-K69/$B$23)))*$C$7</f>
        <v>6.20580501648212E-014</v>
      </c>
      <c r="P69" s="64" t="n">
        <f aca="false">$D$9*(1-EXP(-K69/$D$9))*$C$9</f>
        <v>2.3542559215895E-012</v>
      </c>
      <c r="Q69" s="65" t="n">
        <f aca="false">$D$8*(1-EXP(-K69/$D$8))*$C$8</f>
        <v>1.71723585766873E-011</v>
      </c>
      <c r="R69" s="66" t="n">
        <f aca="false">$B$13-K69</f>
        <v>437</v>
      </c>
      <c r="S69" s="67" t="n">
        <f aca="false">VLOOKUP($R69,$K$6:$Q$506,5)/$C$26</f>
        <v>0.901998185407924</v>
      </c>
      <c r="T69" s="68" t="n">
        <f aca="false">VLOOKUP($R69,$K$6:$Q$506,6)/$C$26</f>
        <v>7.55598023610673</v>
      </c>
      <c r="U69" s="69" t="n">
        <f aca="false">VLOOKUP($R69,$K$6:$Q$506,7)/$C$26</f>
        <v>122.68394579114</v>
      </c>
      <c r="V69" s="28" t="s">
        <v>117</v>
      </c>
      <c r="W69" s="78" t="n">
        <f aca="false">G69*S69+H69*T69+I69*U69</f>
        <v>0</v>
      </c>
      <c r="X69" s="25"/>
      <c r="Y69" s="25"/>
      <c r="Z69" s="25"/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8" t="s">
        <v>118</v>
      </c>
      <c r="G70" s="58" t="n">
        <f aca="false">time_differentiated_CO2!D66</f>
        <v>0</v>
      </c>
      <c r="H70" s="76" t="n">
        <v>0</v>
      </c>
      <c r="I70" s="77" t="n">
        <v>0</v>
      </c>
      <c r="J70" s="25"/>
      <c r="K70" s="61" t="n">
        <v>64</v>
      </c>
      <c r="L70" s="62" t="n">
        <f aca="false">$B$17+$B$18*EXP(-K70/$B$21)+$B$19*EXP(-K70/$B$22)+$B$20*EXP(-K70/$B$23)</f>
        <v>0.456747105910718</v>
      </c>
      <c r="M70" s="63" t="n">
        <f aca="false">EXP(-K70/$D$9)</f>
        <v>0.00441066938279833</v>
      </c>
      <c r="N70" s="63" t="n">
        <f aca="false">EXP(-K70/$D$8)</f>
        <v>0.555906055851912</v>
      </c>
      <c r="O70" s="64" t="n">
        <f aca="false">(K70*$B$17+$B$18*$B$21*(1-EXP(-K70/$B$21))+$B$19*$B$22*(1-EXP(-K70/$B$22))+$B$20*$B$23*(1-EXP(-K70/$B$23)))*$C$7</f>
        <v>6.28383104494348E-014</v>
      </c>
      <c r="P70" s="64" t="n">
        <f aca="false">$D$9*(1-EXP(-K70/$D$9))*$C$9</f>
        <v>2.35517870204964E-012</v>
      </c>
      <c r="Q70" s="65" t="n">
        <f aca="false">$D$8*(1-EXP(-K70/$D$8))*$C$8</f>
        <v>1.73727888398833E-011</v>
      </c>
      <c r="R70" s="66" t="n">
        <f aca="false">$B$13-K70</f>
        <v>436</v>
      </c>
      <c r="S70" s="67" t="n">
        <f aca="false">VLOOKUP($R70,$K$6:$Q$506,5)/$C$26</f>
        <v>0.900411560925732</v>
      </c>
      <c r="T70" s="68" t="n">
        <f aca="false">VLOOKUP($R70,$K$6:$Q$506,6)/$C$26</f>
        <v>7.55598023610673</v>
      </c>
      <c r="U70" s="69" t="n">
        <f aca="false">VLOOKUP($R70,$K$6:$Q$506,7)/$C$26</f>
        <v>122.66304576676</v>
      </c>
      <c r="V70" s="28" t="s">
        <v>118</v>
      </c>
      <c r="W70" s="78" t="n">
        <f aca="false">G70*S70+H70*T70+I70*U70</f>
        <v>0</v>
      </c>
      <c r="X70" s="25"/>
      <c r="Y70" s="25"/>
      <c r="Z70" s="25"/>
    </row>
    <row r="71" customFormat="false" ht="15.75" hidden="false" customHeight="false" outlineLevel="0" collapsed="false">
      <c r="A71" s="25"/>
      <c r="B71" s="25"/>
      <c r="C71" s="25"/>
      <c r="D71" s="25"/>
      <c r="E71" s="25"/>
      <c r="F71" s="28" t="s">
        <v>119</v>
      </c>
      <c r="G71" s="58" t="n">
        <f aca="false">time_differentiated_CO2!D67</f>
        <v>0</v>
      </c>
      <c r="H71" s="76" t="n">
        <v>0</v>
      </c>
      <c r="I71" s="77" t="n">
        <v>0</v>
      </c>
      <c r="J71" s="25"/>
      <c r="K71" s="61" t="n">
        <v>65</v>
      </c>
      <c r="L71" s="62" t="n">
        <f aca="false">$B$17+$B$18*EXP(-K71/$B$21)+$B$19*EXP(-K71/$B$22)+$B$20*EXP(-K71/$B$23)</f>
        <v>0.454942008256995</v>
      </c>
      <c r="M71" s="63" t="n">
        <f aca="false">EXP(-K71/$D$9)</f>
        <v>0.00405228412130759</v>
      </c>
      <c r="N71" s="63" t="n">
        <f aca="false">EXP(-K71/$D$8)</f>
        <v>0.550829323664116</v>
      </c>
      <c r="O71" s="64" t="n">
        <f aca="false">(K71*$B$17+$B$18*$B$21*(1-EXP(-K71/$B$21))+$B$19*$B$22*(1-EXP(-K71/$B$22))+$B$20*$B$23*(1-EXP(-K71/$B$23)))*$C$7</f>
        <v>6.36154610856549E-014</v>
      </c>
      <c r="P71" s="64" t="n">
        <f aca="false">$D$9*(1-EXP(-K71/$D$9))*$C$9</f>
        <v>2.35602650275324E-012</v>
      </c>
      <c r="Q71" s="65" t="n">
        <f aca="false">$D$8*(1-EXP(-K71/$D$8))*$C$8</f>
        <v>1.75713887024966E-011</v>
      </c>
      <c r="R71" s="66" t="n">
        <f aca="false">$B$13-K71</f>
        <v>435</v>
      </c>
      <c r="S71" s="67" t="n">
        <f aca="false">VLOOKUP($R71,$K$6:$Q$506,5)/$C$26</f>
        <v>0.898823912290427</v>
      </c>
      <c r="T71" s="68" t="n">
        <f aca="false">VLOOKUP($R71,$K$6:$Q$506,6)/$C$26</f>
        <v>7.55598023610673</v>
      </c>
      <c r="U71" s="69" t="n">
        <f aca="false">VLOOKUP($R71,$K$6:$Q$506,7)/$C$26</f>
        <v>122.641953116785</v>
      </c>
      <c r="V71" s="28" t="s">
        <v>119</v>
      </c>
      <c r="W71" s="78" t="n">
        <f aca="false">G71*S71+H71*T71+I71*U71</f>
        <v>0</v>
      </c>
      <c r="X71" s="25"/>
      <c r="Y71" s="25"/>
      <c r="Z71" s="25"/>
    </row>
    <row r="72" customFormat="false" ht="15.75" hidden="false" customHeight="false" outlineLevel="0" collapsed="false">
      <c r="A72" s="25"/>
      <c r="B72" s="25"/>
      <c r="C72" s="25"/>
      <c r="D72" s="25"/>
      <c r="E72" s="25"/>
      <c r="F72" s="28" t="s">
        <v>120</v>
      </c>
      <c r="G72" s="58" t="n">
        <f aca="false">time_differentiated_CO2!D68</f>
        <v>0</v>
      </c>
      <c r="H72" s="76" t="n">
        <v>0</v>
      </c>
      <c r="I72" s="77" t="n">
        <v>0</v>
      </c>
      <c r="J72" s="25"/>
      <c r="K72" s="61" t="n">
        <v>66</v>
      </c>
      <c r="L72" s="62" t="n">
        <f aca="false">$B$17+$B$18*EXP(-K72/$B$21)+$B$19*EXP(-K72/$B$22)+$B$20*EXP(-K72/$B$23)</f>
        <v>0.453173846829208</v>
      </c>
      <c r="M72" s="63" t="n">
        <f aca="false">EXP(-K72/$D$9)</f>
        <v>0.00372301915528825</v>
      </c>
      <c r="N72" s="63" t="n">
        <f aca="false">EXP(-K72/$D$8)</f>
        <v>0.545798954003649</v>
      </c>
      <c r="O72" s="64" t="n">
        <f aca="false">(K72*$B$17+$B$18*$B$21*(1-EXP(-K72/$B$21))+$B$19*$B$22*(1-EXP(-K72/$B$22))+$B$20*$B$23*(1-EXP(-K72/$B$23)))*$C$7</f>
        <v>6.43895658892377E-014</v>
      </c>
      <c r="P72" s="64" t="n">
        <f aca="false">$D$9*(1-EXP(-K72/$D$9))*$C$9</f>
        <v>2.35680541611787E-012</v>
      </c>
      <c r="Q72" s="65" t="n">
        <f aca="false">$D$8*(1-EXP(-K72/$D$8))*$C$8</f>
        <v>1.77681748803975E-011</v>
      </c>
      <c r="R72" s="66" t="n">
        <f aca="false">$B$13-K72</f>
        <v>434</v>
      </c>
      <c r="S72" s="67" t="n">
        <f aca="false">VLOOKUP($R72,$K$6:$Q$506,5)/$C$26</f>
        <v>0.897235236895002</v>
      </c>
      <c r="T72" s="68" t="n">
        <f aca="false">VLOOKUP($R72,$K$6:$Q$506,6)/$C$26</f>
        <v>7.55598023610673</v>
      </c>
      <c r="U72" s="69" t="n">
        <f aca="false">VLOOKUP($R72,$K$6:$Q$506,7)/$C$26</f>
        <v>122.620666065875</v>
      </c>
      <c r="V72" s="28" t="s">
        <v>120</v>
      </c>
      <c r="W72" s="78" t="n">
        <f aca="false">G72*S72+H72*T72+I72*U72</f>
        <v>0</v>
      </c>
      <c r="X72" s="25"/>
      <c r="Y72" s="25"/>
      <c r="Z72" s="25"/>
    </row>
    <row r="73" customFormat="false" ht="15.75" hidden="false" customHeight="false" outlineLevel="0" collapsed="false">
      <c r="A73" s="25"/>
      <c r="B73" s="25"/>
      <c r="C73" s="25"/>
      <c r="D73" s="25"/>
      <c r="E73" s="25"/>
      <c r="F73" s="28" t="s">
        <v>121</v>
      </c>
      <c r="G73" s="58" t="n">
        <f aca="false">time_differentiated_CO2!D69</f>
        <v>0</v>
      </c>
      <c r="H73" s="76" t="n">
        <v>0</v>
      </c>
      <c r="I73" s="77" t="n">
        <v>0</v>
      </c>
      <c r="J73" s="25"/>
      <c r="K73" s="61" t="n">
        <v>67</v>
      </c>
      <c r="L73" s="62" t="n">
        <f aca="false">$B$17+$B$18*EXP(-K73/$B$21)+$B$19*EXP(-K73/$B$22)+$B$20*EXP(-K73/$B$23)</f>
        <v>0.45144165362044</v>
      </c>
      <c r="M73" s="63" t="n">
        <f aca="false">EXP(-K73/$D$9)</f>
        <v>0.00342050833942281</v>
      </c>
      <c r="N73" s="63" t="n">
        <f aca="false">EXP(-K73/$D$8)</f>
        <v>0.540814523471391</v>
      </c>
      <c r="O73" s="64" t="n">
        <f aca="false">(K73*$B$17+$B$18*$B$21*(1-EXP(-K73/$B$21))+$B$19*$B$22*(1-EXP(-K73/$B$22))+$B$20*$B$23*(1-EXP(-K73/$B$23)))*$C$7</f>
        <v>6.51606870027256E-014</v>
      </c>
      <c r="P73" s="64" t="n">
        <f aca="false">$D$9*(1-EXP(-K73/$D$9))*$C$9</f>
        <v>2.35752103952679E-012</v>
      </c>
      <c r="Q73" s="65" t="n">
        <f aca="false">$D$8*(1-EXP(-K73/$D$8))*$C$8</f>
        <v>1.79631639368011E-011</v>
      </c>
      <c r="R73" s="66" t="n">
        <f aca="false">$B$13-K73</f>
        <v>433</v>
      </c>
      <c r="S73" s="67" t="n">
        <f aca="false">VLOOKUP($R73,$K$6:$Q$506,5)/$C$26</f>
        <v>0.895645532125638</v>
      </c>
      <c r="T73" s="68" t="n">
        <f aca="false">VLOOKUP($R73,$K$6:$Q$506,6)/$C$26</f>
        <v>7.55598023610673</v>
      </c>
      <c r="U73" s="69" t="n">
        <f aca="false">VLOOKUP($R73,$K$6:$Q$506,7)/$C$26</f>
        <v>122.59918282233</v>
      </c>
      <c r="V73" s="28" t="s">
        <v>121</v>
      </c>
      <c r="W73" s="78" t="n">
        <f aca="false">G73*S73+H73*T73+I73*U73</f>
        <v>0</v>
      </c>
      <c r="X73" s="25"/>
      <c r="Y73" s="25"/>
      <c r="Z73" s="25"/>
    </row>
    <row r="74" customFormat="false" ht="15.75" hidden="false" customHeight="false" outlineLevel="0" collapsed="false">
      <c r="A74" s="25"/>
      <c r="B74" s="25"/>
      <c r="C74" s="25"/>
      <c r="D74" s="25"/>
      <c r="E74" s="25"/>
      <c r="F74" s="28" t="s">
        <v>122</v>
      </c>
      <c r="G74" s="58" t="n">
        <f aca="false">time_differentiated_CO2!D70</f>
        <v>0</v>
      </c>
      <c r="H74" s="76" t="n">
        <v>0</v>
      </c>
      <c r="I74" s="77" t="n">
        <v>0</v>
      </c>
      <c r="J74" s="25"/>
      <c r="K74" s="61" t="n">
        <v>68</v>
      </c>
      <c r="L74" s="62" t="n">
        <f aca="false">$B$17+$B$18*EXP(-K74/$B$21)+$B$19*EXP(-K74/$B$22)+$B$20*EXP(-K74/$B$23)</f>
        <v>0.449744486835301</v>
      </c>
      <c r="M74" s="63" t="n">
        <f aca="false">EXP(-K74/$D$9)</f>
        <v>0.00314257778755778</v>
      </c>
      <c r="N74" s="63" t="n">
        <f aca="false">EXP(-K74/$D$8)</f>
        <v>0.535875612534853</v>
      </c>
      <c r="O74" s="64" t="n">
        <f aca="false">(K74*$B$17+$B$18*$B$21*(1-EXP(-K74/$B$21))+$B$19*$B$22*(1-EXP(-K74/$B$22))+$B$20*$B$23*(1-EXP(-K74/$B$23)))*$C$7</f>
        <v>6.59288849407851E-014</v>
      </c>
      <c r="P74" s="64" t="n">
        <f aca="false">$D$9*(1-EXP(-K74/$D$9))*$C$9</f>
        <v>2.35817851555257E-012</v>
      </c>
      <c r="Q74" s="65" t="n">
        <f aca="false">$D$8*(1-EXP(-K74/$D$8))*$C$8</f>
        <v>1.81563722836613E-011</v>
      </c>
      <c r="R74" s="66" t="n">
        <f aca="false">$B$13-K74</f>
        <v>432</v>
      </c>
      <c r="S74" s="67" t="n">
        <f aca="false">VLOOKUP($R74,$K$6:$Q$506,5)/$C$26</f>
        <v>0.894054795361678</v>
      </c>
      <c r="T74" s="68" t="n">
        <f aca="false">VLOOKUP($R74,$K$6:$Q$506,6)/$C$26</f>
        <v>7.55598023610673</v>
      </c>
      <c r="U74" s="69" t="n">
        <f aca="false">VLOOKUP($R74,$K$6:$Q$506,7)/$C$26</f>
        <v>122.577501577936</v>
      </c>
      <c r="V74" s="28" t="s">
        <v>122</v>
      </c>
      <c r="W74" s="78" t="n">
        <f aca="false">G74*S74+H74*T74+I74*U74</f>
        <v>0</v>
      </c>
      <c r="X74" s="25"/>
      <c r="Y74" s="25"/>
      <c r="Z74" s="25"/>
    </row>
    <row r="75" customFormat="false" ht="15.75" hidden="false" customHeight="false" outlineLevel="0" collapsed="false">
      <c r="A75" s="25"/>
      <c r="B75" s="25"/>
      <c r="C75" s="25"/>
      <c r="D75" s="25"/>
      <c r="E75" s="25"/>
      <c r="F75" s="28" t="s">
        <v>123</v>
      </c>
      <c r="G75" s="58" t="n">
        <f aca="false">time_differentiated_CO2!D71</f>
        <v>0</v>
      </c>
      <c r="H75" s="76" t="n">
        <v>0</v>
      </c>
      <c r="I75" s="77" t="n">
        <v>0</v>
      </c>
      <c r="J75" s="25"/>
      <c r="K75" s="61" t="n">
        <v>69</v>
      </c>
      <c r="L75" s="62" t="n">
        <f aca="false">$B$17+$B$18*EXP(-K75/$B$21)+$B$19*EXP(-K75/$B$22)+$B$20*EXP(-K75/$B$23)</f>
        <v>0.448081430150444</v>
      </c>
      <c r="M75" s="63" t="n">
        <f aca="false">EXP(-K75/$D$9)</f>
        <v>0.00288723025084571</v>
      </c>
      <c r="N75" s="63" t="n">
        <f aca="false">EXP(-K75/$D$8)</f>
        <v>0.530981805492867</v>
      </c>
      <c r="O75" s="64" t="n">
        <f aca="false">(K75*$B$17+$B$18*$B$21*(1-EXP(-K75/$B$21))+$B$19*$B$22*(1-EXP(-K75/$B$22))+$B$20*$B$23*(1-EXP(-K75/$B$23)))*$C$7</f>
        <v>6.66942186342598E-014</v>
      </c>
      <c r="P75" s="64" t="n">
        <f aca="false">$D$9*(1-EXP(-K75/$D$9))*$C$9</f>
        <v>2.35878256891232E-012</v>
      </c>
      <c r="Q75" s="65" t="n">
        <f aca="false">$D$8*(1-EXP(-K75/$D$8))*$C$8</f>
        <v>1.83478161830521E-011</v>
      </c>
      <c r="R75" s="66" t="n">
        <f aca="false">$B$13-K75</f>
        <v>431</v>
      </c>
      <c r="S75" s="67" t="n">
        <f aca="false">VLOOKUP($R75,$K$6:$Q$506,5)/$C$26</f>
        <v>0.892463023975611</v>
      </c>
      <c r="T75" s="68" t="n">
        <f aca="false">VLOOKUP($R75,$K$6:$Q$506,6)/$C$26</f>
        <v>7.55598023610673</v>
      </c>
      <c r="U75" s="69" t="n">
        <f aca="false">VLOOKUP($R75,$K$6:$Q$506,7)/$C$26</f>
        <v>122.555620507813</v>
      </c>
      <c r="V75" s="28" t="s">
        <v>123</v>
      </c>
      <c r="W75" s="78" t="n">
        <f aca="false">G75*S75+H75*T75+I75*U75</f>
        <v>0</v>
      </c>
      <c r="X75" s="25"/>
      <c r="Y75" s="25"/>
      <c r="Z75" s="25"/>
    </row>
    <row r="76" customFormat="false" ht="15.75" hidden="false" customHeight="false" outlineLevel="0" collapsed="false">
      <c r="A76" s="25"/>
      <c r="B76" s="25"/>
      <c r="C76" s="25"/>
      <c r="D76" s="25"/>
      <c r="E76" s="25"/>
      <c r="F76" s="28" t="s">
        <v>124</v>
      </c>
      <c r="G76" s="58" t="n">
        <f aca="false">time_differentiated_CO2!D72</f>
        <v>0</v>
      </c>
      <c r="H76" s="76" t="n">
        <v>0</v>
      </c>
      <c r="I76" s="77" t="n">
        <v>0</v>
      </c>
      <c r="J76" s="25"/>
      <c r="K76" s="61" t="n">
        <v>70</v>
      </c>
      <c r="L76" s="62" t="n">
        <f aca="false">$B$17+$B$18*EXP(-K76/$B$21)+$B$19*EXP(-K76/$B$22)+$B$20*EXP(-K76/$B$23)</f>
        <v>0.44645159200168</v>
      </c>
      <c r="M76" s="63" t="n">
        <f aca="false">EXP(-K76/$D$9)</f>
        <v>0.00265263076522821</v>
      </c>
      <c r="N76" s="63" t="n">
        <f aca="false">EXP(-K76/$D$8)</f>
        <v>0.526132690440597</v>
      </c>
      <c r="O76" s="64" t="n">
        <f aca="false">(K76*$B$17+$B$18*$B$21*(1-EXP(-K76/$B$21))+$B$19*$B$22*(1-EXP(-K76/$B$22))+$B$20*$B$23*(1-EXP(-K76/$B$23)))*$C$7</f>
        <v>6.74567454729857E-014</v>
      </c>
      <c r="P76" s="64" t="n">
        <f aca="false">$D$9*(1-EXP(-K76/$D$9))*$C$9</f>
        <v>2.35933754042019E-012</v>
      </c>
      <c r="Q76" s="65" t="n">
        <f aca="false">$D$8*(1-EXP(-K76/$D$8))*$C$8</f>
        <v>1.85375117485365E-011</v>
      </c>
      <c r="R76" s="66" t="n">
        <f aca="false">$B$13-K76</f>
        <v>430</v>
      </c>
      <c r="S76" s="67" t="n">
        <f aca="false">VLOOKUP($R76,$K$6:$Q$506,5)/$C$26</f>
        <v>0.890870215333044</v>
      </c>
      <c r="T76" s="68" t="n">
        <f aca="false">VLOOKUP($R76,$K$6:$Q$506,6)/$C$26</f>
        <v>7.55598023610673</v>
      </c>
      <c r="U76" s="69" t="n">
        <f aca="false">VLOOKUP($R76,$K$6:$Q$506,7)/$C$26</f>
        <v>122.533537770261</v>
      </c>
      <c r="V76" s="28" t="s">
        <v>124</v>
      </c>
      <c r="W76" s="78" t="n">
        <f aca="false">G76*S76+H76*T76+I76*U76</f>
        <v>0</v>
      </c>
      <c r="X76" s="25"/>
      <c r="Y76" s="25"/>
      <c r="Z76" s="25"/>
    </row>
    <row r="77" customFormat="false" ht="15.75" hidden="false" customHeight="false" outlineLevel="0" collapsed="false">
      <c r="A77" s="25"/>
      <c r="B77" s="25"/>
      <c r="C77" s="25"/>
      <c r="D77" s="25"/>
      <c r="E77" s="25"/>
      <c r="F77" s="28" t="s">
        <v>125</v>
      </c>
      <c r="G77" s="58" t="n">
        <f aca="false">time_differentiated_CO2!D73</f>
        <v>0</v>
      </c>
      <c r="H77" s="76" t="n">
        <v>0</v>
      </c>
      <c r="I77" s="77" t="n">
        <v>0</v>
      </c>
      <c r="J77" s="25"/>
      <c r="K77" s="61" t="n">
        <v>71</v>
      </c>
      <c r="L77" s="62" t="n">
        <f aca="false">$B$17+$B$18*EXP(-K77/$B$21)+$B$19*EXP(-K77/$B$22)+$B$20*EXP(-K77/$B$23)</f>
        <v>0.444854104895613</v>
      </c>
      <c r="M77" s="63" t="n">
        <f aca="false">EXP(-K77/$D$9)</f>
        <v>0.00243709346512081</v>
      </c>
      <c r="N77" s="63" t="n">
        <f aca="false">EXP(-K77/$D$8)</f>
        <v>0.521327859234868</v>
      </c>
      <c r="O77" s="64" t="n">
        <f aca="false">(K77*$B$17+$B$18*$B$21*(1-EXP(-K77/$B$21))+$B$19*$B$22*(1-EXP(-K77/$B$22))+$B$20*$B$23*(1-EXP(-K77/$B$23)))*$C$7</f>
        <v>6.82165213474125E-014</v>
      </c>
      <c r="P77" s="64" t="n">
        <f aca="false">$D$9*(1-EXP(-K77/$D$9))*$C$9</f>
        <v>2.35984741818113E-012</v>
      </c>
      <c r="Q77" s="65" t="n">
        <f aca="false">$D$8*(1-EXP(-K77/$D$8))*$C$8</f>
        <v>1.87254749465228E-011</v>
      </c>
      <c r="R77" s="66" t="n">
        <f aca="false">$B$13-K77</f>
        <v>429</v>
      </c>
      <c r="S77" s="67" t="n">
        <f aca="false">VLOOKUP($R77,$K$6:$Q$506,5)/$C$26</f>
        <v>0.889276366792681</v>
      </c>
      <c r="T77" s="68" t="n">
        <f aca="false">VLOOKUP($R77,$K$6:$Q$506,6)/$C$26</f>
        <v>7.55598023610673</v>
      </c>
      <c r="U77" s="69" t="n">
        <f aca="false">VLOOKUP($R77,$K$6:$Q$506,7)/$C$26</f>
        <v>122.511251506609</v>
      </c>
      <c r="V77" s="28" t="s">
        <v>125</v>
      </c>
      <c r="W77" s="78" t="n">
        <f aca="false">G77*S77+H77*T77+I77*U77</f>
        <v>0</v>
      </c>
      <c r="X77" s="25"/>
      <c r="Y77" s="25"/>
      <c r="Z77" s="25"/>
    </row>
    <row r="78" customFormat="false" ht="15.75" hidden="false" customHeight="false" outlineLevel="0" collapsed="false">
      <c r="A78" s="25"/>
      <c r="B78" s="25"/>
      <c r="C78" s="25"/>
      <c r="D78" s="25"/>
      <c r="E78" s="25"/>
      <c r="F78" s="28" t="s">
        <v>126</v>
      </c>
      <c r="G78" s="58" t="n">
        <f aca="false">time_differentiated_CO2!D74</f>
        <v>0</v>
      </c>
      <c r="H78" s="76" t="n">
        <v>0</v>
      </c>
      <c r="I78" s="77" t="n">
        <v>0</v>
      </c>
      <c r="J78" s="25"/>
      <c r="K78" s="61" t="n">
        <v>72</v>
      </c>
      <c r="L78" s="62" t="n">
        <f aca="false">$B$17+$B$18*EXP(-K78/$B$21)+$B$19*EXP(-K78/$B$22)+$B$20*EXP(-K78/$B$23)</f>
        <v>0.443288124744041</v>
      </c>
      <c r="M78" s="63" t="n">
        <f aca="false">EXP(-K78/$D$9)</f>
        <v>0.00223906946854083</v>
      </c>
      <c r="N78" s="63" t="n">
        <f aca="false">EXP(-K78/$D$8)</f>
        <v>0.516566907459812</v>
      </c>
      <c r="O78" s="64" t="n">
        <f aca="false">(K78*$B$17+$B$18*$B$21*(1-EXP(-K78/$B$21))+$B$19*$B$22*(1-EXP(-K78/$B$22))+$B$20*$B$23*(1-EXP(-K78/$B$23)))*$C$7</f>
        <v>6.897360068907E-014</v>
      </c>
      <c r="P78" s="64" t="n">
        <f aca="false">$D$9*(1-EXP(-K78/$D$9))*$C$9</f>
        <v>2.36031586624993E-012</v>
      </c>
      <c r="Q78" s="65" t="n">
        <f aca="false">$D$8*(1-EXP(-K78/$D$8))*$C$8</f>
        <v>1.89117215976083E-011</v>
      </c>
      <c r="R78" s="66" t="n">
        <f aca="false">$B$13-K78</f>
        <v>428</v>
      </c>
      <c r="S78" s="67" t="n">
        <f aca="false">VLOOKUP($R78,$K$6:$Q$506,5)/$C$26</f>
        <v>0.887681475706297</v>
      </c>
      <c r="T78" s="68" t="n">
        <f aca="false">VLOOKUP($R78,$K$6:$Q$506,6)/$C$26</f>
        <v>7.55598023610673</v>
      </c>
      <c r="U78" s="69" t="n">
        <f aca="false">VLOOKUP($R78,$K$6:$Q$506,7)/$C$26</f>
        <v>122.488759841052</v>
      </c>
      <c r="V78" s="28" t="s">
        <v>126</v>
      </c>
      <c r="W78" s="78" t="n">
        <f aca="false">G78*S78+H78*T78+I78*U78</f>
        <v>0</v>
      </c>
      <c r="X78" s="25"/>
      <c r="Y78" s="25"/>
      <c r="Z78" s="25"/>
    </row>
    <row r="79" customFormat="false" ht="15.75" hidden="false" customHeight="false" outlineLevel="0" collapsed="false">
      <c r="A79" s="25"/>
      <c r="B79" s="25"/>
      <c r="C79" s="25"/>
      <c r="D79" s="25"/>
      <c r="E79" s="25"/>
      <c r="F79" s="28" t="s">
        <v>127</v>
      </c>
      <c r="G79" s="58" t="n">
        <f aca="false">time_differentiated_CO2!D75</f>
        <v>0</v>
      </c>
      <c r="H79" s="76" t="n">
        <v>0</v>
      </c>
      <c r="I79" s="77" t="n">
        <v>0</v>
      </c>
      <c r="J79" s="25"/>
      <c r="K79" s="61" t="n">
        <v>73</v>
      </c>
      <c r="L79" s="62" t="n">
        <f aca="false">$B$17+$B$18*EXP(-K79/$B$21)+$B$19*EXP(-K79/$B$22)+$B$20*EXP(-K79/$B$23)</f>
        <v>0.441752830219625</v>
      </c>
      <c r="M79" s="63" t="n">
        <f aca="false">EXP(-K79/$D$9)</f>
        <v>0.00205713574661904</v>
      </c>
      <c r="N79" s="63" t="n">
        <f aca="false">EXP(-K79/$D$8)</f>
        <v>0.511849434392834</v>
      </c>
      <c r="O79" s="64" t="n">
        <f aca="false">(K79*$B$17+$B$18*$B$21*(1-EXP(-K79/$B$21))+$B$19*$B$22*(1-EXP(-K79/$B$22))+$B$20*$B$23*(1-EXP(-K79/$B$23)))*$C$7</f>
        <v>6.97280365099193E-014</v>
      </c>
      <c r="P79" s="64" t="n">
        <f aca="false">$D$9*(1-EXP(-K79/$D$9))*$C$9</f>
        <v>2.36074625096165E-012</v>
      </c>
      <c r="Q79" s="65" t="n">
        <f aca="false">$D$8*(1-EXP(-K79/$D$8))*$C$8</f>
        <v>1.90962673779108E-011</v>
      </c>
      <c r="R79" s="66" t="n">
        <f aca="false">$B$13-K79</f>
        <v>427</v>
      </c>
      <c r="S79" s="67" t="n">
        <f aca="false">VLOOKUP($R79,$K$6:$Q$506,5)/$C$26</f>
        <v>0.886085539418716</v>
      </c>
      <c r="T79" s="68" t="n">
        <f aca="false">VLOOKUP($R79,$K$6:$Q$506,6)/$C$26</f>
        <v>7.55598023610673</v>
      </c>
      <c r="U79" s="69" t="n">
        <f aca="false">VLOOKUP($R79,$K$6:$Q$506,7)/$C$26</f>
        <v>122.4660608805</v>
      </c>
      <c r="V79" s="28" t="s">
        <v>127</v>
      </c>
      <c r="W79" s="78" t="n">
        <f aca="false">G79*S79+H79*T79+I79*U79</f>
        <v>0</v>
      </c>
      <c r="X79" s="25"/>
      <c r="Y79" s="25"/>
      <c r="Z79" s="25"/>
    </row>
    <row r="80" customFormat="false" ht="15.75" hidden="false" customHeight="false" outlineLevel="0" collapsed="false">
      <c r="A80" s="25"/>
      <c r="B80" s="25"/>
      <c r="C80" s="25"/>
      <c r="D80" s="25"/>
      <c r="E80" s="25"/>
      <c r="F80" s="28" t="s">
        <v>128</v>
      </c>
      <c r="G80" s="58" t="n">
        <f aca="false">time_differentiated_CO2!D76</f>
        <v>0</v>
      </c>
      <c r="H80" s="76" t="n">
        <v>0</v>
      </c>
      <c r="I80" s="77" t="n">
        <v>0</v>
      </c>
      <c r="J80" s="25"/>
      <c r="K80" s="61" t="n">
        <v>74</v>
      </c>
      <c r="L80" s="62" t="n">
        <f aca="false">$B$17+$B$18*EXP(-K80/$B$21)+$B$19*EXP(-K80/$B$22)+$B$20*EXP(-K80/$B$23)</f>
        <v>0.440247422131591</v>
      </c>
      <c r="M80" s="63" t="n">
        <f aca="false">EXP(-K80/$D$9)</f>
        <v>0.00188998489750999</v>
      </c>
      <c r="N80" s="63" t="n">
        <f aca="false">EXP(-K80/$D$8)</f>
        <v>0.507175042970879</v>
      </c>
      <c r="O80" s="64" t="n">
        <f aca="false">(K80*$B$17+$B$18*$B$21*(1-EXP(-K80/$B$21))+$B$19*$B$22*(1-EXP(-K80/$B$22))+$B$20*$B$23*(1-EXP(-K80/$B$23)))*$C$7</f>
        <v>7.04798804406223E-014</v>
      </c>
      <c r="P80" s="64" t="n">
        <f aca="false">$D$9*(1-EXP(-K80/$D$9))*$C$9</f>
        <v>2.36114166512264E-012</v>
      </c>
      <c r="Q80" s="65" t="n">
        <f aca="false">$D$8*(1-EXP(-K80/$D$8))*$C$8</f>
        <v>1.92791278203885E-011</v>
      </c>
      <c r="R80" s="66" t="n">
        <f aca="false">$B$13-K80</f>
        <v>426</v>
      </c>
      <c r="S80" s="67" t="n">
        <f aca="false">VLOOKUP($R80,$K$6:$Q$506,5)/$C$26</f>
        <v>0.884488555267788</v>
      </c>
      <c r="T80" s="68" t="n">
        <f aca="false">VLOOKUP($R80,$K$6:$Q$506,6)/$C$26</f>
        <v>7.55598023610673</v>
      </c>
      <c r="U80" s="69" t="n">
        <f aca="false">VLOOKUP($R80,$K$6:$Q$506,7)/$C$26</f>
        <v>122.443152714411</v>
      </c>
      <c r="V80" s="28" t="s">
        <v>128</v>
      </c>
      <c r="W80" s="78" t="n">
        <f aca="false">G80*S80+H80*T80+I80*U80</f>
        <v>0</v>
      </c>
      <c r="X80" s="25"/>
      <c r="Y80" s="25"/>
      <c r="Z80" s="25"/>
    </row>
    <row r="81" customFormat="false" ht="15.75" hidden="false" customHeight="false" outlineLevel="0" collapsed="false">
      <c r="A81" s="25"/>
      <c r="B81" s="25"/>
      <c r="C81" s="25"/>
      <c r="D81" s="25"/>
      <c r="E81" s="25"/>
      <c r="F81" s="28" t="s">
        <v>129</v>
      </c>
      <c r="G81" s="58" t="n">
        <f aca="false">time_differentiated_CO2!D77</f>
        <v>0</v>
      </c>
      <c r="H81" s="76" t="n">
        <v>0</v>
      </c>
      <c r="I81" s="77" t="n">
        <v>0</v>
      </c>
      <c r="J81" s="25"/>
      <c r="K81" s="61" t="n">
        <v>75</v>
      </c>
      <c r="L81" s="62" t="n">
        <f aca="false">$B$17+$B$18*EXP(-K81/$B$21)+$B$19*EXP(-K81/$B$22)+$B$20*EXP(-K81/$B$23)</f>
        <v>0.438771122820357</v>
      </c>
      <c r="M81" s="63" t="n">
        <f aca="false">EXP(-K81/$D$9)</f>
        <v>0.00173641575121457</v>
      </c>
      <c r="N81" s="63" t="n">
        <f aca="false">EXP(-K81/$D$8)</f>
        <v>0.502543339757013</v>
      </c>
      <c r="O81" s="64" t="n">
        <f aca="false">(K81*$B$17+$B$18*$B$21*(1-EXP(-K81/$B$21))+$B$19*$B$22*(1-EXP(-K81/$B$22))+$B$20*$B$23*(1-EXP(-K81/$B$23)))*$C$7</f>
        <v>7.12291827677623E-014</v>
      </c>
      <c r="P81" s="64" t="n">
        <f aca="false">$D$9*(1-EXP(-K81/$D$9))*$C$9</f>
        <v>2.36150495023581E-012</v>
      </c>
      <c r="Q81" s="65" t="n">
        <f aca="false">$D$8*(1-EXP(-K81/$D$8))*$C$8</f>
        <v>1.9460318316147E-011</v>
      </c>
      <c r="R81" s="66" t="n">
        <f aca="false">$B$13-K81</f>
        <v>425</v>
      </c>
      <c r="S81" s="67" t="n">
        <f aca="false">VLOOKUP($R81,$K$6:$Q$506,5)/$C$26</f>
        <v>0.882890520584363</v>
      </c>
      <c r="T81" s="68" t="n">
        <f aca="false">VLOOKUP($R81,$K$6:$Q$506,6)/$C$26</f>
        <v>7.55598023610673</v>
      </c>
      <c r="U81" s="69" t="n">
        <f aca="false">VLOOKUP($R81,$K$6:$Q$506,7)/$C$26</f>
        <v>122.420033414639</v>
      </c>
      <c r="V81" s="28" t="s">
        <v>129</v>
      </c>
      <c r="W81" s="78" t="n">
        <f aca="false">G81*S81+H81*T81+I81*U81</f>
        <v>0</v>
      </c>
      <c r="X81" s="25"/>
      <c r="Y81" s="25"/>
      <c r="Z81" s="25"/>
    </row>
    <row r="82" customFormat="false" ht="15.75" hidden="false" customHeight="false" outlineLevel="0" collapsed="false">
      <c r="A82" s="25"/>
      <c r="B82" s="25"/>
      <c r="C82" s="25"/>
      <c r="D82" s="25"/>
      <c r="E82" s="25"/>
      <c r="F82" s="28" t="s">
        <v>130</v>
      </c>
      <c r="G82" s="58" t="n">
        <f aca="false">time_differentiated_CO2!D78</f>
        <v>0</v>
      </c>
      <c r="H82" s="76" t="n">
        <v>0</v>
      </c>
      <c r="I82" s="77" t="n">
        <v>0</v>
      </c>
      <c r="J82" s="25"/>
      <c r="K82" s="61" t="n">
        <v>76</v>
      </c>
      <c r="L82" s="62" t="n">
        <f aca="false">$B$17+$B$18*EXP(-K82/$B$21)+$B$19*EXP(-K82/$B$22)+$B$20*EXP(-K82/$B$23)</f>
        <v>0.437323175570153</v>
      </c>
      <c r="M82" s="63" t="n">
        <f aca="false">EXP(-K82/$D$9)</f>
        <v>0.00159532473779999</v>
      </c>
      <c r="N82" s="63" t="n">
        <f aca="false">EXP(-K82/$D$8)</f>
        <v>0.497953934907308</v>
      </c>
      <c r="O82" s="64" t="n">
        <f aca="false">(K82*$B$17+$B$18*$B$21*(1-EXP(-K82/$B$21))+$B$19*$B$22*(1-EXP(-K82/$B$22))+$B$20*$B$23*(1-EXP(-K82/$B$23)))*$C$7</f>
        <v>7.19759924700494E-014</v>
      </c>
      <c r="P82" s="64" t="n">
        <f aca="false">$D$9*(1-EXP(-K82/$D$9))*$C$9</f>
        <v>2.36183871692015E-012</v>
      </c>
      <c r="Q82" s="65" t="n">
        <f aca="false">$D$8*(1-EXP(-K82/$D$8))*$C$8</f>
        <v>1.96398541157346E-011</v>
      </c>
      <c r="R82" s="66" t="n">
        <f aca="false">$B$13-K82</f>
        <v>424</v>
      </c>
      <c r="S82" s="67" t="n">
        <f aca="false">VLOOKUP($R82,$K$6:$Q$506,5)/$C$26</f>
        <v>0.881291432692268</v>
      </c>
      <c r="T82" s="68" t="n">
        <f aca="false">VLOOKUP($R82,$K$6:$Q$506,6)/$C$26</f>
        <v>7.55598023610673</v>
      </c>
      <c r="U82" s="69" t="n">
        <f aca="false">VLOOKUP($R82,$K$6:$Q$506,7)/$C$26</f>
        <v>122.396701035265</v>
      </c>
      <c r="V82" s="28" t="s">
        <v>130</v>
      </c>
      <c r="W82" s="78" t="n">
        <f aca="false">G82*S82+H82*T82+I82*U82</f>
        <v>0</v>
      </c>
      <c r="X82" s="25"/>
      <c r="Y82" s="25"/>
      <c r="Z82" s="25"/>
    </row>
    <row r="83" customFormat="false" ht="15.75" hidden="false" customHeight="false" outlineLevel="0" collapsed="false">
      <c r="A83" s="25"/>
      <c r="B83" s="25"/>
      <c r="C83" s="25"/>
      <c r="D83" s="25"/>
      <c r="E83" s="25"/>
      <c r="F83" s="28" t="s">
        <v>131</v>
      </c>
      <c r="G83" s="58" t="n">
        <f aca="false">time_differentiated_CO2!D79</f>
        <v>0</v>
      </c>
      <c r="H83" s="76" t="n">
        <v>0</v>
      </c>
      <c r="I83" s="77" t="n">
        <v>0</v>
      </c>
      <c r="J83" s="25"/>
      <c r="K83" s="61" t="n">
        <v>77</v>
      </c>
      <c r="L83" s="62" t="n">
        <f aca="false">$B$17+$B$18*EXP(-K83/$B$21)+$B$19*EXP(-K83/$B$22)+$B$20*EXP(-K83/$B$23)</f>
        <v>0.43590284403881</v>
      </c>
      <c r="M83" s="63" t="n">
        <f aca="false">EXP(-K83/$D$9)</f>
        <v>0.00146569795698779</v>
      </c>
      <c r="N83" s="63" t="n">
        <f aca="false">EXP(-K83/$D$8)</f>
        <v>0.493406442138032</v>
      </c>
      <c r="O83" s="64" t="n">
        <f aca="false">(K83*$B$17+$B$18*$B$21*(1-EXP(-K83/$B$21))+$B$19*$B$22*(1-EXP(-K83/$B$22))+$B$20*$B$23*(1-EXP(-K83/$B$23)))*$C$7</f>
        <v>7.27203572535383E-014</v>
      </c>
      <c r="P83" s="64" t="n">
        <f aca="false">$D$9*(1-EXP(-K83/$D$9))*$C$9</f>
        <v>2.36214536367097E-012</v>
      </c>
      <c r="Q83" s="65" t="n">
        <f aca="false">$D$8*(1-EXP(-K83/$D$8))*$C$8</f>
        <v>1.98177503304265E-011</v>
      </c>
      <c r="R83" s="66" t="n">
        <f aca="false">$B$13-K83</f>
        <v>423</v>
      </c>
      <c r="S83" s="67" t="n">
        <f aca="false">VLOOKUP($R83,$K$6:$Q$506,5)/$C$26</f>
        <v>0.87969128890828</v>
      </c>
      <c r="T83" s="68" t="n">
        <f aca="false">VLOOKUP($R83,$K$6:$Q$506,6)/$C$26</f>
        <v>7.55598023610673</v>
      </c>
      <c r="U83" s="69" t="n">
        <f aca="false">VLOOKUP($R83,$K$6:$Q$506,7)/$C$26</f>
        <v>122.373153612435</v>
      </c>
      <c r="V83" s="28" t="s">
        <v>131</v>
      </c>
      <c r="W83" s="78" t="n">
        <f aca="false">G83*S83+H83*T83+I83*U83</f>
        <v>0</v>
      </c>
      <c r="X83" s="25"/>
      <c r="Y83" s="25"/>
      <c r="Z83" s="25"/>
    </row>
    <row r="84" customFormat="false" ht="15.75" hidden="false" customHeight="false" outlineLevel="0" collapsed="false">
      <c r="A84" s="25"/>
      <c r="B84" s="25"/>
      <c r="C84" s="25"/>
      <c r="D84" s="25"/>
      <c r="E84" s="25"/>
      <c r="F84" s="28" t="s">
        <v>132</v>
      </c>
      <c r="G84" s="58" t="n">
        <f aca="false">time_differentiated_CO2!D80</f>
        <v>0</v>
      </c>
      <c r="H84" s="76" t="n">
        <v>0</v>
      </c>
      <c r="I84" s="77" t="n">
        <v>0</v>
      </c>
      <c r="J84" s="25"/>
      <c r="K84" s="61" t="n">
        <v>78</v>
      </c>
      <c r="L84" s="62" t="n">
        <f aca="false">$B$17+$B$18*EXP(-K84/$B$21)+$B$19*EXP(-K84/$B$22)+$B$20*EXP(-K84/$B$23)</f>
        <v>0.434509411703973</v>
      </c>
      <c r="M84" s="63" t="n">
        <f aca="false">EXP(-K84/$D$9)</f>
        <v>0.00134660389212087</v>
      </c>
      <c r="N84" s="63" t="n">
        <f aca="false">EXP(-K84/$D$8)</f>
        <v>0.488900478693131</v>
      </c>
      <c r="O84" s="64" t="n">
        <f aca="false">(K84*$B$17+$B$18*$B$21*(1-EXP(-K84/$B$21))+$B$19*$B$22*(1-EXP(-K84/$B$22))+$B$20*$B$23*(1-EXP(-K84/$B$23)))*$C$7</f>
        <v>7.34623235858881E-014</v>
      </c>
      <c r="P84" s="64" t="n">
        <f aca="false">$D$9*(1-EXP(-K84/$D$9))*$C$9</f>
        <v>2.36242709409584E-012</v>
      </c>
      <c r="Q84" s="65" t="n">
        <f aca="false">$D$8*(1-EXP(-K84/$D$8))*$C$8</f>
        <v>1.99940219334961E-011</v>
      </c>
      <c r="R84" s="66" t="n">
        <f aca="false">$B$13-K84</f>
        <v>422</v>
      </c>
      <c r="S84" s="67" t="n">
        <f aca="false">VLOOKUP($R84,$K$6:$Q$506,5)/$C$26</f>
        <v>0.878090086542103</v>
      </c>
      <c r="T84" s="68" t="n">
        <f aca="false">VLOOKUP($R84,$K$6:$Q$506,6)/$C$26</f>
        <v>7.55598023610673</v>
      </c>
      <c r="U84" s="69" t="n">
        <f aca="false">VLOOKUP($R84,$K$6:$Q$506,7)/$C$26</f>
        <v>122.349389164195</v>
      </c>
      <c r="V84" s="28" t="s">
        <v>132</v>
      </c>
      <c r="W84" s="78" t="n">
        <f aca="false">G84*S84+H84*T84+I84*U84</f>
        <v>0</v>
      </c>
      <c r="X84" s="25"/>
      <c r="Y84" s="25"/>
      <c r="Z84" s="25"/>
    </row>
    <row r="85" customFormat="false" ht="15.75" hidden="false" customHeight="false" outlineLevel="0" collapsed="false">
      <c r="A85" s="25"/>
      <c r="B85" s="25"/>
      <c r="C85" s="25"/>
      <c r="D85" s="25"/>
      <c r="E85" s="25"/>
      <c r="F85" s="28" t="s">
        <v>133</v>
      </c>
      <c r="G85" s="58" t="n">
        <f aca="false">time_differentiated_CO2!D81</f>
        <v>0</v>
      </c>
      <c r="H85" s="76" t="n">
        <v>0</v>
      </c>
      <c r="I85" s="77" t="n">
        <v>0</v>
      </c>
      <c r="J85" s="25"/>
      <c r="K85" s="61" t="n">
        <v>79</v>
      </c>
      <c r="L85" s="62" t="n">
        <f aca="false">$B$17+$B$18*EXP(-K85/$B$21)+$B$19*EXP(-K85/$B$22)+$B$20*EXP(-K85/$B$23)</f>
        <v>0.433142181325087</v>
      </c>
      <c r="M85" s="63" t="n">
        <f aca="false">EXP(-K85/$D$9)</f>
        <v>0.00123718671615108</v>
      </c>
      <c r="N85" s="63" t="n">
        <f aca="false">EXP(-K85/$D$8)</f>
        <v>0.484435665312016</v>
      </c>
      <c r="O85" s="64" t="n">
        <f aca="false">(K85*$B$17+$B$18*$B$21*(1-EXP(-K85/$B$21))+$B$19*$B$22*(1-EXP(-K85/$B$22))+$B$20*$B$23*(1-EXP(-K85/$B$23)))*$C$7</f>
        <v>7.42019367296922E-014</v>
      </c>
      <c r="P85" s="64" t="n">
        <f aca="false">$D$9*(1-EXP(-K85/$D$9))*$C$9</f>
        <v>2.36268593275005E-012</v>
      </c>
      <c r="Q85" s="65" t="n">
        <f aca="false">$D$8*(1-EXP(-K85/$D$8))*$C$8</f>
        <v>2.01686837614757E-011</v>
      </c>
      <c r="R85" s="66" t="n">
        <f aca="false">$B$13-K85</f>
        <v>421</v>
      </c>
      <c r="S85" s="67" t="n">
        <f aca="false">VLOOKUP($R85,$K$6:$Q$506,5)/$C$26</f>
        <v>0.876487822896343</v>
      </c>
      <c r="T85" s="68" t="n">
        <f aca="false">VLOOKUP($R85,$K$6:$Q$506,6)/$C$26</f>
        <v>7.55598023610673</v>
      </c>
      <c r="U85" s="69" t="n">
        <f aca="false">VLOOKUP($R85,$K$6:$Q$506,7)/$C$26</f>
        <v>122.325405690326</v>
      </c>
      <c r="V85" s="28" t="s">
        <v>133</v>
      </c>
      <c r="W85" s="78" t="n">
        <f aca="false">G85*S85+H85*T85+I85*U85</f>
        <v>0</v>
      </c>
      <c r="X85" s="25"/>
      <c r="Y85" s="25"/>
      <c r="Z85" s="25"/>
    </row>
    <row r="86" customFormat="false" ht="15.75" hidden="false" customHeight="false" outlineLevel="0" collapsed="false">
      <c r="A86" s="25"/>
      <c r="B86" s="25"/>
      <c r="C86" s="25"/>
      <c r="D86" s="25"/>
      <c r="E86" s="25"/>
      <c r="F86" s="28" t="s">
        <v>134</v>
      </c>
      <c r="G86" s="58" t="n">
        <f aca="false">time_differentiated_CO2!D82</f>
        <v>0</v>
      </c>
      <c r="H86" s="76" t="n">
        <v>0</v>
      </c>
      <c r="I86" s="77" t="n">
        <v>0</v>
      </c>
      <c r="J86" s="25"/>
      <c r="K86" s="61" t="n">
        <v>80</v>
      </c>
      <c r="L86" s="62" t="n">
        <f aca="false">$B$17+$B$18*EXP(-K86/$B$21)+$B$19*EXP(-K86/$B$22)+$B$20*EXP(-K86/$B$23)</f>
        <v>0.431800474420559</v>
      </c>
      <c r="M86" s="63" t="n">
        <f aca="false">EXP(-K86/$D$9)</f>
        <v>0.00113666014154317</v>
      </c>
      <c r="N86" s="63" t="n">
        <f aca="false">EXP(-K86/$D$8)</f>
        <v>0.480011626197643</v>
      </c>
      <c r="O86" s="64" t="n">
        <f aca="false">(K86*$B$17+$B$18*$B$21*(1-EXP(-K86/$B$21))+$B$19*$B$22*(1-EXP(-K86/$B$22))+$B$20*$B$23*(1-EXP(-K86/$B$23)))*$C$7</f>
        <v>7.49392407749029E-014</v>
      </c>
      <c r="P86" s="64" t="n">
        <f aca="false">$D$9*(1-EXP(-K86/$D$9))*$C$9</f>
        <v>2.36292373968533E-012</v>
      </c>
      <c r="Q86" s="65" t="n">
        <f aca="false">$D$8*(1-EXP(-K86/$D$8))*$C$8</f>
        <v>2.03417505154051E-011</v>
      </c>
      <c r="R86" s="66" t="n">
        <f aca="false">$B$13-K86</f>
        <v>420</v>
      </c>
      <c r="S86" s="67" t="n">
        <f aca="false">VLOOKUP($R86,$K$6:$Q$506,5)/$C$26</f>
        <v>0.874884495266482</v>
      </c>
      <c r="T86" s="68" t="n">
        <f aca="false">VLOOKUP($R86,$K$6:$Q$506,6)/$C$26</f>
        <v>7.55598023610673</v>
      </c>
      <c r="U86" s="69" t="n">
        <f aca="false">VLOOKUP($R86,$K$6:$Q$506,7)/$C$26</f>
        <v>122.301201172172</v>
      </c>
      <c r="V86" s="28" t="s">
        <v>134</v>
      </c>
      <c r="W86" s="78" t="n">
        <f aca="false">G86*S86+H86*T86+I86*U86</f>
        <v>0</v>
      </c>
      <c r="X86" s="25"/>
      <c r="Y86" s="25"/>
      <c r="Z86" s="25"/>
    </row>
    <row r="87" customFormat="false" ht="15.75" hidden="false" customHeight="false" outlineLevel="0" collapsed="false">
      <c r="A87" s="25"/>
      <c r="B87" s="25"/>
      <c r="C87" s="25"/>
      <c r="D87" s="25"/>
      <c r="E87" s="25"/>
      <c r="F87" s="28" t="s">
        <v>135</v>
      </c>
      <c r="G87" s="58" t="n">
        <f aca="false">time_differentiated_CO2!D83</f>
        <v>0</v>
      </c>
      <c r="H87" s="76" t="n">
        <v>0</v>
      </c>
      <c r="I87" s="77" t="n">
        <v>0</v>
      </c>
      <c r="J87" s="25"/>
      <c r="K87" s="61" t="n">
        <v>81</v>
      </c>
      <c r="L87" s="62" t="n">
        <f aca="false">$B$17+$B$18*EXP(-K87/$B$21)+$B$19*EXP(-K87/$B$22)+$B$20*EXP(-K87/$B$23)</f>
        <v>0.430483630759552</v>
      </c>
      <c r="M87" s="63" t="n">
        <f aca="false">EXP(-K87/$D$9)</f>
        <v>0.00104430176989968</v>
      </c>
      <c r="N87" s="63" t="n">
        <f aca="false">EXP(-K87/$D$8)</f>
        <v>0.475627988984878</v>
      </c>
      <c r="O87" s="64" t="n">
        <f aca="false">(K87*$B$17+$B$18*$B$21*(1-EXP(-K87/$B$21))+$B$19*$B$22*(1-EXP(-K87/$B$22))+$B$20*$B$23*(1-EXP(-K87/$B$23)))*$C$7</f>
        <v>7.5674278670378E-014</v>
      </c>
      <c r="P87" s="64" t="n">
        <f aca="false">$D$9*(1-EXP(-K87/$D$9))*$C$9</f>
        <v>2.36314222381645E-012</v>
      </c>
      <c r="Q87" s="65" t="n">
        <f aca="false">$D$8*(1-EXP(-K87/$D$8))*$C$8</f>
        <v>2.05132367620687E-011</v>
      </c>
      <c r="R87" s="66" t="n">
        <f aca="false">$B$13-K87</f>
        <v>419</v>
      </c>
      <c r="S87" s="67" t="n">
        <f aca="false">VLOOKUP($R87,$K$6:$Q$506,5)/$C$26</f>
        <v>0.87328010094085</v>
      </c>
      <c r="T87" s="68" t="n">
        <f aca="false">VLOOKUP($R87,$K$6:$Q$506,6)/$C$26</f>
        <v>7.55598023610673</v>
      </c>
      <c r="U87" s="69" t="n">
        <f aca="false">VLOOKUP($R87,$K$6:$Q$506,7)/$C$26</f>
        <v>122.276773572474</v>
      </c>
      <c r="V87" s="28" t="s">
        <v>135</v>
      </c>
      <c r="W87" s="78" t="n">
        <f aca="false">G87*S87+H87*T87+I87*U87</f>
        <v>0</v>
      </c>
      <c r="X87" s="25"/>
      <c r="Y87" s="25"/>
      <c r="Z87" s="25"/>
    </row>
    <row r="88" customFormat="false" ht="15.75" hidden="false" customHeight="false" outlineLevel="0" collapsed="false">
      <c r="A88" s="25"/>
      <c r="B88" s="25"/>
      <c r="C88" s="25"/>
      <c r="D88" s="25"/>
      <c r="E88" s="25"/>
      <c r="F88" s="28" t="s">
        <v>136</v>
      </c>
      <c r="G88" s="58" t="n">
        <f aca="false">time_differentiated_CO2!D84</f>
        <v>0</v>
      </c>
      <c r="H88" s="76" t="n">
        <v>0</v>
      </c>
      <c r="I88" s="77" t="n">
        <v>0</v>
      </c>
      <c r="J88" s="25"/>
      <c r="K88" s="61" t="n">
        <v>82</v>
      </c>
      <c r="L88" s="62" t="n">
        <f aca="false">$B$17+$B$18*EXP(-K88/$B$21)+$B$19*EXP(-K88/$B$22)+$B$20*EXP(-K88/$B$23)</f>
        <v>0.429191007867901</v>
      </c>
      <c r="M88" s="63" t="n">
        <f aca="false">EXP(-K88/$D$9)</f>
        <v>0.000959447900702327</v>
      </c>
      <c r="N88" s="63" t="n">
        <f aca="false">EXP(-K88/$D$8)</f>
        <v>0.47128438470916</v>
      </c>
      <c r="O88" s="64" t="n">
        <f aca="false">(K88*$B$17+$B$18*$B$21*(1-EXP(-K88/$B$21))+$B$19*$B$22*(1-EXP(-K88/$B$22))+$B$20*$B$23*(1-EXP(-K88/$B$23)))*$C$7</f>
        <v>7.64070922545729E-014</v>
      </c>
      <c r="P88" s="64" t="n">
        <f aca="false">$D$9*(1-EXP(-K88/$D$9))*$C$9</f>
        <v>2.36334295520174E-012</v>
      </c>
      <c r="Q88" s="65" t="n">
        <f aca="false">$D$8*(1-EXP(-K88/$D$8))*$C$8</f>
        <v>2.06831569352223E-011</v>
      </c>
      <c r="R88" s="66" t="n">
        <f aca="false">$B$13-K88</f>
        <v>418</v>
      </c>
      <c r="S88" s="67" t="n">
        <f aca="false">VLOOKUP($R88,$K$6:$Q$506,5)/$C$26</f>
        <v>0.871674637200603</v>
      </c>
      <c r="T88" s="68" t="n">
        <f aca="false">VLOOKUP($R88,$K$6:$Q$506,6)/$C$26</f>
        <v>7.55598023610673</v>
      </c>
      <c r="U88" s="69" t="n">
        <f aca="false">VLOOKUP($R88,$K$6:$Q$506,7)/$C$26</f>
        <v>122.252120835194</v>
      </c>
      <c r="V88" s="28" t="s">
        <v>136</v>
      </c>
      <c r="W88" s="78" t="n">
        <f aca="false">G88*S88+H88*T88+I88*U88</f>
        <v>0</v>
      </c>
      <c r="X88" s="25"/>
      <c r="Y88" s="25"/>
      <c r="Z88" s="25"/>
    </row>
    <row r="89" customFormat="false" ht="15.75" hidden="false" customHeight="false" outlineLevel="0" collapsed="false">
      <c r="A89" s="25"/>
      <c r="B89" s="25"/>
      <c r="C89" s="25"/>
      <c r="D89" s="25"/>
      <c r="E89" s="25"/>
      <c r="F89" s="28" t="s">
        <v>137</v>
      </c>
      <c r="G89" s="58" t="n">
        <f aca="false">time_differentiated_CO2!D85</f>
        <v>0</v>
      </c>
      <c r="H89" s="76" t="n">
        <v>0</v>
      </c>
      <c r="I89" s="77" t="n">
        <v>0</v>
      </c>
      <c r="J89" s="25"/>
      <c r="K89" s="61" t="n">
        <v>83</v>
      </c>
      <c r="L89" s="62" t="n">
        <f aca="false">$B$17+$B$18*EXP(-K89/$B$21)+$B$19*EXP(-K89/$B$22)+$B$20*EXP(-K89/$B$23)</f>
        <v>0.4279219805477</v>
      </c>
      <c r="M89" s="63" t="n">
        <f aca="false">EXP(-K89/$D$9)</f>
        <v>0.000881488761864811</v>
      </c>
      <c r="N89" s="63" t="n">
        <f aca="false">EXP(-K89/$D$8)</f>
        <v>0.466980447775442</v>
      </c>
      <c r="O89" s="64" t="n">
        <f aca="false">(K89*$B$17+$B$18*$B$21*(1-EXP(-K89/$B$21))+$B$19*$B$22*(1-EXP(-K89/$B$22))+$B$20*$B$23*(1-EXP(-K89/$B$23)))*$C$7</f>
        <v>7.71377222854018E-014</v>
      </c>
      <c r="P89" s="64" t="n">
        <f aca="false">$D$9*(1-EXP(-K89/$D$9))*$C$9</f>
        <v>2.36352737632577E-012</v>
      </c>
      <c r="Q89" s="65" t="n">
        <f aca="false">$D$8*(1-EXP(-K89/$D$8))*$C$8</f>
        <v>2.08515253368069E-011</v>
      </c>
      <c r="R89" s="66" t="n">
        <f aca="false">$B$13-K89</f>
        <v>417</v>
      </c>
      <c r="S89" s="67" t="n">
        <f aca="false">VLOOKUP($R89,$K$6:$Q$506,5)/$C$26</f>
        <v>0.870068101319695</v>
      </c>
      <c r="T89" s="68" t="n">
        <f aca="false">VLOOKUP($R89,$K$6:$Q$506,6)/$C$26</f>
        <v>7.55598023610673</v>
      </c>
      <c r="U89" s="69" t="n">
        <f aca="false">VLOOKUP($R89,$K$6:$Q$506,7)/$C$26</f>
        <v>122.227240885347</v>
      </c>
      <c r="V89" s="28" t="s">
        <v>137</v>
      </c>
      <c r="W89" s="78" t="n">
        <f aca="false">G89*S89+H89*T89+I89*U89</f>
        <v>0</v>
      </c>
      <c r="X89" s="25"/>
      <c r="Y89" s="25"/>
      <c r="Z89" s="25"/>
    </row>
    <row r="90" customFormat="false" ht="15.75" hidden="false" customHeight="false" outlineLevel="0" collapsed="false">
      <c r="A90" s="25"/>
      <c r="B90" s="25"/>
      <c r="C90" s="25"/>
      <c r="D90" s="25"/>
      <c r="E90" s="25"/>
      <c r="F90" s="28" t="s">
        <v>138</v>
      </c>
      <c r="G90" s="58" t="n">
        <f aca="false">time_differentiated_CO2!D86</f>
        <v>0</v>
      </c>
      <c r="H90" s="76" t="n">
        <v>0</v>
      </c>
      <c r="I90" s="77" t="n">
        <v>0</v>
      </c>
      <c r="J90" s="25"/>
      <c r="K90" s="61" t="n">
        <v>84</v>
      </c>
      <c r="L90" s="62" t="n">
        <f aca="false">$B$17+$B$18*EXP(-K90/$B$21)+$B$19*EXP(-K90/$B$22)+$B$20*EXP(-K90/$B$23)</f>
        <v>0.426675940410106</v>
      </c>
      <c r="M90" s="63" t="n">
        <f aca="false">EXP(-K90/$D$9)</f>
        <v>0.000809864127823063</v>
      </c>
      <c r="N90" s="63" t="n">
        <f aca="false">EXP(-K90/$D$8)</f>
        <v>0.462715815927423</v>
      </c>
      <c r="O90" s="64" t="n">
        <f aca="false">(K90*$B$17+$B$18*$B$21*(1-EXP(-K90/$B$21))+$B$19*$B$22*(1-EXP(-K90/$B$22))+$B$20*$B$23*(1-EXP(-K90/$B$23)))*$C$7</f>
        <v>7.78662084692918E-014</v>
      </c>
      <c r="P90" s="64" t="n">
        <f aca="false">$D$9*(1-EXP(-K90/$D$9))*$C$9</f>
        <v>2.3636968124652E-012</v>
      </c>
      <c r="Q90" s="65" t="n">
        <f aca="false">$D$8*(1-EXP(-K90/$D$8))*$C$8</f>
        <v>2.10183561381537E-011</v>
      </c>
      <c r="R90" s="66" t="n">
        <f aca="false">$B$13-K90</f>
        <v>416</v>
      </c>
      <c r="S90" s="67" t="n">
        <f aca="false">VLOOKUP($R90,$K$6:$Q$506,5)/$C$26</f>
        <v>0.86846049056485</v>
      </c>
      <c r="T90" s="68" t="n">
        <f aca="false">VLOOKUP($R90,$K$6:$Q$506,6)/$C$26</f>
        <v>7.55598023610673</v>
      </c>
      <c r="U90" s="69" t="n">
        <f aca="false">VLOOKUP($R90,$K$6:$Q$506,7)/$C$26</f>
        <v>122.202131628822</v>
      </c>
      <c r="V90" s="28" t="s">
        <v>138</v>
      </c>
      <c r="W90" s="78" t="n">
        <f aca="false">G90*S90+H90*T90+I90*U90</f>
        <v>0</v>
      </c>
      <c r="X90" s="25"/>
      <c r="Y90" s="25"/>
      <c r="Z90" s="25"/>
    </row>
    <row r="91" customFormat="false" ht="15.75" hidden="false" customHeight="false" outlineLevel="0" collapsed="false">
      <c r="A91" s="25"/>
      <c r="B91" s="25"/>
      <c r="C91" s="25"/>
      <c r="D91" s="25"/>
      <c r="E91" s="25"/>
      <c r="F91" s="28" t="s">
        <v>139</v>
      </c>
      <c r="G91" s="58" t="n">
        <f aca="false">time_differentiated_CO2!D87</f>
        <v>0.126821869774042</v>
      </c>
      <c r="H91" s="76" t="n">
        <v>0</v>
      </c>
      <c r="I91" s="77" t="n">
        <v>0</v>
      </c>
      <c r="J91" s="25"/>
      <c r="K91" s="61" t="n">
        <v>85</v>
      </c>
      <c r="L91" s="62" t="n">
        <f aca="false">$B$17+$B$18*EXP(-K91/$B$21)+$B$19*EXP(-K91/$B$22)+$B$20*EXP(-K91/$B$23)</f>
        <v>0.425452295420966</v>
      </c>
      <c r="M91" s="63" t="n">
        <f aca="false">EXP(-K91/$D$9)</f>
        <v>0.000744059293673898</v>
      </c>
      <c r="N91" s="63" t="n">
        <f aca="false">EXP(-K91/$D$8)</f>
        <v>0.458490130217054</v>
      </c>
      <c r="O91" s="64" t="n">
        <f aca="false">(K91*$B$17+$B$18*$B$21*(1-EXP(-K91/$B$21))+$B$19*$B$22*(1-EXP(-K91/$B$22))+$B$20*$B$23*(1-EXP(-K91/$B$23)))*$C$7</f>
        <v>7.85925894894505E-014</v>
      </c>
      <c r="P91" s="64" t="n">
        <f aca="false">$D$9*(1-EXP(-K91/$D$9))*$C$9</f>
        <v>2.36385248121245E-012</v>
      </c>
      <c r="Q91" s="65" t="n">
        <f aca="false">$D$8*(1-EXP(-K91/$D$8))*$C$8</f>
        <v>2.11836633811759E-011</v>
      </c>
      <c r="R91" s="66" t="n">
        <f aca="false">$B$13-K91</f>
        <v>415</v>
      </c>
      <c r="S91" s="67" t="n">
        <f aca="false">VLOOKUP($R91,$K$6:$Q$506,5)/$C$26</f>
        <v>0.866851802195537</v>
      </c>
      <c r="T91" s="68" t="n">
        <f aca="false">VLOOKUP($R91,$K$6:$Q$506,6)/$C$26</f>
        <v>7.55598023610673</v>
      </c>
      <c r="U91" s="69" t="n">
        <f aca="false">VLOOKUP($R91,$K$6:$Q$506,7)/$C$26</f>
        <v>122.176790952209</v>
      </c>
      <c r="V91" s="28" t="s">
        <v>139</v>
      </c>
      <c r="W91" s="78" t="n">
        <f aca="false">G91*S91+H91*T91+I91*U91</f>
        <v>0.109935766371436</v>
      </c>
      <c r="X91" s="25"/>
      <c r="Y91" s="25"/>
      <c r="Z91" s="25"/>
    </row>
    <row r="92" customFormat="false" ht="15.75" hidden="false" customHeight="false" outlineLevel="0" collapsed="false">
      <c r="A92" s="25"/>
      <c r="B92" s="25"/>
      <c r="C92" s="25"/>
      <c r="D92" s="25"/>
      <c r="E92" s="25"/>
      <c r="F92" s="28" t="s">
        <v>208</v>
      </c>
      <c r="G92" s="103" t="n">
        <v>0</v>
      </c>
      <c r="H92" s="76" t="n">
        <v>0</v>
      </c>
      <c r="I92" s="77" t="n">
        <v>0</v>
      </c>
      <c r="J92" s="25"/>
      <c r="K92" s="61" t="n">
        <v>86</v>
      </c>
      <c r="L92" s="62" t="n">
        <f aca="false">$B$17+$B$18*EXP(-K92/$B$21)+$B$19*EXP(-K92/$B$22)+$B$20*EXP(-K92/$B$23)</f>
        <v>0.42425046945887</v>
      </c>
      <c r="M92" s="63" t="n">
        <f aca="false">EXP(-K92/$D$9)</f>
        <v>0.000683601376431695</v>
      </c>
      <c r="N92" s="63" t="n">
        <f aca="false">EXP(-K92/$D$8)</f>
        <v>0.454303034974329</v>
      </c>
      <c r="O92" s="64" t="n">
        <f aca="false">(K92*$B$17+$B$18*$B$21*(1-EXP(-K92/$B$21))+$B$19*$B$22*(1-EXP(-K92/$B$22))+$B$20*$B$23*(1-EXP(-K92/$B$23)))*$C$7</f>
        <v>7.93169030333705E-014</v>
      </c>
      <c r="P92" s="64" t="n">
        <f aca="false">$D$9*(1-EXP(-K92/$D$9))*$C$9</f>
        <v>2.36399550122551E-012</v>
      </c>
      <c r="Q92" s="65" t="n">
        <f aca="false">$D$8*(1-EXP(-K92/$D$8))*$C$8</f>
        <v>2.13474609795509E-011</v>
      </c>
      <c r="R92" s="66" t="n">
        <f aca="false">$B$13-K92</f>
        <v>414</v>
      </c>
      <c r="S92" s="67" t="n">
        <f aca="false">VLOOKUP($R92,$K$6:$Q$506,5)/$C$26</f>
        <v>0.86524203346394</v>
      </c>
      <c r="T92" s="68" t="n">
        <f aca="false">VLOOKUP($R92,$K$6:$Q$506,6)/$C$26</f>
        <v>7.55598023610673</v>
      </c>
      <c r="U92" s="69" t="n">
        <f aca="false">VLOOKUP($R92,$K$6:$Q$506,7)/$C$26</f>
        <v>122.151216722618</v>
      </c>
      <c r="V92" s="28" t="s">
        <v>208</v>
      </c>
      <c r="W92" s="78" t="n">
        <f aca="false">G92*S92+H92*T92+I92*U92</f>
        <v>0</v>
      </c>
      <c r="X92" s="25"/>
      <c r="Y92" s="25"/>
      <c r="Z92" s="25"/>
    </row>
    <row r="93" customFormat="false" ht="15.75" hidden="false" customHeight="false" outlineLevel="0" collapsed="false">
      <c r="A93" s="25"/>
      <c r="B93" s="25"/>
      <c r="C93" s="25"/>
      <c r="D93" s="25"/>
      <c r="E93" s="25"/>
      <c r="F93" s="28" t="s">
        <v>209</v>
      </c>
      <c r="G93" s="103" t="n">
        <v>0</v>
      </c>
      <c r="H93" s="76" t="n">
        <v>0</v>
      </c>
      <c r="I93" s="77" t="n">
        <v>0</v>
      </c>
      <c r="J93" s="25"/>
      <c r="K93" s="61" t="n">
        <v>87</v>
      </c>
      <c r="L93" s="62" t="n">
        <f aca="false">$B$17+$B$18*EXP(-K93/$B$21)+$B$19*EXP(-K93/$B$22)+$B$20*EXP(-K93/$B$23)</f>
        <v>0.423069901885257</v>
      </c>
      <c r="M93" s="63" t="n">
        <f aca="false">EXP(-K93/$D$9)</f>
        <v>0.000628055916823368</v>
      </c>
      <c r="N93" s="63" t="n">
        <f aca="false">EXP(-K93/$D$8)</f>
        <v>0.450154177777346</v>
      </c>
      <c r="O93" s="64" t="n">
        <f aca="false">(K93*$B$17+$B$18*$B$21*(1-EXP(-K93/$B$21))+$B$19*$B$22*(1-EXP(-K93/$B$22))+$B$20*$B$23*(1-EXP(-K93/$B$23)))*$C$7</f>
        <v>8.00391858195903E-014</v>
      </c>
      <c r="P93" s="64" t="n">
        <f aca="false">$D$9*(1-EXP(-K93/$D$9))*$C$9</f>
        <v>2.3641269002667E-012</v>
      </c>
      <c r="Q93" s="65" t="n">
        <f aca="false">$D$8*(1-EXP(-K93/$D$8))*$C$8</f>
        <v>2.15097627198916E-011</v>
      </c>
      <c r="R93" s="66" t="n">
        <f aca="false">$B$13-K93</f>
        <v>413</v>
      </c>
      <c r="S93" s="67" t="n">
        <f aca="false">VLOOKUP($R93,$K$6:$Q$506,5)/$C$26</f>
        <v>0.863631181614936</v>
      </c>
      <c r="T93" s="68" t="n">
        <f aca="false">VLOOKUP($R93,$K$6:$Q$506,6)/$C$26</f>
        <v>7.55598023610673</v>
      </c>
      <c r="U93" s="69" t="n">
        <f aca="false">VLOOKUP($R93,$K$6:$Q$506,7)/$C$26</f>
        <v>122.125406787503</v>
      </c>
      <c r="V93" s="28" t="s">
        <v>209</v>
      </c>
      <c r="W93" s="78" t="n">
        <f aca="false">G93*S93+H93*T93+I93*U93</f>
        <v>0</v>
      </c>
      <c r="X93" s="25"/>
      <c r="Y93" s="25"/>
      <c r="Z93" s="25"/>
    </row>
    <row r="94" customFormat="false" ht="15.75" hidden="false" customHeight="false" outlineLevel="0" collapsed="false">
      <c r="A94" s="25"/>
      <c r="B94" s="25"/>
      <c r="C94" s="25"/>
      <c r="D94" s="25"/>
      <c r="E94" s="25"/>
      <c r="F94" s="28" t="s">
        <v>210</v>
      </c>
      <c r="G94" s="103" t="n">
        <v>0</v>
      </c>
      <c r="H94" s="76" t="n">
        <v>0</v>
      </c>
      <c r="I94" s="77" t="n">
        <v>0</v>
      </c>
      <c r="J94" s="25"/>
      <c r="K94" s="61" t="n">
        <v>88</v>
      </c>
      <c r="L94" s="62" t="n">
        <f aca="false">$B$17+$B$18*EXP(-K94/$B$21)+$B$19*EXP(-K94/$B$22)+$B$20*EXP(-K94/$B$23)</f>
        <v>0.421910047126236</v>
      </c>
      <c r="M94" s="63" t="n">
        <f aca="false">EXP(-K94/$D$9)</f>
        <v>0.000577023757201658</v>
      </c>
      <c r="N94" s="63" t="n">
        <f aca="false">EXP(-K94/$D$8)</f>
        <v>0.446043209422647</v>
      </c>
      <c r="O94" s="64" t="n">
        <f aca="false">(K94*$B$17+$B$18*$B$21*(1-EXP(-K94/$B$21))+$B$19*$B$22*(1-EXP(-K94/$B$22))+$B$20*$B$23*(1-EXP(-K94/$B$23)))*$C$7</f>
        <v>8.07594736237326E-014</v>
      </c>
      <c r="P94" s="64" t="n">
        <f aca="false">$D$9*(1-EXP(-K94/$D$9))*$C$9</f>
        <v>2.36424762258841E-012</v>
      </c>
      <c r="Q94" s="65" t="n">
        <f aca="false">$D$8*(1-EXP(-K94/$D$8))*$C$8</f>
        <v>2.16705822629066E-011</v>
      </c>
      <c r="R94" s="66" t="n">
        <f aca="false">$B$13-K94</f>
        <v>412</v>
      </c>
      <c r="S94" s="67" t="n">
        <f aca="false">VLOOKUP($R94,$K$6:$Q$506,5)/$C$26</f>
        <v>0.862019243886061</v>
      </c>
      <c r="T94" s="68" t="n">
        <f aca="false">VLOOKUP($R94,$K$6:$Q$506,6)/$C$26</f>
        <v>7.55598023610673</v>
      </c>
      <c r="U94" s="69" t="n">
        <f aca="false">VLOOKUP($R94,$K$6:$Q$506,7)/$C$26</f>
        <v>122.099358974478</v>
      </c>
      <c r="V94" s="28" t="s">
        <v>210</v>
      </c>
      <c r="W94" s="78" t="n">
        <f aca="false">G94*S94+H94*T94+I94*U94</f>
        <v>0</v>
      </c>
      <c r="X94" s="25"/>
      <c r="Y94" s="25"/>
      <c r="Z94" s="25"/>
    </row>
    <row r="95" customFormat="false" ht="15.75" hidden="false" customHeight="false" outlineLevel="0" collapsed="false">
      <c r="A95" s="25"/>
      <c r="B95" s="25"/>
      <c r="C95" s="25"/>
      <c r="D95" s="25"/>
      <c r="E95" s="25"/>
      <c r="F95" s="28" t="s">
        <v>211</v>
      </c>
      <c r="G95" s="103" t="n">
        <v>0</v>
      </c>
      <c r="H95" s="76" t="n">
        <v>0</v>
      </c>
      <c r="I95" s="77" t="n">
        <v>0</v>
      </c>
      <c r="J95" s="25"/>
      <c r="K95" s="61" t="n">
        <v>89</v>
      </c>
      <c r="L95" s="62" t="n">
        <f aca="false">$B$17+$B$18*EXP(-K95/$B$21)+$B$19*EXP(-K95/$B$22)+$B$20*EXP(-K95/$B$23)</f>
        <v>0.420770374265767</v>
      </c>
      <c r="M95" s="63" t="n">
        <f aca="false">EXP(-K95/$D$9)</f>
        <v>0.000530138173140971</v>
      </c>
      <c r="N95" s="63" t="n">
        <f aca="false">EXP(-K95/$D$8)</f>
        <v>0.441969783895822</v>
      </c>
      <c r="O95" s="64" t="n">
        <f aca="false">(K95*$B$17+$B$18*$B$21*(1-EXP(-K95/$B$21))+$B$19*$B$22*(1-EXP(-K95/$B$22))+$B$20*$B$23*(1-EXP(-K95/$B$23)))*$C$7</f>
        <v>8.1477801303839E-014</v>
      </c>
      <c r="P95" s="64" t="n">
        <f aca="false">$D$9*(1-EXP(-K95/$D$9))*$C$9</f>
        <v>2.36435853571857E-012</v>
      </c>
      <c r="Q95" s="65" t="n">
        <f aca="false">$D$8*(1-EXP(-K95/$D$8))*$C$8</f>
        <v>2.18299331445501E-011</v>
      </c>
      <c r="R95" s="66" t="n">
        <f aca="false">$B$13-K95</f>
        <v>411</v>
      </c>
      <c r="S95" s="67" t="n">
        <f aca="false">VLOOKUP($R95,$K$6:$Q$506,5)/$C$26</f>
        <v>0.860406217507485</v>
      </c>
      <c r="T95" s="68" t="n">
        <f aca="false">VLOOKUP($R95,$K$6:$Q$506,6)/$C$26</f>
        <v>7.55598023610672</v>
      </c>
      <c r="U95" s="69" t="n">
        <f aca="false">VLOOKUP($R95,$K$6:$Q$506,7)/$C$26</f>
        <v>122.073071091135</v>
      </c>
      <c r="V95" s="28" t="s">
        <v>211</v>
      </c>
      <c r="W95" s="78" t="n">
        <f aca="false">G95*S95+H95*T95+I95*U95</f>
        <v>0</v>
      </c>
      <c r="X95" s="25"/>
      <c r="Y95" s="25"/>
      <c r="Z95" s="25"/>
    </row>
    <row r="96" customFormat="false" ht="15.75" hidden="false" customHeight="false" outlineLevel="0" collapsed="false">
      <c r="A96" s="25"/>
      <c r="B96" s="25"/>
      <c r="C96" s="25"/>
      <c r="D96" s="25"/>
      <c r="E96" s="25"/>
      <c r="F96" s="28" t="s">
        <v>212</v>
      </c>
      <c r="G96" s="103" t="n">
        <v>0</v>
      </c>
      <c r="H96" s="76" t="n">
        <v>0</v>
      </c>
      <c r="I96" s="77" t="n">
        <v>0</v>
      </c>
      <c r="J96" s="25"/>
      <c r="K96" s="61" t="n">
        <v>90</v>
      </c>
      <c r="L96" s="62" t="n">
        <f aca="false">$B$17+$B$18*EXP(-K96/$B$21)+$B$19*EXP(-K96/$B$22)+$B$20*EXP(-K96/$B$23)</f>
        <v>0.419650366649899</v>
      </c>
      <c r="M96" s="63" t="n">
        <f aca="false">EXP(-K96/$D$9)</f>
        <v>0.000487062238103008</v>
      </c>
      <c r="N96" s="63" t="n">
        <f aca="false">EXP(-K96/$D$8)</f>
        <v>0.43793355834239</v>
      </c>
      <c r="O96" s="64" t="n">
        <f aca="false">(K96*$B$17+$B$18*$B$21*(1-EXP(-K96/$B$21))+$B$19*$B$22*(1-EXP(-K96/$B$22))+$B$20*$B$23*(1-EXP(-K96/$B$23)))*$C$7</f>
        <v>8.2194202825021E-014</v>
      </c>
      <c r="P96" s="64" t="n">
        <f aca="false">$D$9*(1-EXP(-K96/$D$9))*$C$9</f>
        <v>2.36446043669486E-012</v>
      </c>
      <c r="Q96" s="65" t="n">
        <f aca="false">$D$8*(1-EXP(-K96/$D$8))*$C$8</f>
        <v>2.1987828777161E-011</v>
      </c>
      <c r="R96" s="66" t="n">
        <f aca="false">$B$13-K96</f>
        <v>410</v>
      </c>
      <c r="S96" s="67" t="n">
        <f aca="false">VLOOKUP($R96,$K$6:$Q$506,5)/$C$26</f>
        <v>0.858792099701984</v>
      </c>
      <c r="T96" s="68" t="n">
        <f aca="false">VLOOKUP($R96,$K$6:$Q$506,6)/$C$26</f>
        <v>7.55598023610672</v>
      </c>
      <c r="U96" s="69" t="n">
        <f aca="false">VLOOKUP($R96,$K$6:$Q$506,7)/$C$26</f>
        <v>122.04654092486</v>
      </c>
      <c r="V96" s="28" t="s">
        <v>212</v>
      </c>
      <c r="W96" s="78" t="n">
        <f aca="false">G96*S96+H96*T96+I96*U96</f>
        <v>0</v>
      </c>
      <c r="X96" s="25"/>
      <c r="Y96" s="25"/>
      <c r="Z96" s="25"/>
    </row>
    <row r="97" customFormat="false" ht="15.75" hidden="false" customHeight="false" outlineLevel="0" collapsed="false">
      <c r="A97" s="25"/>
      <c r="B97" s="25"/>
      <c r="C97" s="25"/>
      <c r="D97" s="25"/>
      <c r="E97" s="25"/>
      <c r="F97" s="28" t="s">
        <v>213</v>
      </c>
      <c r="G97" s="103" t="n">
        <v>0</v>
      </c>
      <c r="H97" s="76" t="n">
        <v>0</v>
      </c>
      <c r="I97" s="77" t="n">
        <v>0</v>
      </c>
      <c r="J97" s="25"/>
      <c r="K97" s="61" t="n">
        <v>91</v>
      </c>
      <c r="L97" s="62" t="n">
        <f aca="false">$B$17+$B$18*EXP(-K97/$B$21)+$B$19*EXP(-K97/$B$22)+$B$20*EXP(-K97/$B$23)</f>
        <v>0.418549521501732</v>
      </c>
      <c r="M97" s="63" t="n">
        <f aca="false">EXP(-K97/$D$9)</f>
        <v>0.000447486402234288</v>
      </c>
      <c r="N97" s="63" t="n">
        <f aca="false">EXP(-K97/$D$8)</f>
        <v>0.433934193038938</v>
      </c>
      <c r="O97" s="64" t="n">
        <f aca="false">(K97*$B$17+$B$18*$B$21*(1-EXP(-K97/$B$21))+$B$19*$B$22*(1-EXP(-K97/$B$22))+$B$20*$B$23*(1-EXP(-K97/$B$23)))*$C$7</f>
        <v>8.29087112834453E-014</v>
      </c>
      <c r="P97" s="64" t="n">
        <f aca="false">$D$9*(1-EXP(-K97/$D$9))*$C$9</f>
        <v>2.36455405779232E-012</v>
      </c>
      <c r="Q97" s="65" t="n">
        <f aca="false">$D$8*(1-EXP(-K97/$D$8))*$C$8</f>
        <v>2.21442824505919E-011</v>
      </c>
      <c r="R97" s="66" t="n">
        <f aca="false">$B$13-K97</f>
        <v>409</v>
      </c>
      <c r="S97" s="67" t="n">
        <f aca="false">VLOOKUP($R97,$K$6:$Q$506,5)/$C$26</f>
        <v>0.857176887684909</v>
      </c>
      <c r="T97" s="68" t="n">
        <f aca="false">VLOOKUP($R97,$K$6:$Q$506,6)/$C$26</f>
        <v>7.55598023610672</v>
      </c>
      <c r="U97" s="69" t="n">
        <f aca="false">VLOOKUP($R97,$K$6:$Q$506,7)/$C$26</f>
        <v>122.019766242646</v>
      </c>
      <c r="V97" s="28" t="s">
        <v>213</v>
      </c>
      <c r="W97" s="78" t="n">
        <f aca="false">G97*S97+H97*T97+I97*U97</f>
        <v>0</v>
      </c>
      <c r="X97" s="25"/>
      <c r="Y97" s="25"/>
      <c r="Z97" s="25"/>
    </row>
    <row r="98" customFormat="false" ht="15.75" hidden="false" customHeight="false" outlineLevel="0" collapsed="false">
      <c r="A98" s="25"/>
      <c r="B98" s="25"/>
      <c r="C98" s="25"/>
      <c r="D98" s="25"/>
      <c r="E98" s="25"/>
      <c r="F98" s="28" t="s">
        <v>214</v>
      </c>
      <c r="G98" s="103" t="n">
        <v>0</v>
      </c>
      <c r="H98" s="76" t="n">
        <v>0</v>
      </c>
      <c r="I98" s="77" t="n">
        <v>0</v>
      </c>
      <c r="J98" s="25"/>
      <c r="K98" s="61" t="n">
        <v>92</v>
      </c>
      <c r="L98" s="62" t="n">
        <f aca="false">$B$17+$B$18*EXP(-K98/$B$21)+$B$19*EXP(-K98/$B$22)+$B$20*EXP(-K98/$B$23)</f>
        <v>0.417467349546817</v>
      </c>
      <c r="M98" s="63" t="n">
        <f aca="false">EXP(-K98/$D$9)</f>
        <v>0.000411126267896461</v>
      </c>
      <c r="N98" s="63" t="n">
        <f aca="false">EXP(-K98/$D$8)</f>
        <v>0.42997135136453</v>
      </c>
      <c r="O98" s="64" t="n">
        <f aca="false">(K98*$B$17+$B$18*$B$21*(1-EXP(-K98/$B$21))+$B$19*$B$22*(1-EXP(-K98/$B$22))+$B$20*$B$23*(1-EXP(-K98/$B$23)))*$C$7</f>
        <v>8.36213589296714E-014</v>
      </c>
      <c r="P98" s="64" t="n">
        <f aca="false">$D$9*(1-EXP(-K98/$D$9))*$C$9</f>
        <v>2.3646400717856E-012</v>
      </c>
      <c r="Q98" s="65" t="n">
        <f aca="false">$D$8*(1-EXP(-K98/$D$8))*$C$8</f>
        <v>2.22993073333281E-011</v>
      </c>
      <c r="R98" s="66" t="n">
        <f aca="false">$B$13-K98</f>
        <v>408</v>
      </c>
      <c r="S98" s="67" t="n">
        <f aca="false">VLOOKUP($R98,$K$6:$Q$506,5)/$C$26</f>
        <v>0.855560578664158</v>
      </c>
      <c r="T98" s="68" t="n">
        <f aca="false">VLOOKUP($R98,$K$6:$Q$506,6)/$C$26</f>
        <v>7.55598023610672</v>
      </c>
      <c r="U98" s="69" t="n">
        <f aca="false">VLOOKUP($R98,$K$6:$Q$506,7)/$C$26</f>
        <v>121.992744790907</v>
      </c>
      <c r="V98" s="28" t="s">
        <v>214</v>
      </c>
      <c r="W98" s="78" t="n">
        <f aca="false">G98*S98+H98*T98+I98*U98</f>
        <v>0</v>
      </c>
      <c r="X98" s="25"/>
      <c r="Y98" s="25"/>
      <c r="Z98" s="25"/>
    </row>
    <row r="99" customFormat="false" ht="15.75" hidden="false" customHeight="false" outlineLevel="0" collapsed="false">
      <c r="A99" s="25"/>
      <c r="B99" s="25"/>
      <c r="C99" s="25"/>
      <c r="D99" s="25"/>
      <c r="E99" s="25"/>
      <c r="F99" s="28" t="s">
        <v>215</v>
      </c>
      <c r="G99" s="103" t="n">
        <v>0</v>
      </c>
      <c r="H99" s="76" t="n">
        <v>0</v>
      </c>
      <c r="I99" s="77" t="n">
        <v>0</v>
      </c>
      <c r="J99" s="25"/>
      <c r="K99" s="61" t="n">
        <v>93</v>
      </c>
      <c r="L99" s="62" t="n">
        <f aca="false">$B$17+$B$18*EXP(-K99/$B$21)+$B$19*EXP(-K99/$B$22)+$B$20*EXP(-K99/$B$23)</f>
        <v>0.416403374648701</v>
      </c>
      <c r="M99" s="63" t="n">
        <f aca="false">EXP(-K99/$D$9)</f>
        <v>0.000377720545944046</v>
      </c>
      <c r="N99" s="63" t="n">
        <f aca="false">EXP(-K99/$D$8)</f>
        <v>0.42604469977237</v>
      </c>
      <c r="O99" s="64" t="n">
        <f aca="false">(K99*$B$17+$B$18*$B$21*(1-EXP(-K99/$B$21))+$B$19*$B$22*(1-EXP(-K99/$B$22))+$B$20*$B$23*(1-EXP(-K99/$B$23)))*$C$7</f>
        <v>8.43321771913597E-014</v>
      </c>
      <c r="P99" s="64" t="n">
        <f aca="false">$D$9*(1-EXP(-K99/$D$9))*$C$9</f>
        <v>2.36471909678361E-012</v>
      </c>
      <c r="Q99" s="65" t="n">
        <f aca="false">$D$8*(1-EXP(-K99/$D$8))*$C$8</f>
        <v>2.24529164735951E-011</v>
      </c>
      <c r="R99" s="66" t="n">
        <f aca="false">$B$13-K99</f>
        <v>407</v>
      </c>
      <c r="S99" s="67" t="n">
        <f aca="false">VLOOKUP($R99,$K$6:$Q$506,5)/$C$26</f>
        <v>0.853943169840146</v>
      </c>
      <c r="T99" s="68" t="n">
        <f aca="false">VLOOKUP($R99,$K$6:$Q$506,6)/$C$26</f>
        <v>7.55598023610672</v>
      </c>
      <c r="U99" s="69" t="n">
        <f aca="false">VLOOKUP($R99,$K$6:$Q$506,7)/$C$26</f>
        <v>121.965474295284</v>
      </c>
      <c r="V99" s="28" t="s">
        <v>215</v>
      </c>
      <c r="W99" s="78" t="n">
        <f aca="false">G99*S99+H99*T99+I99*U99</f>
        <v>0</v>
      </c>
      <c r="X99" s="25"/>
      <c r="Y99" s="25"/>
      <c r="Z99" s="25"/>
    </row>
    <row r="100" customFormat="false" ht="15.75" hidden="false" customHeight="false" outlineLevel="0" collapsed="false">
      <c r="A100" s="25"/>
      <c r="B100" s="25"/>
      <c r="C100" s="25"/>
      <c r="D100" s="25"/>
      <c r="E100" s="25"/>
      <c r="F100" s="28" t="s">
        <v>216</v>
      </c>
      <c r="G100" s="103" t="n">
        <v>0</v>
      </c>
      <c r="H100" s="76" t="n">
        <v>0</v>
      </c>
      <c r="I100" s="77" t="n">
        <v>0</v>
      </c>
      <c r="J100" s="25"/>
      <c r="K100" s="61" t="n">
        <v>94</v>
      </c>
      <c r="L100" s="62" t="n">
        <f aca="false">$B$17+$B$18*EXP(-K100/$B$21)+$B$19*EXP(-K100/$B$22)+$B$20*EXP(-K100/$B$23)</f>
        <v>0.415357133454337</v>
      </c>
      <c r="M100" s="63" t="n">
        <f aca="false">EXP(-K100/$D$9)</f>
        <v>0.000347029178063124</v>
      </c>
      <c r="N100" s="63" t="n">
        <f aca="false">EXP(-K100/$D$8)</f>
        <v>0.422153907761731</v>
      </c>
      <c r="O100" s="64" t="n">
        <f aca="false">(K100*$B$17+$B$18*$B$21*(1-EXP(-K100/$B$21))+$B$19*$B$22*(1-EXP(-K100/$B$22))+$B$20*$B$23*(1-EXP(-K100/$B$23)))*$C$7</f>
        <v>8.50411966953663E-014</v>
      </c>
      <c r="P100" s="64" t="n">
        <f aca="false">$D$9*(1-EXP(-K100/$D$9))*$C$9</f>
        <v>2.36479170067132E-012</v>
      </c>
      <c r="Q100" s="65" t="n">
        <f aca="false">$D$8*(1-EXP(-K100/$D$8))*$C$8</f>
        <v>2.26051228004578E-011</v>
      </c>
      <c r="R100" s="66" t="n">
        <f aca="false">$B$13-K100</f>
        <v>406</v>
      </c>
      <c r="S100" s="67" t="n">
        <f aca="false">VLOOKUP($R100,$K$6:$Q$506,5)/$C$26</f>
        <v>0.852324658405777</v>
      </c>
      <c r="T100" s="68" t="n">
        <f aca="false">VLOOKUP($R100,$K$6:$Q$506,6)/$C$26</f>
        <v>7.55598023610672</v>
      </c>
      <c r="U100" s="69" t="n">
        <f aca="false">VLOOKUP($R100,$K$6:$Q$506,7)/$C$26</f>
        <v>121.937952460459</v>
      </c>
      <c r="V100" s="28" t="s">
        <v>216</v>
      </c>
      <c r="W100" s="78" t="n">
        <f aca="false">G100*S100+H100*T100+I100*U100</f>
        <v>0</v>
      </c>
      <c r="X100" s="25"/>
      <c r="Y100" s="25"/>
      <c r="Z100" s="25"/>
    </row>
    <row r="101" customFormat="false" ht="15.75" hidden="false" customHeight="false" outlineLevel="0" collapsed="false">
      <c r="A101" s="25"/>
      <c r="B101" s="25"/>
      <c r="C101" s="25"/>
      <c r="D101" s="25"/>
      <c r="E101" s="25"/>
      <c r="F101" s="28" t="s">
        <v>217</v>
      </c>
      <c r="G101" s="103" t="n">
        <v>0</v>
      </c>
      <c r="H101" s="76" t="n">
        <v>0</v>
      </c>
      <c r="I101" s="77" t="n">
        <v>0</v>
      </c>
      <c r="J101" s="25"/>
      <c r="K101" s="61" t="n">
        <v>95</v>
      </c>
      <c r="L101" s="62" t="n">
        <f aca="false">$B$17+$B$18*EXP(-K101/$B$21)+$B$19*EXP(-K101/$B$22)+$B$20*EXP(-K101/$B$23)</f>
        <v>0.414328175049081</v>
      </c>
      <c r="M101" s="63" t="n">
        <f aca="false">EXP(-K101/$D$9)</f>
        <v>0.000318831611677823</v>
      </c>
      <c r="N101" s="63" t="n">
        <f aca="false">EXP(-K101/$D$8)</f>
        <v>0.418298647850138</v>
      </c>
      <c r="O101" s="64" t="n">
        <f aca="false">(K101*$B$17+$B$18*$B$21*(1-EXP(-K101/$B$21))+$B$19*$B$22*(1-EXP(-K101/$B$22))+$B$20*$B$23*(1-EXP(-K101/$B$23)))*$C$7</f>
        <v>8.57484472892415E-014</v>
      </c>
      <c r="P101" s="64" t="n">
        <f aca="false">$D$9*(1-EXP(-K101/$D$9))*$C$9</f>
        <v>2.36485840519071E-012</v>
      </c>
      <c r="Q101" s="65" t="n">
        <f aca="false">$D$8*(1-EXP(-K101/$D$8))*$C$8</f>
        <v>2.27559391249079E-011</v>
      </c>
      <c r="R101" s="66" t="n">
        <f aca="false">$B$13-K101</f>
        <v>405</v>
      </c>
      <c r="S101" s="67" t="n">
        <f aca="false">VLOOKUP($R101,$K$6:$Q$506,5)/$C$26</f>
        <v>0.850705041546412</v>
      </c>
      <c r="T101" s="68" t="n">
        <f aca="false">VLOOKUP($R101,$K$6:$Q$506,6)/$C$26</f>
        <v>7.55598023610672</v>
      </c>
      <c r="U101" s="69" t="n">
        <f aca="false">VLOOKUP($R101,$K$6:$Q$506,7)/$C$26</f>
        <v>121.910176969957</v>
      </c>
      <c r="V101" s="28" t="s">
        <v>217</v>
      </c>
      <c r="W101" s="78" t="n">
        <f aca="false">G101*S101+H101*T101+I101*U101</f>
        <v>0</v>
      </c>
      <c r="X101" s="25"/>
      <c r="Y101" s="25"/>
      <c r="Z101" s="25"/>
    </row>
    <row r="102" customFormat="false" ht="15.75" hidden="false" customHeight="false" outlineLevel="0" collapsed="false">
      <c r="A102" s="25"/>
      <c r="B102" s="25"/>
      <c r="C102" s="25"/>
      <c r="D102" s="25"/>
      <c r="E102" s="25"/>
      <c r="F102" s="28" t="s">
        <v>218</v>
      </c>
      <c r="G102" s="103" t="n">
        <v>0</v>
      </c>
      <c r="H102" s="76" t="n">
        <v>0</v>
      </c>
      <c r="I102" s="77" t="n">
        <v>0</v>
      </c>
      <c r="J102" s="25"/>
      <c r="K102" s="61" t="n">
        <v>96</v>
      </c>
      <c r="L102" s="62" t="n">
        <f aca="false">$B$17+$B$18*EXP(-K102/$B$21)+$B$19*EXP(-K102/$B$22)+$B$20*EXP(-K102/$B$23)</f>
        <v>0.413316060621021</v>
      </c>
      <c r="M102" s="63" t="n">
        <f aca="false">EXP(-K102/$D$9)</f>
        <v>0.000292925215027848</v>
      </c>
      <c r="N102" s="63" t="n">
        <f aca="false">EXP(-K102/$D$8)</f>
        <v>0.414478595545801</v>
      </c>
      <c r="O102" s="64" t="n">
        <f aca="false">(K102*$B$17+$B$18*$B$21*(1-EXP(-K102/$B$21))+$B$19*$B$22*(1-EXP(-K102/$B$22))+$B$20*$B$23*(1-EXP(-K102/$B$23)))*$C$7</f>
        <v>8.64539580621485E-014</v>
      </c>
      <c r="P102" s="64" t="n">
        <f aca="false">$D$9*(1-EXP(-K102/$D$9))*$C$9</f>
        <v>2.36491968969001E-012</v>
      </c>
      <c r="Q102" s="65" t="n">
        <f aca="false">$D$8*(1-EXP(-K102/$D$8))*$C$8</f>
        <v>2.29053781409428E-011</v>
      </c>
      <c r="R102" s="66" t="n">
        <f aca="false">$B$13-K102</f>
        <v>404</v>
      </c>
      <c r="S102" s="67" t="n">
        <f aca="false">VLOOKUP($R102,$K$6:$Q$506,5)/$C$26</f>
        <v>0.849084316439835</v>
      </c>
      <c r="T102" s="68" t="n">
        <f aca="false">VLOOKUP($R102,$K$6:$Q$506,6)/$C$26</f>
        <v>7.55598023610672</v>
      </c>
      <c r="U102" s="69" t="n">
        <f aca="false">VLOOKUP($R102,$K$6:$Q$506,7)/$C$26</f>
        <v>121.882145485955</v>
      </c>
      <c r="V102" s="28" t="s">
        <v>218</v>
      </c>
      <c r="W102" s="78" t="n">
        <f aca="false">G102*S102+H102*T102+I102*U102</f>
        <v>0</v>
      </c>
      <c r="X102" s="25"/>
      <c r="Y102" s="25"/>
      <c r="Z102" s="25"/>
    </row>
    <row r="103" customFormat="false" ht="15.75" hidden="false" customHeight="false" outlineLevel="0" collapsed="false">
      <c r="A103" s="25"/>
      <c r="B103" s="25"/>
      <c r="C103" s="25"/>
      <c r="D103" s="25"/>
      <c r="E103" s="25"/>
      <c r="F103" s="28" t="s">
        <v>219</v>
      </c>
      <c r="G103" s="103" t="n">
        <v>0</v>
      </c>
      <c r="H103" s="76" t="n">
        <v>0</v>
      </c>
      <c r="I103" s="77" t="n">
        <v>0</v>
      </c>
      <c r="J103" s="25"/>
      <c r="K103" s="61" t="n">
        <v>97</v>
      </c>
      <c r="L103" s="62" t="n">
        <f aca="false">$B$17+$B$18*EXP(-K103/$B$21)+$B$19*EXP(-K103/$B$22)+$B$20*EXP(-K103/$B$23)</f>
        <v>0.412320363134383</v>
      </c>
      <c r="M103" s="63" t="n">
        <f aca="false">EXP(-K103/$D$9)</f>
        <v>0.00026912382102756</v>
      </c>
      <c r="N103" s="63" t="n">
        <f aca="false">EXP(-K103/$D$8)</f>
        <v>0.410693429320304</v>
      </c>
      <c r="O103" s="64" t="n">
        <f aca="false">(K103*$B$17+$B$18*$B$21*(1-EXP(-K103/$B$21))+$B$19*$B$22*(1-EXP(-K103/$B$22))+$B$20*$B$23*(1-EXP(-K103/$B$23)))*$C$7</f>
        <v>8.71577573652171E-014</v>
      </c>
      <c r="P103" s="64" t="n">
        <f aca="false">$D$9*(1-EXP(-K103/$D$9))*$C$9</f>
        <v>2.36497599456844E-012</v>
      </c>
      <c r="Q103" s="65" t="n">
        <f aca="false">$D$8*(1-EXP(-K103/$D$8))*$C$8</f>
        <v>2.30534524266338E-011</v>
      </c>
      <c r="R103" s="66" t="n">
        <f aca="false">$B$13-K103</f>
        <v>403</v>
      </c>
      <c r="S103" s="67" t="n">
        <f aca="false">VLOOKUP($R103,$K$6:$Q$506,5)/$C$26</f>
        <v>0.84746248025623</v>
      </c>
      <c r="T103" s="68" t="n">
        <f aca="false">VLOOKUP($R103,$K$6:$Q$506,6)/$C$26</f>
        <v>7.55598023610672</v>
      </c>
      <c r="U103" s="69" t="n">
        <f aca="false">VLOOKUP($R103,$K$6:$Q$506,7)/$C$26</f>
        <v>121.853855649082</v>
      </c>
      <c r="V103" s="28" t="s">
        <v>219</v>
      </c>
      <c r="W103" s="78" t="n">
        <f aca="false">G103*S103+H103*T103+I103*U103</f>
        <v>0</v>
      </c>
      <c r="X103" s="25"/>
      <c r="Y103" s="25"/>
      <c r="Z103" s="25"/>
    </row>
    <row r="104" customFormat="false" ht="15.75" hidden="false" customHeight="false" outlineLevel="0" collapsed="false">
      <c r="A104" s="25"/>
      <c r="B104" s="25"/>
      <c r="C104" s="25"/>
      <c r="D104" s="25"/>
      <c r="E104" s="25"/>
      <c r="F104" s="28" t="s">
        <v>220</v>
      </c>
      <c r="G104" s="103" t="n">
        <v>0</v>
      </c>
      <c r="H104" s="76" t="n">
        <v>0</v>
      </c>
      <c r="I104" s="77" t="n">
        <v>0</v>
      </c>
      <c r="J104" s="25"/>
      <c r="K104" s="61" t="n">
        <v>98</v>
      </c>
      <c r="L104" s="62" t="n">
        <f aca="false">$B$17+$B$18*EXP(-K104/$B$21)+$B$19*EXP(-K104/$B$22)+$B$20*EXP(-K104/$B$23)</f>
        <v>0.411340667011757</v>
      </c>
      <c r="M104" s="63" t="n">
        <f aca="false">EXP(-K104/$D$9)</f>
        <v>0.000247256389442571</v>
      </c>
      <c r="N104" s="63" t="n">
        <f aca="false">EXP(-K104/$D$8)</f>
        <v>0.406942830581545</v>
      </c>
      <c r="O104" s="64" t="n">
        <f aca="false">(K104*$B$17+$B$18*$B$21*(1-EXP(-K104/$B$21))+$B$19*$B$22*(1-EXP(-K104/$B$22))+$B$20*$B$23*(1-EXP(-K104/$B$23)))*$C$7</f>
        <v>8.78598728313484E-014</v>
      </c>
      <c r="P104" s="64" t="n">
        <f aca="false">$D$9*(1-EXP(-K104/$D$9))*$C$9</f>
        <v>2.36502772444094E-012</v>
      </c>
      <c r="Q104" s="65" t="n">
        <f aca="false">$D$8*(1-EXP(-K104/$D$8))*$C$8</f>
        <v>2.32001744451846E-011</v>
      </c>
      <c r="R104" s="66" t="n">
        <f aca="false">$B$13-K104</f>
        <v>402</v>
      </c>
      <c r="S104" s="67" t="n">
        <f aca="false">VLOOKUP($R104,$K$6:$Q$506,5)/$C$26</f>
        <v>0.845839530158142</v>
      </c>
      <c r="T104" s="68" t="n">
        <f aca="false">VLOOKUP($R104,$K$6:$Q$506,6)/$C$26</f>
        <v>7.55598023610672</v>
      </c>
      <c r="U104" s="69" t="n">
        <f aca="false">VLOOKUP($R104,$K$6:$Q$506,7)/$C$26</f>
        <v>121.825305078223</v>
      </c>
      <c r="V104" s="28" t="s">
        <v>220</v>
      </c>
      <c r="W104" s="78" t="n">
        <f aca="false">G104*S104+H104*T104+I104*U104</f>
        <v>0</v>
      </c>
      <c r="X104" s="25"/>
      <c r="Y104" s="25"/>
      <c r="Z104" s="25"/>
    </row>
    <row r="105" customFormat="false" ht="15.75" hidden="false" customHeight="false" outlineLevel="0" collapsed="false">
      <c r="A105" s="25"/>
      <c r="B105" s="25"/>
      <c r="C105" s="25"/>
      <c r="D105" s="25"/>
      <c r="E105" s="25"/>
      <c r="F105" s="28" t="s">
        <v>221</v>
      </c>
      <c r="G105" s="103" t="n">
        <v>0</v>
      </c>
      <c r="H105" s="76" t="n">
        <v>0</v>
      </c>
      <c r="I105" s="77" t="n">
        <v>0</v>
      </c>
      <c r="J105" s="25"/>
      <c r="K105" s="61" t="n">
        <v>99</v>
      </c>
      <c r="L105" s="62" t="n">
        <f aca="false">$B$17+$B$18*EXP(-K105/$B$21)+$B$19*EXP(-K105/$B$22)+$B$20*EXP(-K105/$B$23)</f>
        <v>0.410376567824914</v>
      </c>
      <c r="M105" s="63" t="n">
        <f aca="false">EXP(-K105/$D$9)</f>
        <v>0.00022716577777006</v>
      </c>
      <c r="N105" s="63" t="n">
        <f aca="false">EXP(-K105/$D$8)</f>
        <v>0.403226483646918</v>
      </c>
      <c r="O105" s="64" t="n">
        <f aca="false">(K105*$B$17+$B$18*$B$21*(1-EXP(-K105/$B$21))+$B$19*$B$22*(1-EXP(-K105/$B$22))+$B$20*$B$23*(1-EXP(-K105/$B$23)))*$C$7</f>
        <v>8.8560331394485E-014</v>
      </c>
      <c r="P105" s="64" t="n">
        <f aca="false">$D$9*(1-EXP(-K105/$D$9))*$C$9</f>
        <v>2.3650752510458E-012</v>
      </c>
      <c r="Q105" s="65" t="n">
        <f aca="false">$D$8*(1-EXP(-K105/$D$8))*$C$8</f>
        <v>2.33455565459806E-011</v>
      </c>
      <c r="R105" s="66" t="n">
        <f aca="false">$B$13-K105</f>
        <v>401</v>
      </c>
      <c r="S105" s="67" t="n">
        <f aca="false">VLOOKUP($R105,$K$6:$Q$506,5)/$C$26</f>
        <v>0.844215463300448</v>
      </c>
      <c r="T105" s="68" t="n">
        <f aca="false">VLOOKUP($R105,$K$6:$Q$506,6)/$C$26</f>
        <v>7.55598023610672</v>
      </c>
      <c r="U105" s="69" t="n">
        <f aca="false">VLOOKUP($R105,$K$6:$Q$506,7)/$C$26</f>
        <v>121.796491370315</v>
      </c>
      <c r="V105" s="28" t="s">
        <v>221</v>
      </c>
      <c r="W105" s="78" t="n">
        <f aca="false">G105*S105+H105*T105+I105*U105</f>
        <v>0</v>
      </c>
      <c r="X105" s="25"/>
      <c r="Y105" s="25"/>
      <c r="Z105" s="25"/>
    </row>
    <row r="106" customFormat="false" ht="15.75" hidden="false" customHeight="false" outlineLevel="0" collapsed="false">
      <c r="A106" s="25"/>
      <c r="B106" s="25"/>
      <c r="C106" s="25"/>
      <c r="D106" s="25"/>
      <c r="E106" s="25"/>
      <c r="F106" s="28" t="s">
        <v>222</v>
      </c>
      <c r="G106" s="103" t="n">
        <v>0</v>
      </c>
      <c r="H106" s="76" t="n">
        <v>0</v>
      </c>
      <c r="I106" s="77" t="n">
        <v>0</v>
      </c>
      <c r="J106" s="25"/>
      <c r="K106" s="61" t="n">
        <v>100</v>
      </c>
      <c r="L106" s="62" t="n">
        <f aca="false">$B$17+$B$18*EXP(-K106/$B$21)+$B$19*EXP(-K106/$B$22)+$B$20*EXP(-K106/$B$23)</f>
        <v>0.409427671993974</v>
      </c>
      <c r="M106" s="63" t="n">
        <f aca="false">EXP(-K106/$D$9)</f>
        <v>0.000208707611990194</v>
      </c>
      <c r="N106" s="63" t="n">
        <f aca="false">EXP(-K106/$D$8)</f>
        <v>0.399544075716742</v>
      </c>
      <c r="O106" s="64" t="n">
        <f aca="false">(K106*$B$17+$B$18*$B$21*(1-EXP(-K106/$B$21))+$B$19*$B$22*(1-EXP(-K106/$B$22))+$B$20*$B$23*(1-EXP(-K106/$B$23)))*$C$7</f>
        <v>8.92591593083618E-014</v>
      </c>
      <c r="P106" s="64" t="n">
        <f aca="false">$D$9*(1-EXP(-K106/$D$9))*$C$9</f>
        <v>2.36511891591603E-012</v>
      </c>
      <c r="Q106" s="65" t="n">
        <f aca="false">$D$8*(1-EXP(-K106/$D$8))*$C$8</f>
        <v>2.34896109656282E-011</v>
      </c>
      <c r="R106" s="66" t="n">
        <f aca="false">$B$13-K106</f>
        <v>400</v>
      </c>
      <c r="S106" s="67" t="n">
        <f aca="false">VLOOKUP($R106,$K$6:$Q$506,5)/$C$26</f>
        <v>0.842590276830326</v>
      </c>
      <c r="T106" s="68" t="n">
        <f aca="false">VLOOKUP($R106,$K$6:$Q$506,6)/$C$26</f>
        <v>7.55598023610672</v>
      </c>
      <c r="U106" s="69" t="n">
        <f aca="false">VLOOKUP($R106,$K$6:$Q$506,7)/$C$26</f>
        <v>121.767412100151</v>
      </c>
      <c r="V106" s="28" t="s">
        <v>222</v>
      </c>
      <c r="W106" s="78" t="n">
        <f aca="false">G106*S106+H106*T106+I106*U106</f>
        <v>0</v>
      </c>
      <c r="X106" s="25"/>
      <c r="Y106" s="25"/>
      <c r="Z106" s="25"/>
    </row>
    <row r="107" customFormat="false" ht="15.75" hidden="false" customHeight="false" outlineLevel="0" collapsed="false">
      <c r="A107" s="25"/>
      <c r="B107" s="25"/>
      <c r="C107" s="25"/>
      <c r="D107" s="25"/>
      <c r="E107" s="25"/>
      <c r="F107" s="28" t="s">
        <v>225</v>
      </c>
      <c r="G107" s="103" t="n">
        <v>0</v>
      </c>
      <c r="H107" s="76" t="n">
        <v>0</v>
      </c>
      <c r="I107" s="77" t="n">
        <v>0</v>
      </c>
      <c r="J107" s="25"/>
      <c r="K107" s="61" t="n">
        <v>101</v>
      </c>
      <c r="L107" s="62" t="n">
        <f aca="false">$B$17+$B$18*EXP(-K107/$B$21)+$B$19*EXP(-K107/$B$22)+$B$20*EXP(-K107/$B$23)</f>
        <v>0.4084935964947</v>
      </c>
      <c r="M107" s="63" t="n">
        <f aca="false">EXP(-K107/$D$9)</f>
        <v>0.000191749249073688</v>
      </c>
      <c r="N107" s="63" t="n">
        <f aca="false">EXP(-K107/$D$8)</f>
        <v>0.395895296847935</v>
      </c>
      <c r="O107" s="64" t="n">
        <f aca="false">(K107*$B$17+$B$18*$B$21*(1-EXP(-K107/$B$21))+$B$19*$B$22*(1-EXP(-K107/$B$22))+$B$20*$B$23*(1-EXP(-K107/$B$23)))*$C$7</f>
        <v>8.99563821647495E-014</v>
      </c>
      <c r="P107" s="64" t="n">
        <f aca="false">$D$9*(1-EXP(-K107/$D$9))*$C$9</f>
        <v>2.36515903283366E-012</v>
      </c>
      <c r="Q107" s="65" t="n">
        <f aca="false">$D$8*(1-EXP(-K107/$D$8))*$C$8</f>
        <v>2.36323498289847E-011</v>
      </c>
      <c r="R107" s="66" t="n">
        <f aca="false">$B$13-K107</f>
        <v>399</v>
      </c>
      <c r="S107" s="67" t="n">
        <f aca="false">VLOOKUP($R107,$K$6:$Q$506,5)/$C$26</f>
        <v>0.840963967887219</v>
      </c>
      <c r="T107" s="68" t="n">
        <f aca="false">VLOOKUP($R107,$K$6:$Q$506,6)/$C$26</f>
        <v>7.55598023610671</v>
      </c>
      <c r="U107" s="69" t="n">
        <f aca="false">VLOOKUP($R107,$K$6:$Q$506,7)/$C$26</f>
        <v>121.738064820169</v>
      </c>
      <c r="V107" s="28" t="s">
        <v>225</v>
      </c>
      <c r="W107" s="78" t="n">
        <f aca="false">G107*S107+H107*T107+I107*U107</f>
        <v>0</v>
      </c>
      <c r="X107" s="25"/>
      <c r="Y107" s="25"/>
      <c r="Z107" s="25"/>
    </row>
    <row r="108" customFormat="false" ht="15.75" hidden="false" customHeight="false" outlineLevel="0" collapsed="false">
      <c r="A108" s="25"/>
      <c r="B108" s="25"/>
      <c r="C108" s="25"/>
      <c r="D108" s="25"/>
      <c r="E108" s="25"/>
      <c r="F108" s="28" t="s">
        <v>226</v>
      </c>
      <c r="G108" s="103" t="n">
        <v>0</v>
      </c>
      <c r="H108" s="76" t="n">
        <v>0</v>
      </c>
      <c r="I108" s="77" t="n">
        <v>0</v>
      </c>
      <c r="J108" s="25"/>
      <c r="K108" s="61" t="n">
        <v>102</v>
      </c>
      <c r="L108" s="62" t="n">
        <f aca="false">$B$17+$B$18*EXP(-K108/$B$21)+$B$19*EXP(-K108/$B$22)+$B$20*EXP(-K108/$B$23)</f>
        <v>0.407573968573694</v>
      </c>
      <c r="M108" s="63" t="n">
        <f aca="false">EXP(-K108/$D$9)</f>
        <v>0.000176168823789957</v>
      </c>
      <c r="N108" s="63" t="n">
        <f aca="false">EXP(-K108/$D$8)</f>
        <v>0.392279839927925</v>
      </c>
      <c r="O108" s="64" t="n">
        <f aca="false">(K108*$B$17+$B$18*$B$21*(1-EXP(-K108/$B$21))+$B$19*$B$22*(1-EXP(-K108/$B$22))+$B$20*$B$23*(1-EXP(-K108/$B$23)))*$C$7</f>
        <v>9.06520249112074E-014</v>
      </c>
      <c r="P108" s="64" t="n">
        <f aca="false">$D$9*(1-EXP(-K108/$D$9))*$C$9</f>
        <v>2.3651958900846E-012</v>
      </c>
      <c r="Q108" s="65" t="n">
        <f aca="false">$D$8*(1-EXP(-K108/$D$8))*$C$8</f>
        <v>2.3773785150179E-011</v>
      </c>
      <c r="R108" s="66" t="n">
        <f aca="false">$B$13-K108</f>
        <v>398</v>
      </c>
      <c r="S108" s="67" t="n">
        <f aca="false">VLOOKUP($R108,$K$6:$Q$506,5)/$C$26</f>
        <v>0.839336533602804</v>
      </c>
      <c r="T108" s="68" t="n">
        <f aca="false">VLOOKUP($R108,$K$6:$Q$506,6)/$C$26</f>
        <v>7.55598023610671</v>
      </c>
      <c r="U108" s="69" t="n">
        <f aca="false">VLOOKUP($R108,$K$6:$Q$506,7)/$C$26</f>
        <v>121.70844706025</v>
      </c>
      <c r="V108" s="28" t="s">
        <v>226</v>
      </c>
      <c r="W108" s="78" t="n">
        <f aca="false">G108*S108+H108*T108+I108*U108</f>
        <v>0</v>
      </c>
      <c r="X108" s="25"/>
      <c r="Y108" s="25"/>
      <c r="Z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8" t="s">
        <v>227</v>
      </c>
      <c r="G109" s="103" t="n">
        <v>0</v>
      </c>
      <c r="H109" s="76" t="n">
        <v>0</v>
      </c>
      <c r="I109" s="77" t="n">
        <v>0</v>
      </c>
      <c r="J109" s="25"/>
      <c r="K109" s="61" t="n">
        <v>103</v>
      </c>
      <c r="L109" s="62" t="n">
        <f aca="false">$B$17+$B$18*EXP(-K109/$B$21)+$B$19*EXP(-K109/$B$22)+$B$20*EXP(-K109/$B$23)</f>
        <v>0.406668425471293</v>
      </c>
      <c r="M109" s="63" t="n">
        <f aca="false">EXP(-K109/$D$9)</f>
        <v>0.000161854372966072</v>
      </c>
      <c r="N109" s="63" t="n">
        <f aca="false">EXP(-K109/$D$8)</f>
        <v>0.388697400648804</v>
      </c>
      <c r="O109" s="64" t="n">
        <f aca="false">(K109*$B$17+$B$18*$B$21*(1-EXP(-K109/$B$21))+$B$19*$B$22*(1-EXP(-K109/$B$22))+$B$20*$B$23*(1-EXP(-K109/$B$23)))*$C$7</f>
        <v>9.13461118683565E-014</v>
      </c>
      <c r="P109" s="64" t="n">
        <f aca="false">$D$9*(1-EXP(-K109/$D$9))*$C$9</f>
        <v>2.36522975253037E-012</v>
      </c>
      <c r="Q109" s="65" t="n">
        <f aca="false">$D$8*(1-EXP(-K109/$D$8))*$C$8</f>
        <v>2.39139288336225E-011</v>
      </c>
      <c r="R109" s="66" t="n">
        <f aca="false">$B$13-K109</f>
        <v>397</v>
      </c>
      <c r="S109" s="67" t="n">
        <f aca="false">VLOOKUP($R109,$K$6:$Q$506,5)/$C$26</f>
        <v>0.837707971100957</v>
      </c>
      <c r="T109" s="68" t="n">
        <f aca="false">VLOOKUP($R109,$K$6:$Q$506,6)/$C$26</f>
        <v>7.55598023610671</v>
      </c>
      <c r="U109" s="69" t="n">
        <f aca="false">VLOOKUP($R109,$K$6:$Q$506,7)/$C$26</f>
        <v>121.678556327508</v>
      </c>
      <c r="V109" s="28" t="s">
        <v>227</v>
      </c>
      <c r="W109" s="78" t="n">
        <f aca="false">G109*S109+H109*T109+I109*U109</f>
        <v>0</v>
      </c>
      <c r="X109" s="25"/>
      <c r="Y109" s="25"/>
      <c r="Z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8" t="s">
        <v>228</v>
      </c>
      <c r="G110" s="103" t="n">
        <v>0</v>
      </c>
      <c r="H110" s="76" t="n">
        <v>0</v>
      </c>
      <c r="I110" s="77" t="n">
        <v>0</v>
      </c>
      <c r="J110" s="25"/>
      <c r="K110" s="61" t="n">
        <v>104</v>
      </c>
      <c r="L110" s="62" t="n">
        <f aca="false">$B$17+$B$18*EXP(-K110/$B$21)+$B$19*EXP(-K110/$B$22)+$B$20*EXP(-K110/$B$23)</f>
        <v>0.405776614151939</v>
      </c>
      <c r="M110" s="63" t="n">
        <f aca="false">EXP(-K110/$D$9)</f>
        <v>0.000148703030903325</v>
      </c>
      <c r="N110" s="63" t="n">
        <f aca="false">EXP(-K110/$D$8)</f>
        <v>0.385147677481708</v>
      </c>
      <c r="O110" s="64" t="n">
        <f aca="false">(K110*$B$17+$B$18*$B$21*(1-EXP(-K110/$B$21))+$B$19*$B$22*(1-EXP(-K110/$B$22))+$B$20*$B$23*(1-EXP(-K110/$B$23)))*$C$7</f>
        <v>9.20386667466862E-014</v>
      </c>
      <c r="P110" s="64" t="n">
        <f aca="false">$D$9*(1-EXP(-K110/$D$9))*$C$9</f>
        <v>2.36526086351135E-012</v>
      </c>
      <c r="Q110" s="65" t="n">
        <f aca="false">$D$8*(1-EXP(-K110/$D$8))*$C$8</f>
        <v>2.40527926750115E-011</v>
      </c>
      <c r="R110" s="66" t="n">
        <f aca="false">$B$13-K110</f>
        <v>396</v>
      </c>
      <c r="S110" s="67" t="n">
        <f aca="false">VLOOKUP($R110,$K$6:$Q$506,5)/$C$26</f>
        <v>0.836078277497722</v>
      </c>
      <c r="T110" s="68" t="n">
        <f aca="false">VLOOKUP($R110,$K$6:$Q$506,6)/$C$26</f>
        <v>7.55598023610671</v>
      </c>
      <c r="U110" s="69" t="n">
        <f aca="false">VLOOKUP($R110,$K$6:$Q$506,7)/$C$26</f>
        <v>121.648390106083</v>
      </c>
      <c r="V110" s="28" t="s">
        <v>228</v>
      </c>
      <c r="W110" s="78" t="n">
        <f aca="false">G110*S110+H110*T110+I110*U110</f>
        <v>0</v>
      </c>
      <c r="X110" s="25"/>
      <c r="Y110" s="25"/>
      <c r="Z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8" t="s">
        <v>229</v>
      </c>
      <c r="G111" s="103" t="n">
        <v>0</v>
      </c>
      <c r="H111" s="76" t="n">
        <v>0</v>
      </c>
      <c r="I111" s="77" t="n">
        <v>0</v>
      </c>
      <c r="J111" s="25"/>
      <c r="K111" s="61" t="n">
        <v>105</v>
      </c>
      <c r="L111" s="62" t="n">
        <f aca="false">$B$17+$B$18*EXP(-K111/$B$21)+$B$19*EXP(-K111/$B$22)+$B$20*EXP(-K111/$B$23)</f>
        <v>0.404898191041831</v>
      </c>
      <c r="M111" s="63" t="n">
        <f aca="false">EXP(-K111/$D$9)</f>
        <v>0.000136620290169549</v>
      </c>
      <c r="N111" s="63" t="n">
        <f aca="false">EXP(-K111/$D$8)</f>
        <v>0.381630371651446</v>
      </c>
      <c r="O111" s="64" t="n">
        <f aca="false">(K111*$B$17+$B$18*$B$21*(1-EXP(-K111/$B$21))+$B$19*$B$22*(1-EXP(-K111/$B$22))+$B$20*$B$23*(1-EXP(-K111/$B$23)))*$C$7</f>
        <v>9.27297126629086E-014</v>
      </c>
      <c r="P111" s="64" t="n">
        <f aca="false">$D$9*(1-EXP(-K111/$D$9))*$C$9</f>
        <v>2.36528944659552E-012</v>
      </c>
      <c r="Q111" s="65" t="n">
        <f aca="false">$D$8*(1-EXP(-K111/$D$8))*$C$8</f>
        <v>2.41903883623197E-011</v>
      </c>
      <c r="R111" s="66" t="n">
        <f aca="false">$B$13-K111</f>
        <v>395</v>
      </c>
      <c r="S111" s="67" t="n">
        <f aca="false">VLOOKUP($R111,$K$6:$Q$506,5)/$C$26</f>
        <v>0.834447449901272</v>
      </c>
      <c r="T111" s="68" t="n">
        <f aca="false">VLOOKUP($R111,$K$6:$Q$506,6)/$C$26</f>
        <v>7.55598023610671</v>
      </c>
      <c r="U111" s="69" t="n">
        <f aca="false">VLOOKUP($R111,$K$6:$Q$506,7)/$C$26</f>
        <v>121.617945856926</v>
      </c>
      <c r="V111" s="28" t="s">
        <v>229</v>
      </c>
      <c r="W111" s="78" t="n">
        <f aca="false">G111*S111+H111*T111+I111*U111</f>
        <v>0</v>
      </c>
      <c r="X111" s="25"/>
      <c r="Y111" s="25"/>
      <c r="Z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8" t="s">
        <v>230</v>
      </c>
      <c r="G112" s="103" t="n">
        <v>0</v>
      </c>
      <c r="H112" s="76" t="n">
        <v>0</v>
      </c>
      <c r="I112" s="77" t="n">
        <v>0</v>
      </c>
      <c r="J112" s="25"/>
      <c r="K112" s="61" t="n">
        <v>106</v>
      </c>
      <c r="L112" s="62" t="n">
        <f aca="false">$B$17+$B$18*EXP(-K112/$B$21)+$B$19*EXP(-K112/$B$22)+$B$20*EXP(-K112/$B$23)</f>
        <v>0.404032821773666</v>
      </c>
      <c r="M112" s="63" t="n">
        <f aca="false">EXP(-K112/$D$9)</f>
        <v>0.000125519322455145</v>
      </c>
      <c r="N112" s="63" t="n">
        <f aca="false">EXP(-K112/$D$8)</f>
        <v>0.378145187111345</v>
      </c>
      <c r="O112" s="64" t="n">
        <f aca="false">(K112*$B$17+$B$18*$B$21*(1-EXP(-K112/$B$21))+$B$19*$B$22*(1-EXP(-K112/$B$22))+$B$20*$B$23*(1-EXP(-K112/$B$23)))*$C$7</f>
        <v>9.34192721558704E-014</v>
      </c>
      <c r="P112" s="64" t="n">
        <f aca="false">$D$9*(1-EXP(-K112/$D$9))*$C$9</f>
        <v>2.36531570718503E-012</v>
      </c>
      <c r="Q112" s="65" t="n">
        <f aca="false">$D$8*(1-EXP(-K112/$D$8))*$C$8</f>
        <v>2.43267274767819E-011</v>
      </c>
      <c r="R112" s="66" t="n">
        <f aca="false">$B$13-K112</f>
        <v>394</v>
      </c>
      <c r="S112" s="67" t="n">
        <f aca="false">VLOOKUP($R112,$K$6:$Q$506,5)/$C$26</f>
        <v>0.832815485411874</v>
      </c>
      <c r="T112" s="68" t="n">
        <f aca="false">VLOOKUP($R112,$K$6:$Q$506,6)/$C$26</f>
        <v>7.55598023610671</v>
      </c>
      <c r="U112" s="69" t="n">
        <f aca="false">VLOOKUP($R112,$K$6:$Q$506,7)/$C$26</f>
        <v>121.587221017589</v>
      </c>
      <c r="V112" s="28" t="s">
        <v>230</v>
      </c>
      <c r="W112" s="78" t="n">
        <f aca="false">G112*S112+H112*T112+I112*U112</f>
        <v>0</v>
      </c>
      <c r="X112" s="25"/>
      <c r="Y112" s="25"/>
      <c r="Z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8" t="s">
        <v>231</v>
      </c>
      <c r="G113" s="103" t="n">
        <v>0</v>
      </c>
      <c r="H113" s="76" t="n">
        <v>0</v>
      </c>
      <c r="I113" s="77" t="n">
        <v>0</v>
      </c>
      <c r="J113" s="25"/>
      <c r="K113" s="61" t="n">
        <v>107</v>
      </c>
      <c r="L113" s="62" t="n">
        <f aca="false">$B$17+$B$18*EXP(-K113/$B$21)+$B$19*EXP(-K113/$B$22)+$B$20*EXP(-K113/$B$23)</f>
        <v>0.403180180938266</v>
      </c>
      <c r="M113" s="63" t="n">
        <f aca="false">EXP(-K113/$D$9)</f>
        <v>0.00011532035461238</v>
      </c>
      <c r="N113" s="63" t="n">
        <f aca="false">EXP(-K113/$D$8)</f>
        <v>0.374691830518339</v>
      </c>
      <c r="O113" s="64" t="n">
        <f aca="false">(K113*$B$17+$B$18*$B$21*(1-EXP(-K113/$B$21))+$B$19*$B$22*(1-EXP(-K113/$B$22))+$B$20*$B$23*(1-EXP(-K113/$B$23)))*$C$7</f>
        <v>9.41073672020366E-014</v>
      </c>
      <c r="P113" s="64" t="n">
        <f aca="false">$D$9*(1-EXP(-K113/$D$9))*$C$9</f>
        <v>2.36533983399225E-012</v>
      </c>
      <c r="Q113" s="65" t="n">
        <f aca="false">$D$8*(1-EXP(-K113/$D$8))*$C$8</f>
        <v>2.44618214938692E-011</v>
      </c>
      <c r="R113" s="66" t="n">
        <f aca="false">$B$13-K113</f>
        <v>393</v>
      </c>
      <c r="S113" s="67" t="n">
        <f aca="false">VLOOKUP($R113,$K$6:$Q$506,5)/$C$26</f>
        <v>0.831182381121859</v>
      </c>
      <c r="T113" s="68" t="n">
        <f aca="false">VLOOKUP($R113,$K$6:$Q$506,6)/$C$26</f>
        <v>7.5559802361067</v>
      </c>
      <c r="U113" s="69" t="n">
        <f aca="false">VLOOKUP($R113,$K$6:$Q$506,7)/$C$26</f>
        <v>121.556213002004</v>
      </c>
      <c r="V113" s="28" t="s">
        <v>231</v>
      </c>
      <c r="W113" s="78" t="n">
        <f aca="false">G113*S113+H113*T113+I113*U113</f>
        <v>0</v>
      </c>
      <c r="X113" s="25"/>
      <c r="Y113" s="25"/>
      <c r="Z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8" t="s">
        <v>232</v>
      </c>
      <c r="G114" s="103" t="n">
        <v>0</v>
      </c>
      <c r="H114" s="76" t="n">
        <v>0</v>
      </c>
      <c r="I114" s="77" t="n">
        <v>0</v>
      </c>
      <c r="J114" s="25"/>
      <c r="K114" s="61" t="n">
        <v>108</v>
      </c>
      <c r="L114" s="62" t="n">
        <f aca="false">$B$17+$B$18*EXP(-K114/$B$21)+$B$19*EXP(-K114/$B$22)+$B$20*EXP(-K114/$B$23)</f>
        <v>0.402339951842913</v>
      </c>
      <c r="M114" s="63" t="n">
        <f aca="false">EXP(-K114/$D$9)</f>
        <v>0.000105950095394097</v>
      </c>
      <c r="N114" s="63" t="n">
        <f aca="false">EXP(-K114/$D$8)</f>
        <v>0.371270011208273</v>
      </c>
      <c r="O114" s="64" t="n">
        <f aca="false">(K114*$B$17+$B$18*$B$21*(1-EXP(-K114/$B$21))+$B$19*$B$22*(1-EXP(-K114/$B$22))+$B$20*$B$23*(1-EXP(-K114/$B$23)))*$C$7</f>
        <v>9.47940192305554E-014</v>
      </c>
      <c r="P114" s="64" t="n">
        <f aca="false">$D$9*(1-EXP(-K114/$D$9))*$C$9</f>
        <v>2.36536200039587E-012</v>
      </c>
      <c r="Q114" s="65" t="n">
        <f aca="false">$D$8*(1-EXP(-K114/$D$8))*$C$8</f>
        <v>2.45956817842545E-011</v>
      </c>
      <c r="R114" s="66" t="n">
        <f aca="false">$B$13-K114</f>
        <v>392</v>
      </c>
      <c r="S114" s="67" t="n">
        <f aca="false">VLOOKUP($R114,$K$6:$Q$506,5)/$C$26</f>
        <v>0.82954813411558</v>
      </c>
      <c r="T114" s="68" t="n">
        <f aca="false">VLOOKUP($R114,$K$6:$Q$506,6)/$C$26</f>
        <v>7.5559802361067</v>
      </c>
      <c r="U114" s="69" t="n">
        <f aca="false">VLOOKUP($R114,$K$6:$Q$506,7)/$C$26</f>
        <v>121.524919200271</v>
      </c>
      <c r="V114" s="28" t="s">
        <v>232</v>
      </c>
      <c r="W114" s="78" t="n">
        <f aca="false">G114*S114+H114*T114+I114*U114</f>
        <v>0</v>
      </c>
      <c r="X114" s="25"/>
      <c r="Y114" s="25"/>
      <c r="Z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8" t="s">
        <v>233</v>
      </c>
      <c r="G115" s="103" t="n">
        <v>0</v>
      </c>
      <c r="H115" s="76" t="n">
        <v>0</v>
      </c>
      <c r="I115" s="77" t="n">
        <v>0</v>
      </c>
      <c r="J115" s="25"/>
      <c r="K115" s="61" t="n">
        <v>109</v>
      </c>
      <c r="L115" s="62" t="n">
        <f aca="false">$B$17+$B$18*EXP(-K115/$B$21)+$B$19*EXP(-K115/$B$22)+$B$20*EXP(-K115/$B$23)</f>
        <v>0.401511826276206</v>
      </c>
      <c r="M115" s="63" t="n">
        <f aca="false">EXP(-K115/$D$9)</f>
        <v>9.7341208772291E-005</v>
      </c>
      <c r="N115" s="63" t="n">
        <f aca="false">EXP(-K115/$D$8)</f>
        <v>0.367879441171442</v>
      </c>
      <c r="O115" s="64" t="n">
        <f aca="false">(K115*$B$17+$B$18*$B$21*(1-EXP(-K115/$B$21))+$B$19*$B$22*(1-EXP(-K115/$B$22))+$B$20*$B$23*(1-EXP(-K115/$B$23)))*$C$7</f>
        <v>9.54792491379181E-014</v>
      </c>
      <c r="P115" s="64" t="n">
        <f aca="false">$D$9*(1-EXP(-K115/$D$9))*$C$9</f>
        <v>2.36538236568686E-012</v>
      </c>
      <c r="Q115" s="65" t="n">
        <f aca="false">$D$8*(1-EXP(-K115/$D$8))*$C$8</f>
        <v>2.47283196147696E-011</v>
      </c>
      <c r="R115" s="66" t="n">
        <f aca="false">$B$13-K115</f>
        <v>391</v>
      </c>
      <c r="S115" s="67" t="n">
        <f aca="false">VLOOKUP($R115,$K$6:$Q$506,5)/$C$26</f>
        <v>0.827912741469375</v>
      </c>
      <c r="T115" s="68" t="n">
        <f aca="false">VLOOKUP($R115,$K$6:$Q$506,6)/$C$26</f>
        <v>7.5559802361067</v>
      </c>
      <c r="U115" s="69" t="n">
        <f aca="false">VLOOKUP($R115,$K$6:$Q$506,7)/$C$26</f>
        <v>121.493336978434</v>
      </c>
      <c r="V115" s="28" t="s">
        <v>233</v>
      </c>
      <c r="W115" s="78" t="n">
        <f aca="false">G115*S115+H115*T115+I115*U115</f>
        <v>0</v>
      </c>
      <c r="X115" s="25"/>
      <c r="Y115" s="25"/>
      <c r="Z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8" t="s">
        <v>234</v>
      </c>
      <c r="G116" s="103" t="n">
        <v>0</v>
      </c>
      <c r="H116" s="76" t="n">
        <v>0</v>
      </c>
      <c r="I116" s="77" t="n">
        <v>0</v>
      </c>
      <c r="J116" s="25"/>
      <c r="K116" s="61" t="n">
        <v>110</v>
      </c>
      <c r="L116" s="62" t="n">
        <f aca="false">$B$17+$B$18*EXP(-K116/$B$21)+$B$19*EXP(-K116/$B$22)+$B$20*EXP(-K116/$B$23)</f>
        <v>0.400695504279275</v>
      </c>
      <c r="M116" s="63" t="n">
        <f aca="false">EXP(-K116/$D$9)</f>
        <v>8.94318300517417E-005</v>
      </c>
      <c r="N116" s="63" t="n">
        <f aca="false">EXP(-K116/$D$8)</f>
        <v>0.364519835028348</v>
      </c>
      <c r="O116" s="64" t="n">
        <f aca="false">(K116*$B$17+$B$18*$B$21*(1-EXP(-K116/$B$21))+$B$19*$B$22*(1-EXP(-K116/$B$22))+$B$20*$B$23*(1-EXP(-K116/$B$23)))*$C$7</f>
        <v>9.6163077302222E-014</v>
      </c>
      <c r="P116" s="64" t="n">
        <f aca="false">$D$9*(1-EXP(-K116/$D$9))*$C$9</f>
        <v>2.36540107621311E-012</v>
      </c>
      <c r="Q116" s="65" t="n">
        <f aca="false">$D$8*(1-EXP(-K116/$D$8))*$C$8</f>
        <v>2.48597461493536E-011</v>
      </c>
      <c r="R116" s="66" t="n">
        <f aca="false">$B$13-K116</f>
        <v>390</v>
      </c>
      <c r="S116" s="67" t="n">
        <f aca="false">VLOOKUP($R116,$K$6:$Q$506,5)/$C$26</f>
        <v>0.826276200251535</v>
      </c>
      <c r="T116" s="68" t="n">
        <f aca="false">VLOOKUP($R116,$K$6:$Q$506,6)/$C$26</f>
        <v>7.5559802361067</v>
      </c>
      <c r="U116" s="69" t="n">
        <f aca="false">VLOOKUP($R116,$K$6:$Q$506,7)/$C$26</f>
        <v>121.461463678263</v>
      </c>
      <c r="V116" s="28" t="s">
        <v>234</v>
      </c>
      <c r="W116" s="78" t="n">
        <f aca="false">G116*S116+H116*T116+I116*U116</f>
        <v>0</v>
      </c>
      <c r="X116" s="25"/>
      <c r="Y116" s="25"/>
      <c r="Z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8" t="s">
        <v>235</v>
      </c>
      <c r="G117" s="103" t="n">
        <v>0</v>
      </c>
      <c r="H117" s="76" t="n">
        <v>0</v>
      </c>
      <c r="I117" s="77" t="n">
        <v>0</v>
      </c>
      <c r="J117" s="25"/>
      <c r="K117" s="61" t="n">
        <v>111</v>
      </c>
      <c r="L117" s="62" t="n">
        <f aca="false">$B$17+$B$18*EXP(-K117/$B$21)+$B$19*EXP(-K117/$B$22)+$B$20*EXP(-K117/$B$23)</f>
        <v>0.399890693923154</v>
      </c>
      <c r="M117" s="63" t="n">
        <f aca="false">EXP(-K117/$D$9)</f>
        <v>8.21651213014353E-005</v>
      </c>
      <c r="N117" s="63" t="n">
        <f aca="false">EXP(-K117/$D$8)</f>
        <v>0.36119091000568</v>
      </c>
      <c r="O117" s="64" t="n">
        <f aca="false">(K117*$B$17+$B$18*$B$21*(1-EXP(-K117/$B$21))+$B$19*$B$22*(1-EXP(-K117/$B$22))+$B$20*$B$23*(1-EXP(-K117/$B$23)))*$C$7</f>
        <v>9.68455235970495E-014</v>
      </c>
      <c r="P117" s="64" t="n">
        <f aca="false">$D$9*(1-EXP(-K117/$D$9))*$C$9</f>
        <v>2.36541826643116E-012</v>
      </c>
      <c r="Q117" s="65" t="n">
        <f aca="false">$D$8*(1-EXP(-K117/$D$8))*$C$8</f>
        <v>2.49899724499927E-011</v>
      </c>
      <c r="R117" s="66" t="n">
        <f aca="false">$B$13-K117</f>
        <v>389</v>
      </c>
      <c r="S117" s="67" t="n">
        <f aca="false">VLOOKUP($R117,$K$6:$Q$506,5)/$C$26</f>
        <v>0.824638507522262</v>
      </c>
      <c r="T117" s="68" t="n">
        <f aca="false">VLOOKUP($R117,$K$6:$Q$506,6)/$C$26</f>
        <v>7.55598023610669</v>
      </c>
      <c r="U117" s="69" t="n">
        <f aca="false">VLOOKUP($R117,$K$6:$Q$506,7)/$C$26</f>
        <v>121.429296617026</v>
      </c>
      <c r="V117" s="28" t="s">
        <v>235</v>
      </c>
      <c r="W117" s="78" t="n">
        <f aca="false">G117*S117+H117*T117+I117*U117</f>
        <v>0</v>
      </c>
      <c r="X117" s="25"/>
      <c r="Y117" s="25"/>
      <c r="Z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8" t="s">
        <v>236</v>
      </c>
      <c r="G118" s="103" t="n">
        <v>0</v>
      </c>
      <c r="H118" s="76" t="n">
        <v>0</v>
      </c>
      <c r="I118" s="77" t="n">
        <v>0</v>
      </c>
      <c r="J118" s="25"/>
      <c r="K118" s="61" t="n">
        <v>112</v>
      </c>
      <c r="L118" s="62" t="n">
        <f aca="false">$B$17+$B$18*EXP(-K118/$B$21)+$B$19*EXP(-K118/$B$22)+$B$20*EXP(-K118/$B$23)</f>
        <v>0.399097111092185</v>
      </c>
      <c r="M118" s="63" t="n">
        <f aca="false">EXP(-K118/$D$9)</f>
        <v>7.54888629090297E-005</v>
      </c>
      <c r="N118" s="63" t="n">
        <f aca="false">EXP(-K118/$D$8)</f>
        <v>0.357892385912512</v>
      </c>
      <c r="O118" s="64" t="n">
        <f aca="false">(K118*$B$17+$B$18*$B$21*(1-EXP(-K118/$B$21))+$B$19*$B$22*(1-EXP(-K118/$B$22))+$B$20*$B$23*(1-EXP(-K118/$B$23)))*$C$7</f>
        <v>9.75266074049728E-014</v>
      </c>
      <c r="P118" s="64" t="n">
        <f aca="false">$D$9*(1-EXP(-K118/$D$9))*$C$9</f>
        <v>2.36543405987238E-012</v>
      </c>
      <c r="Q118" s="65" t="n">
        <f aca="false">$D$8*(1-EXP(-K118/$D$8))*$C$8</f>
        <v>2.51190094776509E-011</v>
      </c>
      <c r="R118" s="66" t="n">
        <f aca="false">$B$13-K118</f>
        <v>388</v>
      </c>
      <c r="S118" s="67" t="n">
        <f aca="false">VLOOKUP($R118,$K$6:$Q$506,5)/$C$26</f>
        <v>0.822999660333629</v>
      </c>
      <c r="T118" s="68" t="n">
        <f aca="false">VLOOKUP($R118,$K$6:$Q$506,6)/$C$26</f>
        <v>7.55598023610669</v>
      </c>
      <c r="U118" s="69" t="n">
        <f aca="false">VLOOKUP($R118,$K$6:$Q$506,7)/$C$26</f>
        <v>121.396833087268</v>
      </c>
      <c r="V118" s="28" t="s">
        <v>236</v>
      </c>
      <c r="W118" s="78" t="n">
        <f aca="false">G118*S118+H118*T118+I118*U118</f>
        <v>0</v>
      </c>
      <c r="X118" s="25"/>
      <c r="Y118" s="25"/>
      <c r="Z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8" t="s">
        <v>237</v>
      </c>
      <c r="G119" s="103" t="n">
        <v>0</v>
      </c>
      <c r="H119" s="76" t="n">
        <v>0</v>
      </c>
      <c r="I119" s="77" t="n">
        <v>0</v>
      </c>
      <c r="J119" s="25"/>
      <c r="K119" s="61" t="n">
        <v>113</v>
      </c>
      <c r="L119" s="62" t="n">
        <f aca="false">$B$17+$B$18*EXP(-K119/$B$21)+$B$19*EXP(-K119/$B$22)+$B$20*EXP(-K119/$B$23)</f>
        <v>0.39831447927325</v>
      </c>
      <c r="M119" s="63" t="n">
        <f aca="false">EXP(-K119/$D$9)</f>
        <v>6.93550783232243E-005</v>
      </c>
      <c r="N119" s="63" t="n">
        <f aca="false">EXP(-K119/$D$8)</f>
        <v>0.354623985116726</v>
      </c>
      <c r="O119" s="64" t="n">
        <f aca="false">(K119*$B$17+$B$18*$B$21*(1-EXP(-K119/$B$21))+$B$19*$B$22*(1-EXP(-K119/$B$22))+$B$20*$B$23*(1-EXP(-K119/$B$23)))*$C$7</f>
        <v>9.82063476306936E-014</v>
      </c>
      <c r="P119" s="64" t="n">
        <f aca="false">$D$9*(1-EXP(-K119/$D$9))*$C$9</f>
        <v>2.36544857003071E-012</v>
      </c>
      <c r="Q119" s="65" t="n">
        <f aca="false">$D$8*(1-EXP(-K119/$D$8))*$C$8</f>
        <v>2.52468680931928E-011</v>
      </c>
      <c r="R119" s="66" t="n">
        <f aca="false">$B$13-K119</f>
        <v>387</v>
      </c>
      <c r="S119" s="67" t="n">
        <f aca="false">VLOOKUP($R119,$K$6:$Q$506,5)/$C$26</f>
        <v>0.821359655729547</v>
      </c>
      <c r="T119" s="68" t="n">
        <f aca="false">VLOOKUP($R119,$K$6:$Q$506,6)/$C$26</f>
        <v>7.55598023610669</v>
      </c>
      <c r="U119" s="69" t="n">
        <f aca="false">VLOOKUP($R119,$K$6:$Q$506,7)/$C$26</f>
        <v>121.364070356579</v>
      </c>
      <c r="V119" s="28" t="s">
        <v>237</v>
      </c>
      <c r="W119" s="78" t="n">
        <f aca="false">G119*S119+H119*T119+I119*U119</f>
        <v>0</v>
      </c>
      <c r="X119" s="25"/>
      <c r="Y119" s="25"/>
      <c r="Z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8" t="s">
        <v>238</v>
      </c>
      <c r="G120" s="103" t="n">
        <v>0</v>
      </c>
      <c r="H120" s="76" t="n">
        <v>0</v>
      </c>
      <c r="I120" s="77" t="n">
        <v>0</v>
      </c>
      <c r="J120" s="25"/>
      <c r="K120" s="61" t="n">
        <v>114</v>
      </c>
      <c r="L120" s="62" t="n">
        <f aca="false">$B$17+$B$18*EXP(-K120/$B$21)+$B$19*EXP(-K120/$B$22)+$B$20*EXP(-K120/$B$23)</f>
        <v>0.397542529350711</v>
      </c>
      <c r="M120" s="63" t="n">
        <f aca="false">EXP(-K120/$D$9)</f>
        <v>6.37196892873746E-005</v>
      </c>
      <c r="N120" s="63" t="n">
        <f aca="false">EXP(-K120/$D$8)</f>
        <v>0.351385432521634</v>
      </c>
      <c r="O120" s="64" t="n">
        <f aca="false">(K120*$B$17+$B$18*$B$21*(1-EXP(-K120/$B$21))+$B$19*$B$22*(1-EXP(-K120/$B$22))+$B$20*$B$23*(1-EXP(-K120/$B$23)))*$C$7</f>
        <v>9.88847627138295E-014</v>
      </c>
      <c r="P120" s="64" t="n">
        <f aca="false">$D$9*(1-EXP(-K120/$D$9))*$C$9</f>
        <v>2.36546190117823E-012</v>
      </c>
      <c r="Q120" s="65" t="n">
        <f aca="false">$D$8*(1-EXP(-K120/$D$8))*$C$8</f>
        <v>2.53735590582977E-011</v>
      </c>
      <c r="R120" s="66" t="n">
        <f aca="false">$B$13-K120</f>
        <v>386</v>
      </c>
      <c r="S120" s="67" t="n">
        <f aca="false">VLOOKUP($R120,$K$6:$Q$506,5)/$C$26</f>
        <v>0.819718490745721</v>
      </c>
      <c r="T120" s="68" t="n">
        <f aca="false">VLOOKUP($R120,$K$6:$Q$506,6)/$C$26</f>
        <v>7.55598023610668</v>
      </c>
      <c r="U120" s="69" t="n">
        <f aca="false">VLOOKUP($R120,$K$6:$Q$506,7)/$C$26</f>
        <v>121.331005667366</v>
      </c>
      <c r="V120" s="28" t="s">
        <v>238</v>
      </c>
      <c r="W120" s="78" t="n">
        <f aca="false">G120*S120+H120*T120+I120*U120</f>
        <v>0</v>
      </c>
      <c r="X120" s="25"/>
      <c r="Y120" s="25"/>
      <c r="Z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8" t="s">
        <v>239</v>
      </c>
      <c r="G121" s="103" t="n">
        <v>0</v>
      </c>
      <c r="H121" s="76" t="n">
        <v>0</v>
      </c>
      <c r="I121" s="77" t="n">
        <v>0</v>
      </c>
      <c r="J121" s="25"/>
      <c r="K121" s="61" t="n">
        <v>115</v>
      </c>
      <c r="L121" s="62" t="n">
        <f aca="false">$B$17+$B$18*EXP(-K121/$B$21)+$B$19*EXP(-K121/$B$22)+$B$20*EXP(-K121/$B$23)</f>
        <v>0.396780999406864</v>
      </c>
      <c r="M121" s="63" t="n">
        <f aca="false">EXP(-K121/$D$9)</f>
        <v>5.85421990868108E-005</v>
      </c>
      <c r="N121" s="63" t="n">
        <f aca="false">EXP(-K121/$D$8)</f>
        <v>0.348176455542832</v>
      </c>
      <c r="O121" s="64" t="n">
        <f aca="false">(K121*$B$17+$B$18*$B$21*(1-EXP(-K121/$B$21))+$B$19*$B$22*(1-EXP(-K121/$B$22))+$B$20*$B$23*(1-EXP(-K121/$B$23)))*$C$7</f>
        <v>9.95618706413543E-014</v>
      </c>
      <c r="P121" s="64" t="n">
        <f aca="false">$D$9*(1-EXP(-K121/$D$9))*$C$9</f>
        <v>2.36547414911448E-012</v>
      </c>
      <c r="Q121" s="65" t="n">
        <f aca="false">$D$8*(1-EXP(-K121/$D$8))*$C$8</f>
        <v>2.54990930363656E-011</v>
      </c>
      <c r="R121" s="66" t="n">
        <f aca="false">$B$13-K121</f>
        <v>385</v>
      </c>
      <c r="S121" s="67" t="n">
        <f aca="false">VLOOKUP($R121,$K$6:$Q$506,5)/$C$26</f>
        <v>0.818076162409608</v>
      </c>
      <c r="T121" s="68" t="n">
        <f aca="false">VLOOKUP($R121,$K$6:$Q$506,6)/$C$26</f>
        <v>7.55598023610668</v>
      </c>
      <c r="U121" s="69" t="n">
        <f aca="false">VLOOKUP($R121,$K$6:$Q$506,7)/$C$26</f>
        <v>121.297636236621</v>
      </c>
      <c r="V121" s="28" t="s">
        <v>239</v>
      </c>
      <c r="W121" s="78" t="n">
        <f aca="false">G121*S121+H121*T121+I121*U121</f>
        <v>0</v>
      </c>
      <c r="X121" s="25"/>
      <c r="Y121" s="25"/>
      <c r="Z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8" t="s">
        <v>240</v>
      </c>
      <c r="G122" s="103" t="n">
        <v>0</v>
      </c>
      <c r="H122" s="76" t="n">
        <v>0</v>
      </c>
      <c r="I122" s="77" t="n">
        <v>0</v>
      </c>
      <c r="J122" s="25"/>
      <c r="K122" s="61" t="n">
        <v>116</v>
      </c>
      <c r="L122" s="62" t="n">
        <f aca="false">$B$17+$B$18*EXP(-K122/$B$21)+$B$19*EXP(-K122/$B$22)+$B$20*EXP(-K122/$B$23)</f>
        <v>0.396029634527805</v>
      </c>
      <c r="M122" s="63" t="n">
        <f aca="false">EXP(-K122/$D$9)</f>
        <v>5.37854015336334E-005</v>
      </c>
      <c r="N122" s="63" t="n">
        <f aca="false">EXP(-K122/$D$8)</f>
        <v>0.344996784085255</v>
      </c>
      <c r="O122" s="64" t="n">
        <f aca="false">(K122*$B$17+$B$18*$B$21*(1-EXP(-K122/$B$21))+$B$19*$B$22*(1-EXP(-K122/$B$22))+$B$20*$B$23*(1-EXP(-K122/$B$23)))*$C$7</f>
        <v>1.00237688959703E-013</v>
      </c>
      <c r="P122" s="64" t="n">
        <f aca="false">$D$9*(1-EXP(-K122/$D$9))*$C$9</f>
        <v>2.36548540185489E-012</v>
      </c>
      <c r="Q122" s="65" t="n">
        <f aca="false">$D$8*(1-EXP(-K122/$D$8))*$C$8</f>
        <v>2.56234805934143E-011</v>
      </c>
      <c r="R122" s="66" t="n">
        <f aca="false">$B$13-K122</f>
        <v>384</v>
      </c>
      <c r="S122" s="67" t="n">
        <f aca="false">VLOOKUP($R122,$K$6:$Q$506,5)/$C$26</f>
        <v>0.816432667740381</v>
      </c>
      <c r="T122" s="68" t="n">
        <f aca="false">VLOOKUP($R122,$K$6:$Q$506,6)/$C$26</f>
        <v>7.55598023610668</v>
      </c>
      <c r="U122" s="69" t="n">
        <f aca="false">VLOOKUP($R122,$K$6:$Q$506,7)/$C$26</f>
        <v>121.263959255686</v>
      </c>
      <c r="V122" s="28" t="s">
        <v>240</v>
      </c>
      <c r="W122" s="78" t="n">
        <f aca="false">G122*S122+H122*T122+I122*U122</f>
        <v>0</v>
      </c>
      <c r="X122" s="25"/>
      <c r="Y122" s="25"/>
      <c r="Z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8" t="s">
        <v>241</v>
      </c>
      <c r="G123" s="103" t="n">
        <v>0</v>
      </c>
      <c r="H123" s="76" t="n">
        <v>0</v>
      </c>
      <c r="I123" s="77" t="n">
        <v>0</v>
      </c>
      <c r="J123" s="25"/>
      <c r="K123" s="61" t="n">
        <v>117</v>
      </c>
      <c r="L123" s="62" t="n">
        <f aca="false">$B$17+$B$18*EXP(-K123/$B$21)+$B$19*EXP(-K123/$B$22)+$B$20*EXP(-K123/$B$23)</f>
        <v>0.395288186614511</v>
      </c>
      <c r="M123" s="63" t="n">
        <f aca="false">EXP(-K123/$D$9)</f>
        <v>4.94151135977041E-005</v>
      </c>
      <c r="N123" s="63" t="n">
        <f aca="false">EXP(-K123/$D$8)</f>
        <v>0.341846150520438</v>
      </c>
      <c r="O123" s="64" t="n">
        <f aca="false">(K123*$B$17+$B$18*$B$21*(1-EXP(-K123/$B$21))+$B$19*$B$22*(1-EXP(-K123/$B$22))+$B$20*$B$23*(1-EXP(-K123/$B$23)))*$C$7</f>
        <v>1.00912234786553E-013</v>
      </c>
      <c r="P123" s="64" t="n">
        <f aca="false">$D$9*(1-EXP(-K123/$D$9))*$C$9</f>
        <v>2.36549574026326E-012</v>
      </c>
      <c r="Q123" s="65" t="n">
        <f aca="false">$D$8*(1-EXP(-K123/$D$8))*$C$8</f>
        <v>2.57467321989691E-011</v>
      </c>
      <c r="R123" s="66" t="n">
        <f aca="false">$B$13-K123</f>
        <v>383</v>
      </c>
      <c r="S123" s="67" t="n">
        <f aca="false">VLOOKUP($R123,$K$6:$Q$506,5)/$C$26</f>
        <v>0.814788003748885</v>
      </c>
      <c r="T123" s="68" t="n">
        <f aca="false">VLOOKUP($R123,$K$6:$Q$506,6)/$C$26</f>
        <v>7.55598023610667</v>
      </c>
      <c r="U123" s="69" t="n">
        <f aca="false">VLOOKUP($R123,$K$6:$Q$506,7)/$C$26</f>
        <v>121.229971890018</v>
      </c>
      <c r="V123" s="28" t="s">
        <v>241</v>
      </c>
      <c r="W123" s="78" t="n">
        <f aca="false">G123*S123+H123*T123+I123*U123</f>
        <v>0</v>
      </c>
      <c r="X123" s="25"/>
      <c r="Y123" s="25"/>
      <c r="Z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8" t="s">
        <v>242</v>
      </c>
      <c r="G124" s="103" t="n">
        <v>0</v>
      </c>
      <c r="H124" s="76" t="n">
        <v>0</v>
      </c>
      <c r="I124" s="77" t="n">
        <v>0</v>
      </c>
      <c r="J124" s="25"/>
      <c r="K124" s="61" t="n">
        <v>118</v>
      </c>
      <c r="L124" s="62" t="n">
        <f aca="false">$B$17+$B$18*EXP(-K124/$B$21)+$B$19*EXP(-K124/$B$22)+$B$20*EXP(-K124/$B$23)</f>
        <v>0.394556414199044</v>
      </c>
      <c r="M124" s="63" t="n">
        <f aca="false">EXP(-K124/$D$9)</f>
        <v>4.53999297624849E-005</v>
      </c>
      <c r="N124" s="63" t="n">
        <f aca="false">EXP(-K124/$D$8)</f>
        <v>0.338724289664</v>
      </c>
      <c r="O124" s="64" t="n">
        <f aca="false">(K124*$B$17+$B$18*$B$21*(1-EXP(-K124/$B$21))+$B$19*$B$22*(1-EXP(-K124/$B$22))+$B$20*$B$23*(1-EXP(-K124/$B$23)))*$C$7</f>
        <v>1.01585524822281E-013</v>
      </c>
      <c r="P124" s="64" t="n">
        <f aca="false">$D$9*(1-EXP(-K124/$D$9))*$C$9</f>
        <v>2.36550523863288E-012</v>
      </c>
      <c r="Q124" s="65" t="n">
        <f aca="false">$D$8*(1-EXP(-K124/$D$8))*$C$8</f>
        <v>2.58688582269437E-011</v>
      </c>
      <c r="R124" s="66" t="n">
        <f aca="false">$B$13-K124</f>
        <v>382</v>
      </c>
      <c r="S124" s="67" t="n">
        <f aca="false">VLOOKUP($R124,$K$6:$Q$506,5)/$C$26</f>
        <v>0.813142167437595</v>
      </c>
      <c r="T124" s="68" t="n">
        <f aca="false">VLOOKUP($R124,$K$6:$Q$506,6)/$C$26</f>
        <v>7.55598023610666</v>
      </c>
      <c r="U124" s="69" t="n">
        <f aca="false">VLOOKUP($R124,$K$6:$Q$506,7)/$C$26</f>
        <v>121.195671278946</v>
      </c>
      <c r="V124" s="28" t="s">
        <v>242</v>
      </c>
      <c r="W124" s="78" t="n">
        <f aca="false">G124*S124+H124*T124+I124*U124</f>
        <v>0</v>
      </c>
      <c r="X124" s="25"/>
      <c r="Y124" s="25"/>
      <c r="Z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8" t="s">
        <v>243</v>
      </c>
      <c r="G125" s="103" t="n">
        <v>0</v>
      </c>
      <c r="H125" s="76" t="n">
        <v>0</v>
      </c>
      <c r="I125" s="77" t="n">
        <v>0</v>
      </c>
      <c r="J125" s="25"/>
      <c r="K125" s="61" t="n">
        <v>119</v>
      </c>
      <c r="L125" s="62" t="n">
        <f aca="false">$B$17+$B$18*EXP(-K125/$B$21)+$B$19*EXP(-K125/$B$22)+$B$20*EXP(-K125/$B$23)</f>
        <v>0.393834082265696</v>
      </c>
      <c r="M125" s="63" t="n">
        <f aca="false">EXP(-K125/$D$9)</f>
        <v>4.17109963404865E-005</v>
      </c>
      <c r="N125" s="63" t="n">
        <f aca="false">EXP(-K125/$D$8)</f>
        <v>0.335630938753314</v>
      </c>
      <c r="O125" s="64" t="n">
        <f aca="false">(K125*$B$17+$B$18*$B$21*(1-EXP(-K125/$B$21))+$B$19*$B$22*(1-EXP(-K125/$B$22))+$B$20*$B$23*(1-EXP(-K125/$B$23)))*$C$7</f>
        <v>1.02257575361118E-013</v>
      </c>
      <c r="P125" s="64" t="n">
        <f aca="false">$D$9*(1-EXP(-K125/$D$9))*$C$9</f>
        <v>2.3655139652204E-012</v>
      </c>
      <c r="Q125" s="65" t="n">
        <f aca="false">$D$8*(1-EXP(-K125/$D$8))*$C$8</f>
        <v>2.59898689565138E-011</v>
      </c>
      <c r="R125" s="66" t="n">
        <f aca="false">$B$13-K125</f>
        <v>381</v>
      </c>
      <c r="S125" s="67" t="n">
        <f aca="false">VLOOKUP($R125,$K$6:$Q$506,5)/$C$26</f>
        <v>0.811495155800571</v>
      </c>
      <c r="T125" s="68" t="n">
        <f aca="false">VLOOKUP($R125,$K$6:$Q$506,6)/$C$26</f>
        <v>7.55598023610666</v>
      </c>
      <c r="U125" s="69" t="n">
        <f aca="false">VLOOKUP($R125,$K$6:$Q$506,7)/$C$26</f>
        <v>121.161054535438</v>
      </c>
      <c r="V125" s="28" t="s">
        <v>243</v>
      </c>
      <c r="W125" s="78" t="n">
        <f aca="false">G125*S125+H125*T125+I125*U125</f>
        <v>0</v>
      </c>
      <c r="X125" s="25"/>
      <c r="Y125" s="25"/>
      <c r="Z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8" t="s">
        <v>244</v>
      </c>
      <c r="G126" s="103" t="n">
        <v>0</v>
      </c>
      <c r="H126" s="76" t="n">
        <v>0</v>
      </c>
      <c r="I126" s="77" t="n">
        <v>0</v>
      </c>
      <c r="J126" s="25"/>
      <c r="K126" s="61" t="n">
        <v>120</v>
      </c>
      <c r="L126" s="62" t="n">
        <f aca="false">$B$17+$B$18*EXP(-K126/$B$21)+$B$19*EXP(-K126/$B$22)+$B$20*EXP(-K126/$B$23)</f>
        <v>0.393120962076979</v>
      </c>
      <c r="M126" s="63" t="n">
        <f aca="false">EXP(-K126/$D$9)</f>
        <v>3.83218041265281E-005</v>
      </c>
      <c r="N126" s="63" t="n">
        <f aca="false">EXP(-K126/$D$8)</f>
        <v>0.332565837425396</v>
      </c>
      <c r="O126" s="64" t="n">
        <f aca="false">(K126*$B$17+$B$18*$B$21*(1-EXP(-K126/$B$21))+$B$19*$B$22*(1-EXP(-K126/$B$22))+$B$20*$B$23*(1-EXP(-K126/$B$23)))*$C$7</f>
        <v>1.02928402302001E-013</v>
      </c>
      <c r="P126" s="64" t="n">
        <f aca="false">$D$9*(1-EXP(-K126/$D$9))*$C$9</f>
        <v>2.36552198273633E-012</v>
      </c>
      <c r="Q126" s="65" t="n">
        <f aca="false">$D$8*(1-EXP(-K126/$D$8))*$C$8</f>
        <v>2.61097745729817E-011</v>
      </c>
      <c r="R126" s="66" t="n">
        <f aca="false">$B$13-K126</f>
        <v>380</v>
      </c>
      <c r="S126" s="67" t="n">
        <f aca="false">VLOOKUP($R126,$K$6:$Q$506,5)/$C$26</f>
        <v>0.809846965823418</v>
      </c>
      <c r="T126" s="68" t="n">
        <f aca="false">VLOOKUP($R126,$K$6:$Q$506,6)/$C$26</f>
        <v>7.55598023610665</v>
      </c>
      <c r="U126" s="69" t="n">
        <f aca="false">VLOOKUP($R126,$K$6:$Q$506,7)/$C$26</f>
        <v>121.126118745851</v>
      </c>
      <c r="V126" s="28" t="s">
        <v>244</v>
      </c>
      <c r="W126" s="78" t="n">
        <f aca="false">G126*S126+H126*T126+I126*U126</f>
        <v>0</v>
      </c>
      <c r="X126" s="25"/>
      <c r="Y126" s="25"/>
      <c r="Z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8" t="s">
        <v>245</v>
      </c>
      <c r="G127" s="103" t="n">
        <v>0</v>
      </c>
      <c r="H127" s="76" t="n">
        <v>0</v>
      </c>
      <c r="I127" s="77" t="n">
        <v>0</v>
      </c>
      <c r="J127" s="25"/>
      <c r="K127" s="61" t="n">
        <v>121</v>
      </c>
      <c r="L127" s="62" t="n">
        <f aca="false">$B$17+$B$18*EXP(-K127/$B$21)+$B$19*EXP(-K127/$B$22)+$B$20*EXP(-K127/$B$23)</f>
        <v>0.392416831004299</v>
      </c>
      <c r="M127" s="63" t="n">
        <f aca="false">EXP(-K127/$D$9)</f>
        <v>3.52079978987828E-005</v>
      </c>
      <c r="N127" s="63" t="n">
        <f aca="false">EXP(-K127/$D$8)</f>
        <v>0.329528727694992</v>
      </c>
      <c r="O127" s="64" t="n">
        <f aca="false">(K127*$B$17+$B$18*$B$21*(1-EXP(-K127/$B$21))+$B$19*$B$22*(1-EXP(-K127/$B$22))+$B$20*$B$23*(1-EXP(-K127/$B$23)))*$C$7</f>
        <v>1.03598021159129E-013</v>
      </c>
      <c r="P127" s="64" t="n">
        <f aca="false">$D$9*(1-EXP(-K127/$D$9))*$C$9</f>
        <v>2.36552934879569E-012</v>
      </c>
      <c r="Q127" s="65" t="n">
        <f aca="false">$D$8*(1-EXP(-K127/$D$8))*$C$8</f>
        <v>2.62285851686342E-011</v>
      </c>
      <c r="R127" s="66" t="n">
        <f aca="false">$B$13-K127</f>
        <v>379</v>
      </c>
      <c r="S127" s="67" t="n">
        <f aca="false">VLOOKUP($R127,$K$6:$Q$506,5)/$C$26</f>
        <v>0.80819759448324</v>
      </c>
      <c r="T127" s="68" t="n">
        <f aca="false">VLOOKUP($R127,$K$6:$Q$506,6)/$C$26</f>
        <v>7.55598023610665</v>
      </c>
      <c r="U127" s="69" t="n">
        <f aca="false">VLOOKUP($R127,$K$6:$Q$506,7)/$C$26</f>
        <v>121.090860969688</v>
      </c>
      <c r="V127" s="28" t="s">
        <v>245</v>
      </c>
      <c r="W127" s="78" t="n">
        <f aca="false">G127*S127+H127*T127+I127*U127</f>
        <v>0</v>
      </c>
      <c r="X127" s="25"/>
      <c r="Y127" s="25"/>
      <c r="Z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8" t="s">
        <v>246</v>
      </c>
      <c r="G128" s="103" t="n">
        <v>0</v>
      </c>
      <c r="H128" s="76" t="n">
        <v>0</v>
      </c>
      <c r="I128" s="77" t="n">
        <v>0</v>
      </c>
      <c r="J128" s="25"/>
      <c r="K128" s="61" t="n">
        <v>122</v>
      </c>
      <c r="L128" s="62" t="n">
        <f aca="false">$B$17+$B$18*EXP(-K128/$B$21)+$B$19*EXP(-K128/$B$22)+$B$20*EXP(-K128/$B$23)</f>
        <v>0.391721472363213</v>
      </c>
      <c r="M128" s="63" t="n">
        <f aca="false">EXP(-K128/$D$9)</f>
        <v>3.23472013986571E-005</v>
      </c>
      <c r="N128" s="63" t="n">
        <f aca="false">EXP(-K128/$D$8)</f>
        <v>0.326519353932857</v>
      </c>
      <c r="O128" s="64" t="n">
        <f aca="false">(K128*$B$17+$B$18*$B$21*(1-EXP(-K128/$B$21))+$B$19*$B$22*(1-EXP(-K128/$B$22))+$B$20*$B$23*(1-EXP(-K128/$B$23)))*$C$7</f>
        <v>1.04266447072238E-013</v>
      </c>
      <c r="P128" s="64" t="n">
        <f aca="false">$D$9*(1-EXP(-K128/$D$9))*$C$9</f>
        <v>2.36553611633205E-012</v>
      </c>
      <c r="Q128" s="65" t="n">
        <f aca="false">$D$8*(1-EXP(-K128/$D$8))*$C$8</f>
        <v>2.63463107435914E-011</v>
      </c>
      <c r="R128" s="66" t="n">
        <f aca="false">$B$13-K128</f>
        <v>378</v>
      </c>
      <c r="S128" s="67" t="n">
        <f aca="false">VLOOKUP($R128,$K$6:$Q$506,5)/$C$26</f>
        <v>0.806547038748594</v>
      </c>
      <c r="T128" s="68" t="n">
        <f aca="false">VLOOKUP($R128,$K$6:$Q$506,6)/$C$26</f>
        <v>7.55598023610664</v>
      </c>
      <c r="U128" s="69" t="n">
        <f aca="false">VLOOKUP($R128,$K$6:$Q$506,7)/$C$26</f>
        <v>121.055278239353</v>
      </c>
      <c r="V128" s="28" t="s">
        <v>246</v>
      </c>
      <c r="W128" s="78" t="n">
        <f aca="false">G128*S128+H128*T128+I128*U128</f>
        <v>0</v>
      </c>
      <c r="X128" s="25"/>
      <c r="Y128" s="25"/>
      <c r="Z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8" t="s">
        <v>247</v>
      </c>
      <c r="G129" s="103" t="n">
        <v>0</v>
      </c>
      <c r="H129" s="76" t="n">
        <v>0</v>
      </c>
      <c r="I129" s="77" t="n">
        <v>0</v>
      </c>
      <c r="J129" s="25"/>
      <c r="K129" s="61" t="n">
        <v>123</v>
      </c>
      <c r="L129" s="62" t="n">
        <f aca="false">$B$17+$B$18*EXP(-K129/$B$21)+$B$19*EXP(-K129/$B$22)+$B$20*EXP(-K129/$B$23)</f>
        <v>0.39103467525312</v>
      </c>
      <c r="M129" s="63" t="n">
        <f aca="false">EXP(-K129/$D$9)</f>
        <v>2.97188565317842E-005</v>
      </c>
      <c r="N129" s="63" t="n">
        <f aca="false">EXP(-K129/$D$8)</f>
        <v>0.323537462844247</v>
      </c>
      <c r="O129" s="64" t="n">
        <f aca="false">(K129*$B$17+$B$18*$B$21*(1-EXP(-K129/$B$21))+$B$19*$B$22*(1-EXP(-K129/$B$22))+$B$20*$B$23*(1-EXP(-K129/$B$23)))*$C$7</f>
        <v>1.04933694816599E-013</v>
      </c>
      <c r="P129" s="64" t="n">
        <f aca="false">$D$9*(1-EXP(-K129/$D$9))*$C$9</f>
        <v>2.36554233397788E-012</v>
      </c>
      <c r="Q129" s="65" t="n">
        <f aca="false">$D$8*(1-EXP(-K129/$D$8))*$C$8</f>
        <v>2.6462961206649E-011</v>
      </c>
      <c r="R129" s="66" t="n">
        <f aca="false">$B$13-K129</f>
        <v>377</v>
      </c>
      <c r="S129" s="67" t="n">
        <f aca="false">VLOOKUP($R129,$K$6:$Q$506,5)/$C$26</f>
        <v>0.804895295579444</v>
      </c>
      <c r="T129" s="68" t="n">
        <f aca="false">VLOOKUP($R129,$K$6:$Q$506,6)/$C$26</f>
        <v>7.55598023610663</v>
      </c>
      <c r="U129" s="69" t="n">
        <f aca="false">VLOOKUP($R129,$K$6:$Q$506,7)/$C$26</f>
        <v>121.019367559897</v>
      </c>
      <c r="V129" s="28" t="s">
        <v>247</v>
      </c>
      <c r="W129" s="78" t="n">
        <f aca="false">G129*S129+H129*T129+I129*U129</f>
        <v>0</v>
      </c>
      <c r="X129" s="25"/>
      <c r="Y129" s="25"/>
      <c r="Z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8" t="s">
        <v>248</v>
      </c>
      <c r="G130" s="103" t="n">
        <v>0</v>
      </c>
      <c r="H130" s="76" t="n">
        <v>0</v>
      </c>
      <c r="I130" s="77" t="n">
        <v>0</v>
      </c>
      <c r="J130" s="25"/>
      <c r="K130" s="61" t="n">
        <v>124</v>
      </c>
      <c r="L130" s="62" t="n">
        <f aca="false">$B$17+$B$18*EXP(-K130/$B$21)+$B$19*EXP(-K130/$B$22)+$B$20*EXP(-K130/$B$23)</f>
        <v>0.390356234401288</v>
      </c>
      <c r="M130" s="63" t="n">
        <f aca="false">EXP(-K130/$D$9)</f>
        <v>2.73040756346062E-005</v>
      </c>
      <c r="N130" s="63" t="n">
        <f aca="false">EXP(-K130/$D$8)</f>
        <v>0.320582803447594</v>
      </c>
      <c r="O130" s="64" t="n">
        <f aca="false">(K130*$B$17+$B$18*$B$21*(1-EXP(-K130/$B$21))+$B$19*$B$22*(1-EXP(-K130/$B$22))+$B$20*$B$23*(1-EXP(-K130/$B$23)))*$C$7</f>
        <v>1.05599778812744E-013</v>
      </c>
      <c r="P130" s="64" t="n">
        <f aca="false">$D$9*(1-EXP(-K130/$D$9))*$C$9</f>
        <v>2.36554804641408E-012</v>
      </c>
      <c r="Q130" s="65" t="n">
        <f aca="false">$D$8*(1-EXP(-K130/$D$8))*$C$8</f>
        <v>2.6578546376112E-011</v>
      </c>
      <c r="R130" s="66" t="n">
        <f aca="false">$B$13-K130</f>
        <v>376</v>
      </c>
      <c r="S130" s="67" t="n">
        <f aca="false">VLOOKUP($R130,$K$6:$Q$506,5)/$C$26</f>
        <v>0.803242361927116</v>
      </c>
      <c r="T130" s="68" t="n">
        <f aca="false">VLOOKUP($R130,$K$6:$Q$506,6)/$C$26</f>
        <v>7.55598023610662</v>
      </c>
      <c r="U130" s="69" t="n">
        <f aca="false">VLOOKUP($R130,$K$6:$Q$506,7)/$C$26</f>
        <v>120.983125908768</v>
      </c>
      <c r="V130" s="28" t="s">
        <v>248</v>
      </c>
      <c r="W130" s="78" t="n">
        <f aca="false">G130*S130+H130*T130+I130*U130</f>
        <v>0</v>
      </c>
      <c r="X130" s="25"/>
      <c r="Y130" s="25"/>
      <c r="Z130" s="25"/>
    </row>
    <row r="131" customFormat="false" ht="15.75" hidden="false" customHeight="false" outlineLevel="0" collapsed="false">
      <c r="A131" s="25"/>
      <c r="B131" s="25"/>
      <c r="C131" s="25"/>
      <c r="D131" s="25"/>
      <c r="E131" s="25"/>
      <c r="F131" s="28" t="s">
        <v>249</v>
      </c>
      <c r="G131" s="103" t="n">
        <v>0</v>
      </c>
      <c r="H131" s="76" t="n">
        <v>0</v>
      </c>
      <c r="I131" s="77" t="n">
        <v>0</v>
      </c>
      <c r="J131" s="25"/>
      <c r="K131" s="61" t="n">
        <v>125</v>
      </c>
      <c r="L131" s="62" t="n">
        <f aca="false">$B$17+$B$18*EXP(-K131/$B$21)+$B$19*EXP(-K131/$B$22)+$B$20*EXP(-K131/$B$23)</f>
        <v>0.389685950011094</v>
      </c>
      <c r="M131" s="63" t="n">
        <f aca="false">EXP(-K131/$D$9)</f>
        <v>2.50855057449122E-005</v>
      </c>
      <c r="N131" s="63" t="n">
        <f aca="false">EXP(-K131/$D$8)</f>
        <v>0.317655127053383</v>
      </c>
      <c r="O131" s="64" t="n">
        <f aca="false">(K131*$B$17+$B$18*$B$21*(1-EXP(-K131/$B$21))+$B$19*$B$22*(1-EXP(-K131/$B$22))+$B$20*$B$23*(1-EXP(-K131/$B$23)))*$C$7</f>
        <v>1.0626471313593E-013</v>
      </c>
      <c r="P131" s="64" t="n">
        <f aca="false">$D$9*(1-EXP(-K131/$D$9))*$C$9</f>
        <v>2.36555329469105E-012</v>
      </c>
      <c r="Q131" s="65" t="n">
        <f aca="false">$D$8*(1-EXP(-K131/$D$8))*$C$8</f>
        <v>2.6693075980621E-011</v>
      </c>
      <c r="R131" s="66" t="n">
        <f aca="false">$B$13-K131</f>
        <v>375</v>
      </c>
      <c r="S131" s="67" t="n">
        <f aca="false">VLOOKUP($R131,$K$6:$Q$506,5)/$C$26</f>
        <v>0.801588234734252</v>
      </c>
      <c r="T131" s="68" t="n">
        <f aca="false">VLOOKUP($R131,$K$6:$Q$506,6)/$C$26</f>
        <v>7.55598023610661</v>
      </c>
      <c r="U131" s="69" t="n">
        <f aca="false">VLOOKUP($R131,$K$6:$Q$506,7)/$C$26</f>
        <v>120.946550235559</v>
      </c>
      <c r="V131" s="28" t="s">
        <v>249</v>
      </c>
      <c r="W131" s="78" t="n">
        <f aca="false">G131*S131+H131*T131+I131*U131</f>
        <v>0</v>
      </c>
      <c r="X131" s="25"/>
      <c r="Y131" s="25"/>
      <c r="Z131" s="25"/>
    </row>
    <row r="132" customFormat="false" ht="15.75" hidden="false" customHeight="false" outlineLevel="0" collapsed="false">
      <c r="A132" s="25"/>
      <c r="B132" s="25"/>
      <c r="C132" s="25"/>
      <c r="D132" s="25"/>
      <c r="E132" s="25"/>
      <c r="F132" s="28" t="s">
        <v>250</v>
      </c>
      <c r="G132" s="103" t="n">
        <v>0</v>
      </c>
      <c r="H132" s="76" t="n">
        <v>0</v>
      </c>
      <c r="I132" s="77" t="n">
        <v>0</v>
      </c>
      <c r="J132" s="25"/>
      <c r="K132" s="61" t="n">
        <v>126</v>
      </c>
      <c r="L132" s="62" t="n">
        <f aca="false">$B$17+$B$18*EXP(-K132/$B$21)+$B$19*EXP(-K132/$B$22)+$B$20*EXP(-K132/$B$23)</f>
        <v>0.389023627614348</v>
      </c>
      <c r="M132" s="63" t="n">
        <f aca="false">EXP(-K132/$D$9)</f>
        <v>2.30472039009607E-005</v>
      </c>
      <c r="N132" s="63" t="n">
        <f aca="false">EXP(-K132/$D$8)</f>
        <v>0.314754187243223</v>
      </c>
      <c r="O132" s="64" t="n">
        <f aca="false">(K132*$B$17+$B$18*$B$21*(1-EXP(-K132/$B$21))+$B$19*$B$22*(1-EXP(-K132/$B$22))+$B$20*$B$23*(1-EXP(-K132/$B$23)))*$C$7</f>
        <v>1.0692851152535E-013</v>
      </c>
      <c r="P132" s="64" t="n">
        <f aca="false">$D$9*(1-EXP(-K132/$D$9))*$C$9</f>
        <v>2.36555811652365E-012</v>
      </c>
      <c r="Q132" s="65" t="n">
        <f aca="false">$D$8*(1-EXP(-K132/$D$8))*$C$8</f>
        <v>2.68065596599713E-011</v>
      </c>
      <c r="R132" s="66" t="n">
        <f aca="false">$B$13-K132</f>
        <v>374</v>
      </c>
      <c r="S132" s="67" t="n">
        <f aca="false">VLOOKUP($R132,$K$6:$Q$506,5)/$C$26</f>
        <v>0.799932910934756</v>
      </c>
      <c r="T132" s="68" t="n">
        <f aca="false">VLOOKUP($R132,$K$6:$Q$506,6)/$C$26</f>
        <v>7.5559802361066</v>
      </c>
      <c r="U132" s="69" t="n">
        <f aca="false">VLOOKUP($R132,$K$6:$Q$506,7)/$C$26</f>
        <v>120.909637461747</v>
      </c>
      <c r="V132" s="28" t="s">
        <v>250</v>
      </c>
      <c r="W132" s="78" t="n">
        <f aca="false">G132*S132+H132*T132+I132*U132</f>
        <v>0</v>
      </c>
      <c r="X132" s="25"/>
      <c r="Y132" s="25"/>
      <c r="Z132" s="25"/>
    </row>
    <row r="133" customFormat="false" ht="15.75" hidden="false" customHeight="false" outlineLevel="0" collapsed="false">
      <c r="A133" s="25"/>
      <c r="B133" s="25"/>
      <c r="C133" s="25"/>
      <c r="D133" s="25"/>
      <c r="E133" s="25"/>
      <c r="F133" s="28" t="s">
        <v>251</v>
      </c>
      <c r="G133" s="103" t="n">
        <v>0</v>
      </c>
      <c r="H133" s="76" t="n">
        <v>0</v>
      </c>
      <c r="I133" s="77" t="n">
        <v>0</v>
      </c>
      <c r="J133" s="25"/>
      <c r="K133" s="61" t="n">
        <v>127</v>
      </c>
      <c r="L133" s="62" t="n">
        <f aca="false">$B$17+$B$18*EXP(-K133/$B$21)+$B$19*EXP(-K133/$B$22)+$B$20*EXP(-K133/$B$23)</f>
        <v>0.388369077927616</v>
      </c>
      <c r="M133" s="63" t="n">
        <f aca="false">EXP(-K133/$D$9)</f>
        <v>2.11745225730676E-005</v>
      </c>
      <c r="N133" s="63" t="n">
        <f aca="false">EXP(-K133/$D$8)</f>
        <v>0.311879739849099</v>
      </c>
      <c r="O133" s="64" t="n">
        <f aca="false">(K133*$B$17+$B$18*$B$21*(1-EXP(-K133/$B$21))+$B$19*$B$22*(1-EXP(-K133/$B$22))+$B$20*$B$23*(1-EXP(-K133/$B$23)))*$C$7</f>
        <v>1.07591187393093E-013</v>
      </c>
      <c r="P133" s="64" t="n">
        <f aca="false">$D$9*(1-EXP(-K133/$D$9))*$C$9</f>
        <v>2.36556254656227E-012</v>
      </c>
      <c r="Q133" s="65" t="n">
        <f aca="false">$D$8*(1-EXP(-K133/$D$8))*$C$8</f>
        <v>2.69190069659243E-011</v>
      </c>
      <c r="R133" s="66" t="n">
        <f aca="false">$B$13-K133</f>
        <v>373</v>
      </c>
      <c r="S133" s="67" t="n">
        <f aca="false">VLOOKUP($R133,$K$6:$Q$506,5)/$C$26</f>
        <v>0.79827638745375</v>
      </c>
      <c r="T133" s="68" t="n">
        <f aca="false">VLOOKUP($R133,$K$6:$Q$506,6)/$C$26</f>
        <v>7.55598023610659</v>
      </c>
      <c r="U133" s="69" t="n">
        <f aca="false">VLOOKUP($R133,$K$6:$Q$506,7)/$C$26</f>
        <v>120.872384480435</v>
      </c>
      <c r="V133" s="28" t="s">
        <v>251</v>
      </c>
      <c r="W133" s="78" t="n">
        <f aca="false">G133*S133+H133*T133+I133*U133</f>
        <v>0</v>
      </c>
      <c r="X133" s="25"/>
      <c r="Y133" s="25"/>
      <c r="Z133" s="25"/>
    </row>
    <row r="134" customFormat="false" ht="15.75" hidden="false" customHeight="false" outlineLevel="0" collapsed="false">
      <c r="A134" s="25"/>
      <c r="B134" s="25"/>
      <c r="C134" s="25"/>
      <c r="D134" s="25"/>
      <c r="E134" s="25"/>
      <c r="F134" s="28" t="s">
        <v>252</v>
      </c>
      <c r="G134" s="103" t="n">
        <v>0</v>
      </c>
      <c r="H134" s="76" t="n">
        <v>0</v>
      </c>
      <c r="I134" s="77" t="n">
        <v>0</v>
      </c>
      <c r="J134" s="25"/>
      <c r="K134" s="61" t="n">
        <v>128</v>
      </c>
      <c r="L134" s="62" t="n">
        <f aca="false">$B$17+$B$18*EXP(-K134/$B$21)+$B$19*EXP(-K134/$B$22)+$B$20*EXP(-K134/$B$23)</f>
        <v>0.387722116712416</v>
      </c>
      <c r="M134" s="63" t="n">
        <f aca="false">EXP(-K134/$D$9)</f>
        <v>1.94540044043546E-005</v>
      </c>
      <c r="N134" s="63" t="n">
        <f aca="false">EXP(-K134/$D$8)</f>
        <v>0.309031542932829</v>
      </c>
      <c r="O134" s="64" t="n">
        <f aca="false">(K134*$B$17+$B$18*$B$21*(1-EXP(-K134/$B$21))+$B$19*$B$22*(1-EXP(-K134/$B$22))+$B$20*$B$23*(1-EXP(-K134/$B$23)))*$C$7</f>
        <v>1.08252753832866E-013</v>
      </c>
      <c r="P134" s="64" t="n">
        <f aca="false">$D$9*(1-EXP(-K134/$D$9))*$C$9</f>
        <v>2.36556661664179E-012</v>
      </c>
      <c r="Q134" s="65" t="n">
        <f aca="false">$D$8*(1-EXP(-K134/$D$8))*$C$8</f>
        <v>2.70304273630109E-011</v>
      </c>
      <c r="R134" s="66" t="n">
        <f aca="false">$B$13-K134</f>
        <v>372</v>
      </c>
      <c r="S134" s="67" t="n">
        <f aca="false">VLOOKUP($R134,$K$6:$Q$506,5)/$C$26</f>
        <v>0.796618661207521</v>
      </c>
      <c r="T134" s="68" t="n">
        <f aca="false">VLOOKUP($R134,$K$6:$Q$506,6)/$C$26</f>
        <v>7.55598023610658</v>
      </c>
      <c r="U134" s="69" t="n">
        <f aca="false">VLOOKUP($R134,$K$6:$Q$506,7)/$C$26</f>
        <v>120.834788156092</v>
      </c>
      <c r="V134" s="28" t="s">
        <v>252</v>
      </c>
      <c r="W134" s="78" t="n">
        <f aca="false">G134*S134+H134*T134+I134*U134</f>
        <v>0</v>
      </c>
      <c r="X134" s="25"/>
      <c r="Y134" s="25"/>
      <c r="Z134" s="25"/>
    </row>
    <row r="135" customFormat="false" ht="15.75" hidden="false" customHeight="false" outlineLevel="0" collapsed="false">
      <c r="A135" s="25"/>
      <c r="B135" s="25"/>
      <c r="C135" s="25"/>
      <c r="D135" s="25"/>
      <c r="E135" s="25"/>
      <c r="F135" s="28" t="s">
        <v>253</v>
      </c>
      <c r="G135" s="103" t="n">
        <v>0</v>
      </c>
      <c r="H135" s="76" t="n">
        <v>0</v>
      </c>
      <c r="I135" s="77" t="n">
        <v>0</v>
      </c>
      <c r="J135" s="25"/>
      <c r="K135" s="61" t="n">
        <v>129</v>
      </c>
      <c r="L135" s="62" t="n">
        <f aca="false">$B$17+$B$18*EXP(-K135/$B$21)+$B$19*EXP(-K135/$B$22)+$B$20*EXP(-K135/$B$23)</f>
        <v>0.387082564639185</v>
      </c>
      <c r="M135" s="63" t="n">
        <f aca="false">EXP(-K135/$D$9)</f>
        <v>1.78732855042512E-005</v>
      </c>
      <c r="N135" s="63" t="n">
        <f aca="false">EXP(-K135/$D$8)</f>
        <v>0.306209356765695</v>
      </c>
      <c r="O135" s="64" t="n">
        <f aca="false">(K135*$B$17+$B$18*$B$21*(1-EXP(-K135/$B$21))+$B$19*$B$22*(1-EXP(-K135/$B$22))+$B$20*$B$23*(1-EXP(-K135/$B$23)))*$C$7</f>
        <v>1.08913223628474E-013</v>
      </c>
      <c r="P135" s="64" t="n">
        <f aca="false">$D$9*(1-EXP(-K135/$D$9))*$C$9</f>
        <v>2.3655703560104E-012</v>
      </c>
      <c r="Q135" s="65" t="n">
        <f aca="false">$D$8*(1-EXP(-K135/$D$8))*$C$8</f>
        <v>2.7140830229329E-011</v>
      </c>
      <c r="R135" s="66" t="n">
        <f aca="false">$B$13-K135</f>
        <v>371</v>
      </c>
      <c r="S135" s="67" t="n">
        <f aca="false">VLOOKUP($R135,$K$6:$Q$506,5)/$C$26</f>
        <v>0.794959729103472</v>
      </c>
      <c r="T135" s="68" t="n">
        <f aca="false">VLOOKUP($R135,$K$6:$Q$506,6)/$C$26</f>
        <v>7.55598023610656</v>
      </c>
      <c r="U135" s="69" t="n">
        <f aca="false">VLOOKUP($R135,$K$6:$Q$506,7)/$C$26</f>
        <v>120.796845324289</v>
      </c>
      <c r="V135" s="28" t="s">
        <v>253</v>
      </c>
      <c r="W135" s="78" t="n">
        <f aca="false">G135*S135+H135*T135+I135*U135</f>
        <v>0</v>
      </c>
      <c r="X135" s="25"/>
      <c r="Y135" s="25"/>
      <c r="Z135" s="25"/>
    </row>
    <row r="136" customFormat="false" ht="15.75" hidden="false" customHeight="false" outlineLevel="0" collapsed="false">
      <c r="A136" s="25"/>
      <c r="B136" s="25"/>
      <c r="C136" s="25"/>
      <c r="D136" s="25"/>
      <c r="E136" s="25"/>
      <c r="F136" s="28" t="s">
        <v>254</v>
      </c>
      <c r="G136" s="103" t="n">
        <v>0</v>
      </c>
      <c r="H136" s="76" t="n">
        <v>0</v>
      </c>
      <c r="I136" s="77" t="n">
        <v>0</v>
      </c>
      <c r="J136" s="25"/>
      <c r="K136" s="61" t="n">
        <v>130</v>
      </c>
      <c r="L136" s="62" t="n">
        <f aca="false">$B$17+$B$18*EXP(-K136/$B$21)+$B$19*EXP(-K136/$B$22)+$B$20*EXP(-K136/$B$23)</f>
        <v>0.386450247154926</v>
      </c>
      <c r="M136" s="63" t="n">
        <f aca="false">EXP(-K136/$D$9)</f>
        <v>1.64210065998016E-005</v>
      </c>
      <c r="N136" s="63" t="n">
        <f aca="false">EXP(-K136/$D$8)</f>
        <v>0.303412943808267</v>
      </c>
      <c r="O136" s="64" t="n">
        <f aca="false">(K136*$B$17+$B$18*$B$21*(1-EXP(-K136/$B$21))+$B$19*$B$22*(1-EXP(-K136/$B$22))+$B$20*$B$23*(1-EXP(-K136/$B$23)))*$C$7</f>
        <v>1.09572609262082E-013</v>
      </c>
      <c r="P136" s="64" t="n">
        <f aca="false">$D$9*(1-EXP(-K136/$D$9))*$C$9</f>
        <v>2.36557379153973E-012</v>
      </c>
      <c r="Q136" s="65" t="n">
        <f aca="false">$D$8*(1-EXP(-K136/$D$8))*$C$8</f>
        <v>2.72502248573321E-011</v>
      </c>
      <c r="R136" s="66" t="n">
        <f aca="false">$B$13-K136</f>
        <v>370</v>
      </c>
      <c r="S136" s="67" t="n">
        <f aca="false">VLOOKUP($R136,$K$6:$Q$506,5)/$C$26</f>
        <v>0.79329958804007</v>
      </c>
      <c r="T136" s="68" t="n">
        <f aca="false">VLOOKUP($R136,$K$6:$Q$506,6)/$C$26</f>
        <v>7.55598023610655</v>
      </c>
      <c r="U136" s="69" t="n">
        <f aca="false">VLOOKUP($R136,$K$6:$Q$506,7)/$C$26</f>
        <v>120.758552791431</v>
      </c>
      <c r="V136" s="28" t="s">
        <v>254</v>
      </c>
      <c r="W136" s="78" t="n">
        <f aca="false">G136*S136+H136*T136+I136*U136</f>
        <v>0</v>
      </c>
      <c r="X136" s="25"/>
      <c r="Y136" s="25"/>
      <c r="Z136" s="25"/>
    </row>
    <row r="137" customFormat="false" ht="15.75" hidden="false" customHeight="false" outlineLevel="0" collapsed="false">
      <c r="A137" s="25"/>
      <c r="B137" s="25"/>
      <c r="C137" s="25"/>
      <c r="D137" s="25"/>
      <c r="E137" s="25"/>
      <c r="F137" s="28" t="s">
        <v>255</v>
      </c>
      <c r="G137" s="103" t="n">
        <v>0</v>
      </c>
      <c r="H137" s="76" t="n">
        <v>0</v>
      </c>
      <c r="I137" s="77" t="n">
        <v>0</v>
      </c>
      <c r="J137" s="25"/>
      <c r="K137" s="61" t="n">
        <v>131</v>
      </c>
      <c r="L137" s="62" t="n">
        <f aca="false">$B$17+$B$18*EXP(-K137/$B$21)+$B$19*EXP(-K137/$B$22)+$B$20*EXP(-K137/$B$23)</f>
        <v>0.385824994354417</v>
      </c>
      <c r="M137" s="63" t="n">
        <f aca="false">EXP(-K137/$D$9)</f>
        <v>1.50867314062985E-005</v>
      </c>
      <c r="N137" s="63" t="n">
        <f aca="false">EXP(-K137/$D$8)</f>
        <v>0.300642068690412</v>
      </c>
      <c r="O137" s="64" t="n">
        <f aca="false">(K137*$B$17+$B$18*$B$21*(1-EXP(-K137/$B$21))+$B$19*$B$22*(1-EXP(-K137/$B$22))+$B$20*$B$23*(1-EXP(-K137/$B$23)))*$C$7</f>
        <v>1.10230922922243E-013</v>
      </c>
      <c r="P137" s="64" t="n">
        <f aca="false">$D$9*(1-EXP(-K137/$D$9))*$C$9</f>
        <v>2.36557694791799E-012</v>
      </c>
      <c r="Q137" s="65" t="n">
        <f aca="false">$D$8*(1-EXP(-K137/$D$8))*$C$8</f>
        <v>2.73586204546117E-011</v>
      </c>
      <c r="R137" s="66" t="n">
        <f aca="false">$B$13-K137</f>
        <v>369</v>
      </c>
      <c r="S137" s="67" t="n">
        <f aca="false">VLOOKUP($R137,$K$6:$Q$506,5)/$C$26</f>
        <v>0.791638234906791</v>
      </c>
      <c r="T137" s="68" t="n">
        <f aca="false">VLOOKUP($R137,$K$6:$Q$506,6)/$C$26</f>
        <v>7.55598023610653</v>
      </c>
      <c r="U137" s="69" t="n">
        <f aca="false">VLOOKUP($R137,$K$6:$Q$506,7)/$C$26</f>
        <v>120.71990733449</v>
      </c>
      <c r="V137" s="28" t="s">
        <v>255</v>
      </c>
      <c r="W137" s="78" t="n">
        <f aca="false">G137*S137+H137*T137+I137*U137</f>
        <v>0</v>
      </c>
      <c r="X137" s="25"/>
      <c r="Y137" s="25"/>
      <c r="Z137" s="25"/>
    </row>
    <row r="138" customFormat="false" ht="15.75" hidden="false" customHeight="false" outlineLevel="0" collapsed="false">
      <c r="A138" s="25"/>
      <c r="B138" s="25"/>
      <c r="C138" s="25"/>
      <c r="D138" s="25"/>
      <c r="E138" s="25"/>
      <c r="F138" s="28" t="s">
        <v>256</v>
      </c>
      <c r="G138" s="103" t="n">
        <v>0</v>
      </c>
      <c r="H138" s="76" t="n">
        <v>0</v>
      </c>
      <c r="I138" s="77" t="n">
        <v>0</v>
      </c>
      <c r="J138" s="25"/>
      <c r="K138" s="61" t="n">
        <v>132</v>
      </c>
      <c r="L138" s="62" t="n">
        <f aca="false">$B$17+$B$18*EXP(-K138/$B$21)+$B$19*EXP(-K138/$B$22)+$B$20*EXP(-K138/$B$23)</f>
        <v>0.385206640854907</v>
      </c>
      <c r="M138" s="63" t="n">
        <f aca="false">EXP(-K138/$D$9)</f>
        <v>1.38608716306432E-005</v>
      </c>
      <c r="N138" s="63" t="n">
        <f aca="false">EXP(-K138/$D$8)</f>
        <v>0.297896498191477</v>
      </c>
      <c r="O138" s="64" t="n">
        <f aca="false">(K138*$B$17+$B$18*$B$21*(1-EXP(-K138/$B$21))+$B$19*$B$22*(1-EXP(-K138/$B$22))+$B$20*$B$23*(1-EXP(-K138/$B$23)))*$C$7</f>
        <v>1.10888176511715E-013</v>
      </c>
      <c r="P138" s="64" t="n">
        <f aca="false">$D$9*(1-EXP(-K138/$D$9))*$C$9</f>
        <v>2.36557984782736E-012</v>
      </c>
      <c r="Q138" s="65" t="n">
        <f aca="false">$D$8*(1-EXP(-K138/$D$8))*$C$8</f>
        <v>2.74660261446724E-011</v>
      </c>
      <c r="R138" s="66" t="n">
        <f aca="false">$B$13-K138</f>
        <v>368</v>
      </c>
      <c r="S138" s="67" t="n">
        <f aca="false">VLOOKUP($R138,$K$6:$Q$506,5)/$C$26</f>
        <v>0.78997566658407</v>
      </c>
      <c r="T138" s="68" t="n">
        <f aca="false">VLOOKUP($R138,$K$6:$Q$506,6)/$C$26</f>
        <v>7.55598023610651</v>
      </c>
      <c r="U138" s="69" t="n">
        <f aca="false">VLOOKUP($R138,$K$6:$Q$506,7)/$C$26</f>
        <v>120.680905700732</v>
      </c>
      <c r="V138" s="28" t="s">
        <v>256</v>
      </c>
      <c r="W138" s="78" t="n">
        <f aca="false">G138*S138+H138*T138+I138*U138</f>
        <v>0</v>
      </c>
      <c r="X138" s="25"/>
      <c r="Y138" s="25"/>
      <c r="Z138" s="25"/>
    </row>
    <row r="139" customFormat="false" ht="15.75" hidden="false" customHeight="false" outlineLevel="0" collapsed="false">
      <c r="A139" s="25"/>
      <c r="B139" s="25"/>
      <c r="C139" s="25"/>
      <c r="D139" s="25"/>
      <c r="E139" s="25"/>
      <c r="F139" s="28" t="s">
        <v>257</v>
      </c>
      <c r="G139" s="103" t="n">
        <v>0</v>
      </c>
      <c r="H139" s="76" t="n">
        <v>0</v>
      </c>
      <c r="I139" s="77" t="n">
        <v>0</v>
      </c>
      <c r="J139" s="25"/>
      <c r="K139" s="61" t="n">
        <v>133</v>
      </c>
      <c r="L139" s="62" t="n">
        <f aca="false">$B$17+$B$18*EXP(-K139/$B$21)+$B$19*EXP(-K139/$B$22)+$B$20*EXP(-K139/$B$23)</f>
        <v>0.384595025674188</v>
      </c>
      <c r="M139" s="63" t="n">
        <f aca="false">EXP(-K139/$D$9)</f>
        <v>1.27346180684943E-005</v>
      </c>
      <c r="N139" s="63" t="n">
        <f aca="false">EXP(-K139/$D$8)</f>
        <v>0.295176001220667</v>
      </c>
      <c r="O139" s="64" t="n">
        <f aca="false">(K139*$B$17+$B$18*$B$21*(1-EXP(-K139/$B$21))+$B$19*$B$22*(1-EXP(-K139/$B$22))+$B$20*$B$23*(1-EXP(-K139/$B$23)))*$C$7</f>
        <v>1.1154438165507E-013</v>
      </c>
      <c r="P139" s="64" t="n">
        <f aca="false">$D$9*(1-EXP(-K139/$D$9))*$C$9</f>
        <v>2.36558251210702E-012</v>
      </c>
      <c r="Q139" s="65" t="n">
        <f aca="false">$D$8*(1-EXP(-K139/$D$8))*$C$8</f>
        <v>2.75724509676997E-011</v>
      </c>
      <c r="R139" s="66" t="n">
        <f aca="false">$B$13-K139</f>
        <v>367</v>
      </c>
      <c r="S139" s="67" t="n">
        <f aca="false">VLOOKUP($R139,$K$6:$Q$506,5)/$C$26</f>
        <v>0.788311879943242</v>
      </c>
      <c r="T139" s="68" t="n">
        <f aca="false">VLOOKUP($R139,$K$6:$Q$506,6)/$C$26</f>
        <v>7.5559802361065</v>
      </c>
      <c r="U139" s="69" t="n">
        <f aca="false">VLOOKUP($R139,$K$6:$Q$506,7)/$C$26</f>
        <v>120.641544607445</v>
      </c>
      <c r="V139" s="28" t="s">
        <v>257</v>
      </c>
      <c r="W139" s="78" t="n">
        <f aca="false">G139*S139+H139*T139+I139*U139</f>
        <v>0</v>
      </c>
      <c r="X139" s="25"/>
      <c r="Y139" s="25"/>
      <c r="Z139" s="25"/>
    </row>
    <row r="140" customFormat="false" ht="15.75" hidden="false" customHeight="false" outlineLevel="0" collapsed="false">
      <c r="A140" s="25"/>
      <c r="B140" s="25"/>
      <c r="C140" s="25"/>
      <c r="D140" s="25"/>
      <c r="E140" s="25"/>
      <c r="F140" s="28" t="s">
        <v>258</v>
      </c>
      <c r="G140" s="103" t="n">
        <v>0</v>
      </c>
      <c r="H140" s="76" t="n">
        <v>0</v>
      </c>
      <c r="I140" s="77" t="n">
        <v>0</v>
      </c>
      <c r="J140" s="25"/>
      <c r="K140" s="61" t="n">
        <v>134</v>
      </c>
      <c r="L140" s="62" t="n">
        <f aca="false">$B$17+$B$18*EXP(-K140/$B$21)+$B$19*EXP(-K140/$B$22)+$B$20*EXP(-K140/$B$23)</f>
        <v>0.383989992111956</v>
      </c>
      <c r="M140" s="63" t="n">
        <f aca="false">EXP(-K140/$D$9)</f>
        <v>1.1699877300061E-005</v>
      </c>
      <c r="N140" s="63" t="n">
        <f aca="false">EXP(-K140/$D$8)</f>
        <v>0.292480348797587</v>
      </c>
      <c r="O140" s="64" t="n">
        <f aca="false">(K140*$B$17+$B$18*$B$21*(1-EXP(-K140/$B$21))+$B$19*$B$22*(1-EXP(-K140/$B$22))+$B$20*$B$23*(1-EXP(-K140/$B$23)))*$C$7</f>
        <v>1.12199549706093E-013</v>
      </c>
      <c r="P140" s="64" t="n">
        <f aca="false">$D$9*(1-EXP(-K140/$D$9))*$C$9</f>
        <v>2.36558495990286E-012</v>
      </c>
      <c r="Q140" s="65" t="n">
        <f aca="false">$D$8*(1-EXP(-K140/$D$8))*$C$8</f>
        <v>2.76779038813207E-011</v>
      </c>
      <c r="R140" s="66" t="n">
        <f aca="false">$B$13-K140</f>
        <v>366</v>
      </c>
      <c r="S140" s="67" t="n">
        <f aca="false">VLOOKUP($R140,$K$6:$Q$506,5)/$C$26</f>
        <v>0.786646871846489</v>
      </c>
      <c r="T140" s="68" t="n">
        <f aca="false">VLOOKUP($R140,$K$6:$Q$506,6)/$C$26</f>
        <v>7.55598023610647</v>
      </c>
      <c r="U140" s="69" t="n">
        <f aca="false">VLOOKUP($R140,$K$6:$Q$506,7)/$C$26</f>
        <v>120.601820741661</v>
      </c>
      <c r="V140" s="28" t="s">
        <v>258</v>
      </c>
      <c r="W140" s="78" t="n">
        <f aca="false">G140*S140+H140*T140+I140*U140</f>
        <v>0</v>
      </c>
      <c r="X140" s="25"/>
      <c r="Y140" s="25"/>
      <c r="Z140" s="25"/>
    </row>
    <row r="141" customFormat="false" ht="15.75" hidden="false" customHeight="false" outlineLevel="0" collapsed="false">
      <c r="A141" s="25"/>
      <c r="B141" s="25"/>
      <c r="C141" s="25"/>
      <c r="D141" s="25"/>
      <c r="E141" s="25"/>
      <c r="F141" s="28" t="s">
        <v>259</v>
      </c>
      <c r="G141" s="103" t="n">
        <v>0</v>
      </c>
      <c r="H141" s="76" t="n">
        <v>0</v>
      </c>
      <c r="I141" s="77" t="n">
        <v>0</v>
      </c>
      <c r="J141" s="25"/>
      <c r="K141" s="61" t="n">
        <v>135</v>
      </c>
      <c r="L141" s="62" t="n">
        <f aca="false">$B$17+$B$18*EXP(-K141/$B$21)+$B$19*EXP(-K141/$B$22)+$B$20*EXP(-K141/$B$23)</f>
        <v>0.383391387634384</v>
      </c>
      <c r="M141" s="63" t="n">
        <f aca="false">EXP(-K141/$D$9)</f>
        <v>1.07492135296263E-005</v>
      </c>
      <c r="N141" s="63" t="n">
        <f aca="false">EXP(-K141/$D$8)</f>
        <v>0.289809314032976</v>
      </c>
      <c r="O141" s="64" t="n">
        <f aca="false">(K141*$B$17+$B$18*$B$21*(1-EXP(-K141/$B$21))+$B$19*$B$22*(1-EXP(-K141/$B$22))+$B$20*$B$23*(1-EXP(-K141/$B$23)))*$C$7</f>
        <v>1.12853691754981E-013</v>
      </c>
      <c r="P141" s="64" t="n">
        <f aca="false">$D$9*(1-EXP(-K141/$D$9))*$C$9</f>
        <v>2.36558720880509E-012</v>
      </c>
      <c r="Q141" s="65" t="n">
        <f aca="false">$D$8*(1-EXP(-K141/$D$8))*$C$8</f>
        <v>2.77823937613586E-011</v>
      </c>
      <c r="R141" s="66" t="n">
        <f aca="false">$B$13-K141</f>
        <v>365</v>
      </c>
      <c r="S141" s="67" t="n">
        <f aca="false">VLOOKUP($R141,$K$6:$Q$506,5)/$C$26</f>
        <v>0.784980639146783</v>
      </c>
      <c r="T141" s="68" t="n">
        <f aca="false">VLOOKUP($R141,$K$6:$Q$506,6)/$C$26</f>
        <v>7.55598023610645</v>
      </c>
      <c r="U141" s="69" t="n">
        <f aca="false">VLOOKUP($R141,$K$6:$Q$506,7)/$C$26</f>
        <v>120.561730759877</v>
      </c>
      <c r="V141" s="28" t="s">
        <v>259</v>
      </c>
      <c r="W141" s="78" t="n">
        <f aca="false">G141*S141+H141*T141+I141*U141</f>
        <v>0</v>
      </c>
      <c r="X141" s="25"/>
      <c r="Y141" s="25"/>
      <c r="Z141" s="25"/>
    </row>
    <row r="142" customFormat="false" ht="15.75" hidden="false" customHeight="false" outlineLevel="0" collapsed="false">
      <c r="A142" s="25"/>
      <c r="B142" s="25"/>
      <c r="C142" s="25"/>
      <c r="D142" s="25"/>
      <c r="E142" s="25"/>
      <c r="F142" s="28" t="s">
        <v>260</v>
      </c>
      <c r="G142" s="103" t="n">
        <v>0</v>
      </c>
      <c r="H142" s="76" t="n">
        <v>0</v>
      </c>
      <c r="I142" s="77" t="n">
        <v>0</v>
      </c>
      <c r="J142" s="25"/>
      <c r="K142" s="61" t="n">
        <v>136</v>
      </c>
      <c r="L142" s="62" t="n">
        <f aca="false">$B$17+$B$18*EXP(-K142/$B$21)+$B$19*EXP(-K142/$B$22)+$B$20*EXP(-K142/$B$23)</f>
        <v>0.382799063761802</v>
      </c>
      <c r="M142" s="63" t="n">
        <f aca="false">EXP(-K142/$D$9)</f>
        <v>9.87579515085155E-006</v>
      </c>
      <c r="N142" s="63" t="n">
        <f aca="false">EXP(-K142/$D$8)</f>
        <v>0.287162672109603</v>
      </c>
      <c r="O142" s="64" t="n">
        <f aca="false">(K142*$B$17+$B$18*$B$21*(1-EXP(-K142/$B$21))+$B$19*$B$22*(1-EXP(-K142/$B$22))+$B$20*$B$23*(1-EXP(-K142/$B$23)))*$C$7</f>
        <v>1.13506818635355E-013</v>
      </c>
      <c r="P142" s="64" t="n">
        <f aca="false">$D$9*(1-EXP(-K142/$D$9))*$C$9</f>
        <v>2.36558927497464E-012</v>
      </c>
      <c r="Q142" s="65" t="n">
        <f aca="false">$D$8*(1-EXP(-K142/$D$8))*$C$8</f>
        <v>2.78859294025791E-011</v>
      </c>
      <c r="R142" s="66" t="n">
        <f aca="false">$B$13-K142</f>
        <v>364</v>
      </c>
      <c r="S142" s="67" t="n">
        <f aca="false">VLOOKUP($R142,$K$6:$Q$506,5)/$C$26</f>
        <v>0.783313178687826</v>
      </c>
      <c r="T142" s="68" t="n">
        <f aca="false">VLOOKUP($R142,$K$6:$Q$506,6)/$C$26</f>
        <v>7.55598023610643</v>
      </c>
      <c r="U142" s="69" t="n">
        <f aca="false">VLOOKUP($R142,$K$6:$Q$506,7)/$C$26</f>
        <v>120.521271287778</v>
      </c>
      <c r="V142" s="28" t="s">
        <v>260</v>
      </c>
      <c r="W142" s="78" t="n">
        <f aca="false">G142*S142+H142*T142+I142*U142</f>
        <v>0</v>
      </c>
      <c r="X142" s="25"/>
      <c r="Y142" s="25"/>
      <c r="Z142" s="25"/>
    </row>
    <row r="143" customFormat="false" ht="15.75" hidden="false" customHeight="false" outlineLevel="0" collapsed="false">
      <c r="A143" s="25"/>
      <c r="B143" s="25"/>
      <c r="C143" s="25"/>
      <c r="D143" s="25"/>
      <c r="E143" s="25"/>
      <c r="F143" s="28" t="s">
        <v>261</v>
      </c>
      <c r="G143" s="103" t="n">
        <v>0</v>
      </c>
      <c r="H143" s="76" t="n">
        <v>0</v>
      </c>
      <c r="I143" s="77" t="n">
        <v>0</v>
      </c>
      <c r="J143" s="25"/>
      <c r="K143" s="61" t="n">
        <v>137</v>
      </c>
      <c r="L143" s="62" t="n">
        <f aca="false">$B$17+$B$18*EXP(-K143/$B$21)+$B$19*EXP(-K143/$B$22)+$B$20*EXP(-K143/$B$23)</f>
        <v>0.382212875959408</v>
      </c>
      <c r="M143" s="63" t="n">
        <f aca="false">EXP(-K143/$D$9)</f>
        <v>9.07334565387259E-006</v>
      </c>
      <c r="N143" s="63" t="n">
        <f aca="false">EXP(-K143/$D$8)</f>
        <v>0.284540200263352</v>
      </c>
      <c r="O143" s="64" t="n">
        <f aca="false">(K143*$B$17+$B$18*$B$21*(1-EXP(-K143/$B$21))+$B$19*$B$22*(1-EXP(-K143/$B$22))+$B$20*$B$23*(1-EXP(-K143/$B$23)))*$C$7</f>
        <v>1.14158940931073E-013</v>
      </c>
      <c r="P143" s="64" t="n">
        <f aca="false">$D$9*(1-EXP(-K143/$D$9))*$C$9</f>
        <v>2.36559117325931E-012</v>
      </c>
      <c r="Q143" s="65" t="n">
        <f aca="false">$D$8*(1-EXP(-K143/$D$8))*$C$8</f>
        <v>2.79885195194312E-011</v>
      </c>
      <c r="R143" s="66" t="n">
        <f aca="false">$B$13-K143</f>
        <v>363</v>
      </c>
      <c r="S143" s="67" t="n">
        <f aca="false">VLOOKUP($R143,$K$6:$Q$506,5)/$C$26</f>
        <v>0.781644487303994</v>
      </c>
      <c r="T143" s="68" t="n">
        <f aca="false">VLOOKUP($R143,$K$6:$Q$506,6)/$C$26</f>
        <v>7.5559802361064</v>
      </c>
      <c r="U143" s="69" t="n">
        <f aca="false">VLOOKUP($R143,$K$6:$Q$506,7)/$C$26</f>
        <v>120.480438919945</v>
      </c>
      <c r="V143" s="28" t="s">
        <v>261</v>
      </c>
      <c r="W143" s="78" t="n">
        <f aca="false">G143*S143+H143*T143+I143*U143</f>
        <v>0</v>
      </c>
      <c r="X143" s="25"/>
      <c r="Y143" s="25"/>
      <c r="Z143" s="25"/>
    </row>
    <row r="144" customFormat="false" ht="15.75" hidden="false" customHeight="false" outlineLevel="0" collapsed="false">
      <c r="A144" s="25"/>
      <c r="B144" s="25"/>
      <c r="C144" s="25"/>
      <c r="D144" s="25"/>
      <c r="E144" s="25"/>
      <c r="F144" s="28" t="s">
        <v>262</v>
      </c>
      <c r="G144" s="103" t="n">
        <v>0</v>
      </c>
      <c r="H144" s="76" t="n">
        <v>0</v>
      </c>
      <c r="I144" s="77" t="n">
        <v>0</v>
      </c>
      <c r="J144" s="25"/>
      <c r="K144" s="61" t="n">
        <v>138</v>
      </c>
      <c r="L144" s="62" t="n">
        <f aca="false">$B$17+$B$18*EXP(-K144/$B$21)+$B$19*EXP(-K144/$B$22)+$B$20*EXP(-K144/$B$23)</f>
        <v>0.381632683530938</v>
      </c>
      <c r="M144" s="63" t="n">
        <f aca="false">EXP(-K144/$D$9)</f>
        <v>8.33609852139857E-006</v>
      </c>
      <c r="N144" s="63" t="n">
        <f aca="false">EXP(-K144/$D$8)</f>
        <v>0.281941677764465</v>
      </c>
      <c r="O144" s="64" t="n">
        <f aca="false">(K144*$B$17+$B$18*$B$21*(1-EXP(-K144/$B$21))+$B$19*$B$22*(1-EXP(-K144/$B$22))+$B$20*$B$23*(1-EXP(-K144/$B$23)))*$C$7</f>
        <v>1.14810068982868E-013</v>
      </c>
      <c r="P144" s="64" t="n">
        <f aca="false">$D$9*(1-EXP(-K144/$D$9))*$C$9</f>
        <v>2.36559291730045E-012</v>
      </c>
      <c r="Q144" s="65" t="n">
        <f aca="false">$D$8*(1-EXP(-K144/$D$8))*$C$8</f>
        <v>2.80901727467804E-011</v>
      </c>
      <c r="R144" s="66" t="n">
        <f aca="false">$B$13-K144</f>
        <v>362</v>
      </c>
      <c r="S144" s="67" t="n">
        <f aca="false">VLOOKUP($R144,$K$6:$Q$506,5)/$C$26</f>
        <v>0.779974561820275</v>
      </c>
      <c r="T144" s="68" t="n">
        <f aca="false">VLOOKUP($R144,$K$6:$Q$506,6)/$C$26</f>
        <v>7.55598023610637</v>
      </c>
      <c r="U144" s="69" t="n">
        <f aca="false">VLOOKUP($R144,$K$6:$Q$506,7)/$C$26</f>
        <v>120.439230219577</v>
      </c>
      <c r="V144" s="28" t="s">
        <v>262</v>
      </c>
      <c r="W144" s="78" t="n">
        <f aca="false">G144*S144+H144*T144+I144*U144</f>
        <v>0</v>
      </c>
      <c r="X144" s="25"/>
      <c r="Y144" s="25"/>
      <c r="Z144" s="25"/>
    </row>
    <row r="145" customFormat="false" ht="15.75" hidden="false" customHeight="false" outlineLevel="0" collapsed="false">
      <c r="A145" s="25"/>
      <c r="B145" s="25"/>
      <c r="C145" s="25"/>
      <c r="D145" s="25"/>
      <c r="E145" s="25"/>
      <c r="F145" s="28" t="s">
        <v>263</v>
      </c>
      <c r="G145" s="103" t="n">
        <v>0</v>
      </c>
      <c r="H145" s="76" t="n">
        <v>0</v>
      </c>
      <c r="I145" s="77" t="n">
        <v>0</v>
      </c>
      <c r="J145" s="25"/>
      <c r="K145" s="61" t="n">
        <v>139</v>
      </c>
      <c r="L145" s="62" t="n">
        <f aca="false">$B$17+$B$18*EXP(-K145/$B$21)+$B$19*EXP(-K145/$B$22)+$B$20*EXP(-K145/$B$23)</f>
        <v>0.3810583495152</v>
      </c>
      <c r="M145" s="63" t="n">
        <f aca="false">EXP(-K145/$D$9)</f>
        <v>7.65875578969088E-006</v>
      </c>
      <c r="N145" s="63" t="n">
        <f aca="false">EXP(-K145/$D$8)</f>
        <v>0.279366885898968</v>
      </c>
      <c r="O145" s="64" t="n">
        <f aca="false">(K145*$B$17+$B$18*$B$21*(1-EXP(-K145/$B$21))+$B$19*$B$22*(1-EXP(-K145/$B$22))+$B$20*$B$23*(1-EXP(-K145/$B$23)))*$C$7</f>
        <v>1.15460212894802E-013</v>
      </c>
      <c r="P145" s="64" t="n">
        <f aca="false">$D$9*(1-EXP(-K145/$D$9))*$C$9</f>
        <v>2.36559451963097E-012</v>
      </c>
      <c r="Q145" s="65" t="n">
        <f aca="false">$D$8*(1-EXP(-K145/$D$8))*$C$8</f>
        <v>2.81908976406353E-011</v>
      </c>
      <c r="R145" s="66" t="n">
        <f aca="false">$B$13-K145</f>
        <v>361</v>
      </c>
      <c r="S145" s="67" t="n">
        <f aca="false">VLOOKUP($R145,$K$6:$Q$506,5)/$C$26</f>
        <v>0.778303399052207</v>
      </c>
      <c r="T145" s="68" t="n">
        <f aca="false">VLOOKUP($R145,$K$6:$Q$506,6)/$C$26</f>
        <v>7.55598023610634</v>
      </c>
      <c r="U145" s="69" t="n">
        <f aca="false">VLOOKUP($R145,$K$6:$Q$506,7)/$C$26</f>
        <v>120.397641718196</v>
      </c>
      <c r="V145" s="28" t="s">
        <v>263</v>
      </c>
      <c r="W145" s="78" t="n">
        <f aca="false">G145*S145+H145*T145+I145*U145</f>
        <v>0</v>
      </c>
      <c r="X145" s="25"/>
      <c r="Y145" s="25"/>
      <c r="Z145" s="25"/>
    </row>
    <row r="146" customFormat="false" ht="15.75" hidden="false" customHeight="false" outlineLevel="0" collapsed="false">
      <c r="A146" s="25"/>
      <c r="B146" s="25"/>
      <c r="C146" s="25"/>
      <c r="D146" s="25"/>
      <c r="E146" s="25"/>
      <c r="F146" s="28" t="s">
        <v>264</v>
      </c>
      <c r="G146" s="103" t="n">
        <v>0</v>
      </c>
      <c r="H146" s="76" t="n">
        <v>0</v>
      </c>
      <c r="I146" s="77" t="n">
        <v>0</v>
      </c>
      <c r="J146" s="25"/>
      <c r="K146" s="61" t="n">
        <v>140</v>
      </c>
      <c r="L146" s="62" t="n">
        <f aca="false">$B$17+$B$18*EXP(-K146/$B$21)+$B$19*EXP(-K146/$B$22)+$B$20*EXP(-K146/$B$23)</f>
        <v>0.380489740585396</v>
      </c>
      <c r="M146" s="63" t="n">
        <f aca="false">EXP(-K146/$D$9)</f>
        <v>7.0364499766352E-006</v>
      </c>
      <c r="N146" s="63" t="n">
        <f aca="false">EXP(-K146/$D$8)</f>
        <v>0.276815607950261</v>
      </c>
      <c r="O146" s="64" t="n">
        <f aca="false">(K146*$B$17+$B$18*$B$21*(1-EXP(-K146/$B$21))+$B$19*$B$22*(1-EXP(-K146/$B$22))+$B$20*$B$23*(1-EXP(-K146/$B$23)))*$C$7</f>
        <v>1.16109382540549E-013</v>
      </c>
      <c r="P146" s="64" t="n">
        <f aca="false">$D$9*(1-EXP(-K146/$D$9))*$C$9</f>
        <v>2.36559599176547E-012</v>
      </c>
      <c r="Q146" s="65" t="n">
        <f aca="false">$D$8*(1-EXP(-K146/$D$8))*$C$8</f>
        <v>2.82907026788682E-011</v>
      </c>
      <c r="R146" s="66" t="n">
        <f aca="false">$B$13-K146</f>
        <v>360</v>
      </c>
      <c r="S146" s="67" t="n">
        <f aca="false">VLOOKUP($R146,$K$6:$Q$506,5)/$C$26</f>
        <v>0.776630995805819</v>
      </c>
      <c r="T146" s="68" t="n">
        <f aca="false">VLOOKUP($R146,$K$6:$Q$506,6)/$C$26</f>
        <v>7.55598023610631</v>
      </c>
      <c r="U146" s="69" t="n">
        <f aca="false">VLOOKUP($R146,$K$6:$Q$506,7)/$C$26</f>
        <v>120.355669915354</v>
      </c>
      <c r="V146" s="28" t="s">
        <v>264</v>
      </c>
      <c r="W146" s="78" t="n">
        <f aca="false">G146*S146+H146*T146+I146*U146</f>
        <v>0</v>
      </c>
      <c r="X146" s="25"/>
      <c r="Y146" s="25"/>
      <c r="Z146" s="25"/>
    </row>
    <row r="147" customFormat="false" ht="15.75" hidden="false" customHeight="false" outlineLevel="0" collapsed="false">
      <c r="A147" s="25"/>
      <c r="B147" s="25"/>
      <c r="C147" s="25"/>
      <c r="D147" s="25"/>
      <c r="E147" s="25"/>
      <c r="F147" s="28" t="s">
        <v>265</v>
      </c>
      <c r="G147" s="103" t="n">
        <v>0</v>
      </c>
      <c r="H147" s="76" t="n">
        <v>0</v>
      </c>
      <c r="I147" s="77" t="n">
        <v>0</v>
      </c>
      <c r="J147" s="25"/>
      <c r="K147" s="61" t="n">
        <v>141</v>
      </c>
      <c r="L147" s="62" t="n">
        <f aca="false">$B$17+$B$18*EXP(-K147/$B$21)+$B$19*EXP(-K147/$B$22)+$B$20*EXP(-K147/$B$23)</f>
        <v>0.379926726951173</v>
      </c>
      <c r="M147" s="63" t="n">
        <f aca="false">EXP(-K147/$D$9)</f>
        <v>6.46470910331609E-006</v>
      </c>
      <c r="N147" s="63" t="n">
        <f aca="false">EXP(-K147/$D$8)</f>
        <v>0.274287629180878</v>
      </c>
      <c r="O147" s="64" t="n">
        <f aca="false">(K147*$B$17+$B$18*$B$21*(1-EXP(-K147/$B$21))+$B$19*$B$22*(1-EXP(-K147/$B$22))+$B$20*$B$23*(1-EXP(-K147/$B$23)))*$C$7</f>
        <v>1.16757587569507E-013</v>
      </c>
      <c r="P147" s="64" t="n">
        <f aca="false">$D$9*(1-EXP(-K147/$D$9))*$C$9</f>
        <v>2.3655973442829E-012</v>
      </c>
      <c r="Q147" s="65" t="n">
        <f aca="false">$D$8*(1-EXP(-K147/$D$8))*$C$8</f>
        <v>2.83895962619286E-011</v>
      </c>
      <c r="R147" s="66" t="n">
        <f aca="false">$B$13-K147</f>
        <v>359</v>
      </c>
      <c r="S147" s="67" t="n">
        <f aca="false">VLOOKUP($R147,$K$6:$Q$506,5)/$C$26</f>
        <v>0.774957348877561</v>
      </c>
      <c r="T147" s="68" t="n">
        <f aca="false">VLOOKUP($R147,$K$6:$Q$506,6)/$C$26</f>
        <v>7.55598023610627</v>
      </c>
      <c r="U147" s="69" t="n">
        <f aca="false">VLOOKUP($R147,$K$6:$Q$506,7)/$C$26</f>
        <v>120.313311278346</v>
      </c>
      <c r="V147" s="28" t="s">
        <v>265</v>
      </c>
      <c r="W147" s="78" t="n">
        <f aca="false">G147*S147+H147*T147+I147*U147</f>
        <v>0</v>
      </c>
      <c r="X147" s="25"/>
      <c r="Y147" s="25"/>
      <c r="Z147" s="25"/>
    </row>
    <row r="148" customFormat="false" ht="15.75" hidden="false" customHeight="false" outlineLevel="0" collapsed="false">
      <c r="A148" s="25"/>
      <c r="B148" s="25"/>
      <c r="C148" s="25"/>
      <c r="D148" s="25"/>
      <c r="E148" s="25"/>
      <c r="F148" s="28" t="s">
        <v>266</v>
      </c>
      <c r="G148" s="103" t="n">
        <v>0</v>
      </c>
      <c r="H148" s="76" t="n">
        <v>0</v>
      </c>
      <c r="I148" s="77" t="n">
        <v>0</v>
      </c>
      <c r="J148" s="25"/>
      <c r="K148" s="61" t="n">
        <v>142</v>
      </c>
      <c r="L148" s="62" t="n">
        <f aca="false">$B$17+$B$18*EXP(-K148/$B$21)+$B$19*EXP(-K148/$B$22)+$B$20*EXP(-K148/$B$23)</f>
        <v>0.379369182263308</v>
      </c>
      <c r="M148" s="63" t="n">
        <f aca="false">EXP(-K148/$D$9)</f>
        <v>5.93942455773457E-006</v>
      </c>
      <c r="N148" s="63" t="n">
        <f aca="false">EXP(-K148/$D$8)</f>
        <v>0.27178273681441</v>
      </c>
      <c r="O148" s="64" t="n">
        <f aca="false">(K148*$B$17+$B$18*$B$21*(1-EXP(-K148/$B$21))+$B$19*$B$22*(1-EXP(-K148/$B$22))+$B$20*$B$23*(1-EXP(-K148/$B$23)))*$C$7</f>
        <v>1.17404837412741E-013</v>
      </c>
      <c r="P148" s="64" t="n">
        <f aca="false">$D$9*(1-EXP(-K148/$D$9))*$C$9</f>
        <v>2.36559858690266E-012</v>
      </c>
      <c r="Q148" s="65" t="n">
        <f aca="false">$D$8*(1-EXP(-K148/$D$8))*$C$8</f>
        <v>2.84875867135497E-011</v>
      </c>
      <c r="R148" s="66" t="n">
        <f aca="false">$B$13-K148</f>
        <v>358</v>
      </c>
      <c r="S148" s="67" t="n">
        <f aca="false">VLOOKUP($R148,$K$6:$Q$506,5)/$C$26</f>
        <v>0.773282455054246</v>
      </c>
      <c r="T148" s="68" t="n">
        <f aca="false">VLOOKUP($R148,$K$6:$Q$506,6)/$C$26</f>
        <v>7.55598023610623</v>
      </c>
      <c r="U148" s="69" t="n">
        <f aca="false">VLOOKUP($R148,$K$6:$Q$506,7)/$C$26</f>
        <v>120.270562241905</v>
      </c>
      <c r="V148" s="28" t="s">
        <v>266</v>
      </c>
      <c r="W148" s="78" t="n">
        <f aca="false">G148*S148+H148*T148+I148*U148</f>
        <v>0</v>
      </c>
      <c r="X148" s="25"/>
      <c r="Y148" s="25"/>
      <c r="Z148" s="25"/>
    </row>
    <row r="149" customFormat="false" ht="15.75" hidden="false" customHeight="false" outlineLevel="0" collapsed="false">
      <c r="A149" s="25"/>
      <c r="B149" s="25"/>
      <c r="C149" s="25"/>
      <c r="D149" s="25"/>
      <c r="E149" s="25"/>
      <c r="F149" s="28" t="s">
        <v>267</v>
      </c>
      <c r="G149" s="103" t="n">
        <v>0</v>
      </c>
      <c r="H149" s="76" t="n">
        <v>0</v>
      </c>
      <c r="I149" s="77" t="n">
        <v>0</v>
      </c>
      <c r="J149" s="25"/>
      <c r="K149" s="61" t="n">
        <v>143</v>
      </c>
      <c r="L149" s="62" t="n">
        <f aca="false">$B$17+$B$18*EXP(-K149/$B$21)+$B$19*EXP(-K149/$B$22)+$B$20*EXP(-K149/$B$23)</f>
        <v>0.378816983520972</v>
      </c>
      <c r="M149" s="63" t="n">
        <f aca="false">EXP(-K149/$D$9)</f>
        <v>5.45682156973238E-006</v>
      </c>
      <c r="N149" s="63" t="n">
        <f aca="false">EXP(-K149/$D$8)</f>
        <v>0.2693007200176</v>
      </c>
      <c r="O149" s="64" t="n">
        <f aca="false">(K149*$B$17+$B$18*$B$21*(1-EXP(-K149/$B$21))+$B$19*$B$22*(1-EXP(-K149/$B$22))+$B$20*$B$23*(1-EXP(-K149/$B$23)))*$C$7</f>
        <v>1.1805114128878E-013</v>
      </c>
      <c r="P149" s="64" t="n">
        <f aca="false">$D$9*(1-EXP(-K149/$D$9))*$C$9</f>
        <v>2.36559972855439E-012</v>
      </c>
      <c r="Q149" s="65" t="n">
        <f aca="false">$D$8*(1-EXP(-K149/$D$8))*$C$8</f>
        <v>2.85846822814498E-011</v>
      </c>
      <c r="R149" s="66" t="n">
        <f aca="false">$B$13-K149</f>
        <v>357</v>
      </c>
      <c r="S149" s="67" t="n">
        <f aca="false">VLOOKUP($R149,$K$6:$Q$506,5)/$C$26</f>
        <v>0.77160631111298</v>
      </c>
      <c r="T149" s="68" t="n">
        <f aca="false">VLOOKUP($R149,$K$6:$Q$506,6)/$C$26</f>
        <v>7.55598023610618</v>
      </c>
      <c r="U149" s="69" t="n">
        <f aca="false">VLOOKUP($R149,$K$6:$Q$506,7)/$C$26</f>
        <v>120.227419207904</v>
      </c>
      <c r="V149" s="28" t="s">
        <v>267</v>
      </c>
      <c r="W149" s="78" t="n">
        <f aca="false">G149*S149+H149*T149+I149*U149</f>
        <v>0</v>
      </c>
      <c r="X149" s="25"/>
      <c r="Y149" s="25"/>
      <c r="Z149" s="25"/>
    </row>
    <row r="150" customFormat="false" ht="15.75" hidden="false" customHeight="false" outlineLevel="0" collapsed="false">
      <c r="A150" s="25"/>
      <c r="B150" s="25"/>
      <c r="C150" s="25"/>
      <c r="D150" s="25"/>
      <c r="E150" s="25"/>
      <c r="F150" s="28" t="s">
        <v>268</v>
      </c>
      <c r="G150" s="103" t="n">
        <v>0</v>
      </c>
      <c r="H150" s="76" t="n">
        <v>0</v>
      </c>
      <c r="I150" s="77" t="n">
        <v>0</v>
      </c>
      <c r="J150" s="25"/>
      <c r="K150" s="61" t="n">
        <v>144</v>
      </c>
      <c r="L150" s="62" t="n">
        <f aca="false">$B$17+$B$18*EXP(-K150/$B$21)+$B$19*EXP(-K150/$B$22)+$B$20*EXP(-K150/$B$23)</f>
        <v>0.378270010981491</v>
      </c>
      <c r="M150" s="63" t="n">
        <f aca="false">EXP(-K150/$D$9)</f>
        <v>5.01343208495169E-006</v>
      </c>
      <c r="N150" s="63" t="n">
        <f aca="false">EXP(-K150/$D$8)</f>
        <v>0.266841369882594</v>
      </c>
      <c r="O150" s="64" t="n">
        <f aca="false">(K150*$B$17+$B$18*$B$21*(1-EXP(-K150/$B$21))+$B$19*$B$22*(1-EXP(-K150/$B$22))+$B$20*$B$23*(1-EXP(-K150/$B$23)))*$C$7</f>
        <v>1.18696508209237E-013</v>
      </c>
      <c r="P150" s="64" t="n">
        <f aca="false">$D$9*(1-EXP(-K150/$D$9))*$C$9</f>
        <v>2.36560077744216E-012</v>
      </c>
      <c r="Q150" s="65" t="n">
        <f aca="false">$D$8*(1-EXP(-K150/$D$8))*$C$8</f>
        <v>2.86808911380257E-011</v>
      </c>
      <c r="R150" s="66" t="n">
        <f aca="false">$B$13-K150</f>
        <v>356</v>
      </c>
      <c r="S150" s="67" t="n">
        <f aca="false">VLOOKUP($R150,$K$6:$Q$506,5)/$C$26</f>
        <v>0.769928913821093</v>
      </c>
      <c r="T150" s="68" t="n">
        <f aca="false">VLOOKUP($R150,$K$6:$Q$506,6)/$C$26</f>
        <v>7.55598023610613</v>
      </c>
      <c r="U150" s="69" t="n">
        <f aca="false">VLOOKUP($R150,$K$6:$Q$506,7)/$C$26</f>
        <v>120.183878545055</v>
      </c>
      <c r="V150" s="28" t="s">
        <v>268</v>
      </c>
      <c r="W150" s="78" t="n">
        <f aca="false">G150*S150+H150*T150+I150*U150</f>
        <v>0</v>
      </c>
      <c r="X150" s="25"/>
      <c r="Y150" s="25"/>
      <c r="Z150" s="25"/>
    </row>
    <row r="151" customFormat="false" ht="15.75" hidden="false" customHeight="false" outlineLevel="0" collapsed="false">
      <c r="A151" s="25"/>
      <c r="B151" s="25"/>
      <c r="C151" s="25"/>
      <c r="D151" s="25"/>
      <c r="E151" s="25"/>
      <c r="F151" s="28" t="s">
        <v>269</v>
      </c>
      <c r="G151" s="103" t="n">
        <v>0</v>
      </c>
      <c r="H151" s="76" t="n">
        <v>0</v>
      </c>
      <c r="I151" s="77" t="n">
        <v>0</v>
      </c>
      <c r="J151" s="25"/>
      <c r="K151" s="61" t="n">
        <v>145</v>
      </c>
      <c r="L151" s="62" t="n">
        <f aca="false">$B$17+$B$18*EXP(-K151/$B$21)+$B$19*EXP(-K151/$B$22)+$B$20*EXP(-K151/$B$23)</f>
        <v>0.377728148072551</v>
      </c>
      <c r="M151" s="63" t="n">
        <f aca="false">EXP(-K151/$D$9)</f>
        <v>4.60606984289863E-006</v>
      </c>
      <c r="N151" s="63" t="n">
        <f aca="false">EXP(-K151/$D$8)</f>
        <v>0.26440447940936</v>
      </c>
      <c r="O151" s="64" t="n">
        <f aca="false">(K151*$B$17+$B$18*$B$21*(1-EXP(-K151/$B$21))+$B$19*$B$22*(1-EXP(-K151/$B$22))+$B$20*$B$23*(1-EXP(-K151/$B$23)))*$C$7</f>
        <v>1.19340946984299E-013</v>
      </c>
      <c r="P151" s="64" t="n">
        <f aca="false">$D$9*(1-EXP(-K151/$D$9))*$C$9</f>
        <v>2.36560174110343E-012</v>
      </c>
      <c r="Q151" s="65" t="n">
        <f aca="false">$D$8*(1-EXP(-K151/$D$8))*$C$8</f>
        <v>2.87762213810414E-011</v>
      </c>
      <c r="R151" s="66" t="n">
        <f aca="false">$B$13-K151</f>
        <v>355</v>
      </c>
      <c r="S151" s="67" t="n">
        <f aca="false">VLOOKUP($R151,$K$6:$Q$506,5)/$C$26</f>
        <v>0.768250259936073</v>
      </c>
      <c r="T151" s="68" t="n">
        <f aca="false">VLOOKUP($R151,$K$6:$Q$506,6)/$C$26</f>
        <v>7.55598023610608</v>
      </c>
      <c r="U151" s="69" t="n">
        <f aca="false">VLOOKUP($R151,$K$6:$Q$506,7)/$C$26</f>
        <v>120.139936588602</v>
      </c>
      <c r="V151" s="28" t="s">
        <v>269</v>
      </c>
      <c r="W151" s="78" t="n">
        <f aca="false">G151*S151+H151*T151+I151*U151</f>
        <v>0</v>
      </c>
      <c r="X151" s="25"/>
      <c r="Y151" s="25"/>
      <c r="Z151" s="25"/>
    </row>
    <row r="152" customFormat="false" ht="15.75" hidden="false" customHeight="false" outlineLevel="0" collapsed="false">
      <c r="A152" s="25"/>
      <c r="B152" s="25"/>
      <c r="C152" s="25"/>
      <c r="D152" s="25"/>
      <c r="E152" s="25"/>
      <c r="F152" s="28" t="s">
        <v>270</v>
      </c>
      <c r="G152" s="103" t="n">
        <v>0</v>
      </c>
      <c r="H152" s="76" t="n">
        <v>0</v>
      </c>
      <c r="I152" s="77" t="n">
        <v>0</v>
      </c>
      <c r="J152" s="25"/>
      <c r="K152" s="61" t="n">
        <v>146</v>
      </c>
      <c r="L152" s="62" t="n">
        <f aca="false">$B$17+$B$18*EXP(-K152/$B$21)+$B$19*EXP(-K152/$B$22)+$B$20*EXP(-K152/$B$23)</f>
        <v>0.377191281306764</v>
      </c>
      <c r="M152" s="63" t="n">
        <f aca="false">EXP(-K152/$D$9)</f>
        <v>4.23180748001789E-006</v>
      </c>
      <c r="N152" s="63" t="n">
        <f aca="false">EXP(-K152/$D$8)</f>
        <v>0.261989843488264</v>
      </c>
      <c r="O152" s="64" t="n">
        <f aca="false">(K152*$B$17+$B$18*$B$21*(1-EXP(-K152/$B$21))+$B$19*$B$22*(1-EXP(-K152/$B$22))+$B$20*$B$23*(1-EXP(-K152/$B$23)))*$C$7</f>
        <v>1.19984466228049E-013</v>
      </c>
      <c r="P152" s="64" t="n">
        <f aca="false">$D$9*(1-EXP(-K152/$D$9))*$C$9</f>
        <v>2.3656026264632E-012</v>
      </c>
      <c r="Q152" s="65" t="n">
        <f aca="false">$D$8*(1-EXP(-K152/$D$8))*$C$8</f>
        <v>2.88706810343088E-011</v>
      </c>
      <c r="R152" s="66" t="n">
        <f aca="false">$B$13-K152</f>
        <v>354</v>
      </c>
      <c r="S152" s="67" t="n">
        <f aca="false">VLOOKUP($R152,$K$6:$Q$506,5)/$C$26</f>
        <v>0.766570346205494</v>
      </c>
      <c r="T152" s="68" t="n">
        <f aca="false">VLOOKUP($R152,$K$6:$Q$506,6)/$C$26</f>
        <v>7.55598023610602</v>
      </c>
      <c r="U152" s="69" t="n">
        <f aca="false">VLOOKUP($R152,$K$6:$Q$506,7)/$C$26</f>
        <v>120.095589640012</v>
      </c>
      <c r="V152" s="28" t="s">
        <v>270</v>
      </c>
      <c r="W152" s="78" t="n">
        <f aca="false">G152*S152+H152*T152+I152*U152</f>
        <v>0</v>
      </c>
      <c r="X152" s="25"/>
      <c r="Y152" s="25"/>
      <c r="Z152" s="25"/>
    </row>
    <row r="153" customFormat="false" ht="15.75" hidden="false" customHeight="false" outlineLevel="0" collapsed="false">
      <c r="A153" s="25"/>
      <c r="B153" s="25"/>
      <c r="C153" s="25"/>
      <c r="D153" s="25"/>
      <c r="E153" s="25"/>
      <c r="F153" s="28" t="s">
        <v>271</v>
      </c>
      <c r="G153" s="103" t="n">
        <v>0</v>
      </c>
      <c r="H153" s="76" t="n">
        <v>0</v>
      </c>
      <c r="I153" s="77" t="n">
        <v>0</v>
      </c>
      <c r="J153" s="25"/>
      <c r="K153" s="61" t="n">
        <v>147</v>
      </c>
      <c r="L153" s="62" t="n">
        <f aca="false">$B$17+$B$18*EXP(-K153/$B$21)+$B$19*EXP(-K153/$B$22)+$B$20*EXP(-K153/$B$23)</f>
        <v>0.376659300198546</v>
      </c>
      <c r="M153" s="63" t="n">
        <f aca="false">EXP(-K153/$D$9)</f>
        <v>3.88795549323793E-006</v>
      </c>
      <c r="N153" s="63" t="n">
        <f aca="false">EXP(-K153/$D$8)</f>
        <v>0.259597258882806</v>
      </c>
      <c r="O153" s="64" t="n">
        <f aca="false">(K153*$B$17+$B$18*$B$21*(1-EXP(-K153/$B$21))+$B$19*$B$22*(1-EXP(-K153/$B$22))+$B$20*$B$23*(1-EXP(-K153/$B$23)))*$C$7</f>
        <v>1.20627074363664E-013</v>
      </c>
      <c r="P153" s="64" t="n">
        <f aca="false">$D$9*(1-EXP(-K153/$D$9))*$C$9</f>
        <v>2.36560343988381E-012</v>
      </c>
      <c r="Q153" s="65" t="n">
        <f aca="false">$D$8*(1-EXP(-K153/$D$8))*$C$8</f>
        <v>2.89642780483639E-011</v>
      </c>
      <c r="R153" s="66" t="n">
        <f aca="false">$B$13-K153</f>
        <v>353</v>
      </c>
      <c r="S153" s="67" t="n">
        <f aca="false">VLOOKUP($R153,$K$6:$Q$506,5)/$C$26</f>
        <v>0.764889169366947</v>
      </c>
      <c r="T153" s="68" t="n">
        <f aca="false">VLOOKUP($R153,$K$6:$Q$506,6)/$C$26</f>
        <v>7.55598023610596</v>
      </c>
      <c r="U153" s="69" t="n">
        <f aca="false">VLOOKUP($R153,$K$6:$Q$506,7)/$C$26</f>
        <v>120.050833966665</v>
      </c>
      <c r="V153" s="28" t="s">
        <v>271</v>
      </c>
      <c r="W153" s="78" t="n">
        <f aca="false">G153*S153+H153*T153+I153*U153</f>
        <v>0</v>
      </c>
      <c r="X153" s="25"/>
      <c r="Y153" s="25"/>
      <c r="Z153" s="25"/>
    </row>
    <row r="154" customFormat="false" ht="15.75" hidden="false" customHeight="false" outlineLevel="0" collapsed="false">
      <c r="A154" s="25"/>
      <c r="B154" s="25"/>
      <c r="C154" s="25"/>
      <c r="D154" s="25"/>
      <c r="E154" s="25"/>
      <c r="F154" s="28" t="s">
        <v>272</v>
      </c>
      <c r="G154" s="103" t="n">
        <v>0</v>
      </c>
      <c r="H154" s="76" t="n">
        <v>0</v>
      </c>
      <c r="I154" s="77" t="n">
        <v>0</v>
      </c>
      <c r="J154" s="25"/>
      <c r="K154" s="61" t="n">
        <v>148</v>
      </c>
      <c r="L154" s="62" t="n">
        <f aca="false">$B$17+$B$18*EXP(-K154/$B$21)+$B$19*EXP(-K154/$B$22)+$B$20*EXP(-K154/$B$23)</f>
        <v>0.376132097183235</v>
      </c>
      <c r="M154" s="63" t="n">
        <f aca="false">EXP(-K154/$D$9)</f>
        <v>3.57204291281586E-006</v>
      </c>
      <c r="N154" s="63" t="n">
        <f aca="false">EXP(-K154/$D$8)</f>
        <v>0.257226524212513</v>
      </c>
      <c r="O154" s="64" t="n">
        <f aca="false">(K154*$B$17+$B$18*$B$21*(1-EXP(-K154/$B$21))+$B$19*$B$22*(1-EXP(-K154/$B$22))+$B$20*$B$23*(1-EXP(-K154/$B$23)))*$C$7</f>
        <v>1.21268779628456E-013</v>
      </c>
      <c r="P154" s="64" t="n">
        <f aca="false">$D$9*(1-EXP(-K154/$D$9))*$C$9</f>
        <v>2.3656041872106E-012</v>
      </c>
      <c r="Q154" s="65" t="n">
        <f aca="false">$D$8*(1-EXP(-K154/$D$8))*$C$8</f>
        <v>2.90570203011352E-011</v>
      </c>
      <c r="R154" s="66" t="n">
        <f aca="false">$B$13-K154</f>
        <v>352</v>
      </c>
      <c r="S154" s="67" t="n">
        <f aca="false">VLOOKUP($R154,$K$6:$Q$506,5)/$C$26</f>
        <v>0.763206726147961</v>
      </c>
      <c r="T154" s="68" t="n">
        <f aca="false">VLOOKUP($R154,$K$6:$Q$506,6)/$C$26</f>
        <v>7.55598023610589</v>
      </c>
      <c r="U154" s="69" t="n">
        <f aca="false">VLOOKUP($R154,$K$6:$Q$506,7)/$C$26</f>
        <v>120.00566580154</v>
      </c>
      <c r="V154" s="28" t="s">
        <v>272</v>
      </c>
      <c r="W154" s="78" t="n">
        <f aca="false">G154*S154+H154*T154+I154*U154</f>
        <v>0</v>
      </c>
      <c r="X154" s="25"/>
      <c r="Y154" s="25"/>
      <c r="Z154" s="25"/>
    </row>
    <row r="155" customFormat="false" ht="15.75" hidden="false" customHeight="false" outlineLevel="0" collapsed="false">
      <c r="A155" s="25"/>
      <c r="B155" s="25"/>
      <c r="C155" s="25"/>
      <c r="D155" s="25"/>
      <c r="E155" s="25"/>
      <c r="F155" s="28" t="s">
        <v>273</v>
      </c>
      <c r="G155" s="103" t="n">
        <v>0</v>
      </c>
      <c r="H155" s="76" t="n">
        <v>0</v>
      </c>
      <c r="I155" s="77" t="n">
        <v>0</v>
      </c>
      <c r="J155" s="25"/>
      <c r="K155" s="61" t="n">
        <v>149</v>
      </c>
      <c r="L155" s="62" t="n">
        <f aca="false">$B$17+$B$18*EXP(-K155/$B$21)+$B$19*EXP(-K155/$B$22)+$B$20*EXP(-K155/$B$23)</f>
        <v>0.375609567538397</v>
      </c>
      <c r="M155" s="63" t="n">
        <f aca="false">EXP(-K155/$D$9)</f>
        <v>3.28179954559401E-006</v>
      </c>
      <c r="N155" s="63" t="n">
        <f aca="false">EXP(-K155/$D$8)</f>
        <v>0.254877439935992</v>
      </c>
      <c r="O155" s="64" t="n">
        <f aca="false">(K155*$B$17+$B$18*$B$21*(1-EXP(-K155/$B$21))+$B$19*$B$22*(1-EXP(-K155/$B$22))+$B$20*$B$23*(1-EXP(-K155/$B$23)))*$C$7</f>
        <v>1.21909590078786E-013</v>
      </c>
      <c r="P155" s="64" t="n">
        <f aca="false">$D$9*(1-EXP(-K155/$D$9))*$C$9</f>
        <v>2.36560487381398E-012</v>
      </c>
      <c r="Q155" s="65" t="n">
        <f aca="false">$D$8*(1-EXP(-K155/$D$8))*$C$8</f>
        <v>2.91489155986074E-011</v>
      </c>
      <c r="R155" s="66" t="n">
        <f aca="false">$B$13-K155</f>
        <v>351</v>
      </c>
      <c r="S155" s="67" t="n">
        <f aca="false">VLOOKUP($R155,$K$6:$Q$506,5)/$C$26</f>
        <v>0.761523013265933</v>
      </c>
      <c r="T155" s="68" t="n">
        <f aca="false">VLOOKUP($R155,$K$6:$Q$506,6)/$C$26</f>
        <v>7.55598023610582</v>
      </c>
      <c r="U155" s="69" t="n">
        <f aca="false">VLOOKUP($R155,$K$6:$Q$506,7)/$C$26</f>
        <v>119.960081342895</v>
      </c>
      <c r="V155" s="28" t="s">
        <v>273</v>
      </c>
      <c r="W155" s="78" t="n">
        <f aca="false">G155*S155+H155*T155+I155*U155</f>
        <v>0</v>
      </c>
      <c r="X155" s="25"/>
      <c r="Y155" s="25"/>
      <c r="Z155" s="25"/>
    </row>
    <row r="156" customFormat="false" ht="15.75" hidden="false" customHeight="false" outlineLevel="0" collapsed="false">
      <c r="A156" s="25"/>
      <c r="B156" s="25"/>
      <c r="C156" s="25"/>
      <c r="D156" s="25"/>
      <c r="E156" s="25"/>
      <c r="F156" s="28" t="s">
        <v>274</v>
      </c>
      <c r="G156" s="103" t="n">
        <v>0</v>
      </c>
      <c r="H156" s="76" t="n">
        <v>0</v>
      </c>
      <c r="I156" s="77" t="n">
        <v>0</v>
      </c>
      <c r="J156" s="25"/>
      <c r="K156" s="61" t="n">
        <v>150</v>
      </c>
      <c r="L156" s="62" t="n">
        <f aca="false">$B$17+$B$18*EXP(-K156/$B$21)+$B$19*EXP(-K156/$B$22)+$B$20*EXP(-K156/$B$23)</f>
        <v>0.375091609307248</v>
      </c>
      <c r="M156" s="63" t="n">
        <f aca="false">EXP(-K156/$D$9)</f>
        <v>3.01513966106607E-006</v>
      </c>
      <c r="N156" s="63" t="n">
        <f aca="false">EXP(-K156/$D$8)</f>
        <v>0.252549808334132</v>
      </c>
      <c r="O156" s="64" t="n">
        <f aca="false">(K156*$B$17+$B$18*$B$21*(1-EXP(-K156/$B$21))+$B$19*$B$22*(1-EXP(-K156/$B$22))+$B$20*$B$23*(1-EXP(-K156/$B$23)))*$C$7</f>
        <v>1.22549513594847E-013</v>
      </c>
      <c r="P156" s="64" t="n">
        <f aca="false">$D$9*(1-EXP(-K156/$D$9))*$C$9</f>
        <v>2.36560550462797E-012</v>
      </c>
      <c r="Q156" s="65" t="n">
        <f aca="false">$D$8*(1-EXP(-K156/$D$8))*$C$8</f>
        <v>2.9239971675478E-011</v>
      </c>
      <c r="R156" s="66" t="n">
        <f aca="false">$B$13-K156</f>
        <v>350</v>
      </c>
      <c r="S156" s="67" t="n">
        <f aca="false">VLOOKUP($R156,$K$6:$Q$506,5)/$C$26</f>
        <v>0.75983802742805</v>
      </c>
      <c r="T156" s="68" t="n">
        <f aca="false">VLOOKUP($R156,$K$6:$Q$506,6)/$C$26</f>
        <v>7.55598023610574</v>
      </c>
      <c r="U156" s="69" t="n">
        <f aca="false">VLOOKUP($R156,$K$6:$Q$506,7)/$C$26</f>
        <v>119.914076753951</v>
      </c>
      <c r="V156" s="28" t="s">
        <v>274</v>
      </c>
      <c r="W156" s="78" t="n">
        <f aca="false">G156*S156+H156*T156+I156*U156</f>
        <v>0</v>
      </c>
      <c r="X156" s="25"/>
      <c r="Y156" s="25"/>
      <c r="Z156" s="25"/>
    </row>
    <row r="157" customFormat="false" ht="15.75" hidden="false" customHeight="false" outlineLevel="0" collapsed="false">
      <c r="A157" s="25"/>
      <c r="B157" s="25"/>
      <c r="C157" s="25"/>
      <c r="D157" s="25"/>
      <c r="E157" s="25"/>
      <c r="F157" s="28" t="s">
        <v>275</v>
      </c>
      <c r="G157" s="103" t="n">
        <v>0</v>
      </c>
      <c r="H157" s="76" t="n">
        <v>0</v>
      </c>
      <c r="I157" s="77" t="n">
        <v>0</v>
      </c>
      <c r="J157" s="25"/>
      <c r="K157" s="61" t="n">
        <v>151</v>
      </c>
      <c r="L157" s="62" t="n">
        <f aca="false">$B$17+$B$18*EXP(-K157/$B$21)+$B$19*EXP(-K157/$B$22)+$B$20*EXP(-K157/$B$23)</f>
        <v>0.374578123224152</v>
      </c>
      <c r="M157" s="63" t="n">
        <f aca="false">EXP(-K157/$D$9)</f>
        <v>2.77014700301817E-006</v>
      </c>
      <c r="N157" s="63" t="n">
        <f aca="false">EXP(-K157/$D$8)</f>
        <v>0.250243433493465</v>
      </c>
      <c r="O157" s="64" t="n">
        <f aca="false">(K157*$B$17+$B$18*$B$21*(1-EXP(-K157/$B$21))+$B$19*$B$22*(1-EXP(-K157/$B$22))+$B$20*$B$23*(1-EXP(-K157/$B$23)))*$C$7</f>
        <v>1.23188557885314E-013</v>
      </c>
      <c r="P157" s="64" t="n">
        <f aca="false">$D$9*(1-EXP(-K157/$D$9))*$C$9</f>
        <v>2.3656060841857E-012</v>
      </c>
      <c r="Q157" s="65" t="n">
        <f aca="false">$D$8*(1-EXP(-K157/$D$8))*$C$8</f>
        <v>2.93301961958087E-011</v>
      </c>
      <c r="R157" s="66" t="n">
        <f aca="false">$B$13-K157</f>
        <v>349</v>
      </c>
      <c r="S157" s="67" t="n">
        <f aca="false">VLOOKUP($R157,$K$6:$Q$506,5)/$C$26</f>
        <v>0.758151765331213</v>
      </c>
      <c r="T157" s="68" t="n">
        <f aca="false">VLOOKUP($R157,$K$6:$Q$506,6)/$C$26</f>
        <v>7.55598023610565</v>
      </c>
      <c r="U157" s="69" t="n">
        <f aca="false">VLOOKUP($R157,$K$6:$Q$506,7)/$C$26</f>
        <v>119.867648162567</v>
      </c>
      <c r="V157" s="28" t="s">
        <v>275</v>
      </c>
      <c r="W157" s="78" t="n">
        <f aca="false">G157*S157+H157*T157+I157*U157</f>
        <v>0</v>
      </c>
      <c r="X157" s="25"/>
      <c r="Y157" s="25"/>
      <c r="Z157" s="25"/>
    </row>
    <row r="158" customFormat="false" ht="15.75" hidden="false" customHeight="false" outlineLevel="0" collapsed="false">
      <c r="A158" s="25"/>
      <c r="B158" s="25"/>
      <c r="C158" s="25"/>
      <c r="D158" s="25"/>
      <c r="E158" s="25"/>
      <c r="F158" s="28" t="s">
        <v>276</v>
      </c>
      <c r="G158" s="103" t="n">
        <v>0</v>
      </c>
      <c r="H158" s="76" t="n">
        <v>0</v>
      </c>
      <c r="I158" s="77" t="n">
        <v>0</v>
      </c>
      <c r="J158" s="25"/>
      <c r="K158" s="61" t="n">
        <v>152</v>
      </c>
      <c r="L158" s="62" t="n">
        <f aca="false">$B$17+$B$18*EXP(-K158/$B$21)+$B$19*EXP(-K158/$B$22)+$B$20*EXP(-K158/$B$23)</f>
        <v>0.374069012642121</v>
      </c>
      <c r="M158" s="63" t="n">
        <f aca="false">EXP(-K158/$D$9)</f>
        <v>2.54506101903661E-006</v>
      </c>
      <c r="N158" s="63" t="n">
        <f aca="false">EXP(-K158/$D$8)</f>
        <v>0.247958121289672</v>
      </c>
      <c r="O158" s="64" t="n">
        <f aca="false">(K158*$B$17+$B$18*$B$21*(1-EXP(-K158/$B$21))+$B$19*$B$22*(1-EXP(-K158/$B$22))+$B$20*$B$23*(1-EXP(-K158/$B$23)))*$C$7</f>
        <v>1.23826730491867E-013</v>
      </c>
      <c r="P158" s="64" t="n">
        <f aca="false">$D$9*(1-EXP(-K158/$D$9))*$C$9</f>
        <v>2.36560661665195E-012</v>
      </c>
      <c r="Q158" s="65" t="n">
        <f aca="false">$D$8*(1-EXP(-K158/$D$8))*$C$8</f>
        <v>2.94195967536701E-011</v>
      </c>
      <c r="R158" s="66" t="n">
        <f aca="false">$B$13-K158</f>
        <v>348</v>
      </c>
      <c r="S158" s="67" t="n">
        <f aca="false">VLOOKUP($R158,$K$6:$Q$506,5)/$C$26</f>
        <v>0.756464223661951</v>
      </c>
      <c r="T158" s="68" t="n">
        <f aca="false">VLOOKUP($R158,$K$6:$Q$506,6)/$C$26</f>
        <v>7.55598023610556</v>
      </c>
      <c r="U158" s="69" t="n">
        <f aca="false">VLOOKUP($R158,$K$6:$Q$506,7)/$C$26</f>
        <v>119.820791660914</v>
      </c>
      <c r="V158" s="28" t="s">
        <v>276</v>
      </c>
      <c r="W158" s="78" t="n">
        <f aca="false">G158*S158+H158*T158+I158*U158</f>
        <v>0</v>
      </c>
      <c r="X158" s="25"/>
      <c r="Y158" s="25"/>
      <c r="Z158" s="25"/>
    </row>
    <row r="159" customFormat="false" ht="15.75" hidden="false" customHeight="false" outlineLevel="0" collapsed="false">
      <c r="A159" s="25"/>
      <c r="B159" s="25"/>
      <c r="C159" s="25"/>
      <c r="D159" s="25"/>
      <c r="E159" s="25"/>
      <c r="F159" s="28" t="s">
        <v>277</v>
      </c>
      <c r="G159" s="103" t="n">
        <v>0</v>
      </c>
      <c r="H159" s="76" t="n">
        <v>0</v>
      </c>
      <c r="I159" s="77" t="n">
        <v>0</v>
      </c>
      <c r="J159" s="25"/>
      <c r="K159" s="61" t="n">
        <v>153</v>
      </c>
      <c r="L159" s="62" t="n">
        <f aca="false">$B$17+$B$18*EXP(-K159/$B$21)+$B$19*EXP(-K159/$B$22)+$B$20*EXP(-K159/$B$23)</f>
        <v>0.373564183462283</v>
      </c>
      <c r="M159" s="63" t="n">
        <f aca="false">EXP(-K159/$D$9)</f>
        <v>2.33826420892552E-006</v>
      </c>
      <c r="N159" s="63" t="n">
        <f aca="false">EXP(-K159/$D$8)</f>
        <v>0.245693679371248</v>
      </c>
      <c r="O159" s="64" t="n">
        <f aca="false">(K159*$B$17+$B$18*$B$21*(1-EXP(-K159/$B$21))+$B$19*$B$22*(1-EXP(-K159/$B$22))+$B$20*$B$23*(1-EXP(-K159/$B$23)))*$C$7</f>
        <v>1.244640387936E-013</v>
      </c>
      <c r="P159" s="64" t="n">
        <f aca="false">$D$9*(1-EXP(-K159/$D$9))*$C$9</f>
        <v>2.36560710585309E-012</v>
      </c>
      <c r="Q159" s="65" t="n">
        <f aca="false">$D$8*(1-EXP(-K159/$D$8))*$C$8</f>
        <v>2.95081808737811E-011</v>
      </c>
      <c r="R159" s="66" t="n">
        <f aca="false">$B$13-K159</f>
        <v>347</v>
      </c>
      <c r="S159" s="67" t="n">
        <f aca="false">VLOOKUP($R159,$K$6:$Q$506,5)/$C$26</f>
        <v>0.754775399096349</v>
      </c>
      <c r="T159" s="68" t="n">
        <f aca="false">VLOOKUP($R159,$K$6:$Q$506,6)/$C$26</f>
        <v>7.55598023610545</v>
      </c>
      <c r="U159" s="69" t="n">
        <f aca="false">VLOOKUP($R159,$K$6:$Q$506,7)/$C$26</f>
        <v>119.773503305145</v>
      </c>
      <c r="V159" s="28" t="s">
        <v>277</v>
      </c>
      <c r="W159" s="78" t="n">
        <f aca="false">G159*S159+H159*T159+I159*U159</f>
        <v>0</v>
      </c>
      <c r="X159" s="25"/>
      <c r="Y159" s="25"/>
      <c r="Z159" s="25"/>
    </row>
    <row r="160" customFormat="false" ht="15.75" hidden="false" customHeight="false" outlineLevel="0" collapsed="false">
      <c r="A160" s="25"/>
      <c r="B160" s="25"/>
      <c r="C160" s="25"/>
      <c r="D160" s="25"/>
      <c r="E160" s="25"/>
      <c r="F160" s="28" t="s">
        <v>278</v>
      </c>
      <c r="G160" s="103" t="n">
        <v>0</v>
      </c>
      <c r="H160" s="76" t="n">
        <v>0</v>
      </c>
      <c r="I160" s="77" t="n">
        <v>0</v>
      </c>
      <c r="J160" s="25"/>
      <c r="K160" s="61" t="n">
        <v>154</v>
      </c>
      <c r="L160" s="62" t="n">
        <f aca="false">$B$17+$B$18*EXP(-K160/$B$21)+$B$19*EXP(-K160/$B$22)+$B$20*EXP(-K160/$B$23)</f>
        <v>0.373063544065239</v>
      </c>
      <c r="M160" s="63" t="n">
        <f aca="false">EXP(-K160/$D$9)</f>
        <v>2.14827050111817E-006</v>
      </c>
      <c r="N160" s="63" t="n">
        <f aca="false">EXP(-K160/$D$8)</f>
        <v>0.243449917143311</v>
      </c>
      <c r="O160" s="64" t="n">
        <f aca="false">(K160*$B$17+$B$18*$B$21*(1-EXP(-K160/$B$21))+$B$19*$B$22*(1-EXP(-K160/$B$22))+$B$20*$B$23*(1-EXP(-K160/$B$23)))*$C$7</f>
        <v>1.251004900113E-013</v>
      </c>
      <c r="P160" s="64" t="n">
        <f aca="false">$D$9*(1-EXP(-K160/$D$9))*$C$9</f>
        <v>2.36560755530461E-012</v>
      </c>
      <c r="Q160" s="65" t="n">
        <f aca="false">$D$8*(1-EXP(-K160/$D$8))*$C$8</f>
        <v>2.9595956012142E-011</v>
      </c>
      <c r="R160" s="66" t="n">
        <f aca="false">$B$13-K160</f>
        <v>346</v>
      </c>
      <c r="S160" s="67" t="n">
        <f aca="false">VLOOKUP($R160,$K$6:$Q$506,5)/$C$26</f>
        <v>0.753085288299957</v>
      </c>
      <c r="T160" s="68" t="n">
        <f aca="false">VLOOKUP($R160,$K$6:$Q$506,6)/$C$26</f>
        <v>7.55598023610534</v>
      </c>
      <c r="U160" s="69" t="n">
        <f aca="false">VLOOKUP($R160,$K$6:$Q$506,7)/$C$26</f>
        <v>119.725779115067</v>
      </c>
      <c r="V160" s="28" t="s">
        <v>278</v>
      </c>
      <c r="W160" s="78" t="n">
        <f aca="false">G160*S160+H160*T160+I160*U160</f>
        <v>0</v>
      </c>
      <c r="X160" s="25"/>
      <c r="Y160" s="25"/>
      <c r="Z160" s="25"/>
    </row>
    <row r="161" customFormat="false" ht="15.75" hidden="false" customHeight="false" outlineLevel="0" collapsed="false">
      <c r="A161" s="25"/>
      <c r="B161" s="25"/>
      <c r="C161" s="25"/>
      <c r="D161" s="25"/>
      <c r="E161" s="25"/>
      <c r="F161" s="28" t="s">
        <v>279</v>
      </c>
      <c r="G161" s="103" t="n">
        <v>0</v>
      </c>
      <c r="H161" s="76" t="n">
        <v>0</v>
      </c>
      <c r="I161" s="77" t="n">
        <v>0</v>
      </c>
      <c r="J161" s="25"/>
      <c r="K161" s="61" t="n">
        <v>155</v>
      </c>
      <c r="L161" s="62" t="n">
        <f aca="false">$B$17+$B$18*EXP(-K161/$B$21)+$B$19*EXP(-K161/$B$22)+$B$20*EXP(-K161/$B$23)</f>
        <v>0.372567005244287</v>
      </c>
      <c r="M161" s="63" t="n">
        <f aca="false">EXP(-K161/$D$9)</f>
        <v>1.97371457355335E-006</v>
      </c>
      <c r="N161" s="63" t="n">
        <f aca="false">EXP(-K161/$D$8)</f>
        <v>0.241226645751558</v>
      </c>
      <c r="O161" s="64" t="n">
        <f aca="false">(K161*$B$17+$B$18*$B$21*(1-EXP(-K161/$B$21))+$B$19*$B$22*(1-EXP(-K161/$B$22))+$B$20*$B$23*(1-EXP(-K161/$B$23)))*$C$7</f>
        <v>1.25736091211625E-013</v>
      </c>
      <c r="P161" s="64" t="n">
        <f aca="false">$D$9*(1-EXP(-K161/$D$9))*$C$9</f>
        <v>2.36560796823632E-012</v>
      </c>
      <c r="Q161" s="65" t="n">
        <f aca="false">$D$8*(1-EXP(-K161/$D$8))*$C$8</f>
        <v>2.96829295566626E-011</v>
      </c>
      <c r="R161" s="66" t="n">
        <f aca="false">$B$13-K161</f>
        <v>345</v>
      </c>
      <c r="S161" s="67" t="n">
        <f aca="false">VLOOKUP($R161,$K$6:$Q$506,5)/$C$26</f>
        <v>0.75139388792771</v>
      </c>
      <c r="T161" s="68" t="n">
        <f aca="false">VLOOKUP($R161,$K$6:$Q$506,6)/$C$26</f>
        <v>7.55598023610521</v>
      </c>
      <c r="U161" s="69" t="n">
        <f aca="false">VLOOKUP($R161,$K$6:$Q$506,7)/$C$26</f>
        <v>119.677615073802</v>
      </c>
      <c r="V161" s="28" t="s">
        <v>279</v>
      </c>
      <c r="W161" s="78" t="n">
        <f aca="false">G161*S161+H161*T161+I161*U161</f>
        <v>0</v>
      </c>
      <c r="X161" s="25"/>
      <c r="Y161" s="25"/>
      <c r="Z161" s="25"/>
    </row>
    <row r="162" customFormat="false" ht="15.75" hidden="false" customHeight="false" outlineLevel="0" collapsed="false">
      <c r="A162" s="25"/>
      <c r="B162" s="25"/>
      <c r="C162" s="25"/>
      <c r="D162" s="25"/>
      <c r="E162" s="25"/>
      <c r="F162" s="28" t="s">
        <v>280</v>
      </c>
      <c r="G162" s="103" t="n">
        <v>0</v>
      </c>
      <c r="H162" s="76" t="n">
        <v>0</v>
      </c>
      <c r="I162" s="77" t="n">
        <v>0</v>
      </c>
      <c r="J162" s="25"/>
      <c r="K162" s="61" t="n">
        <v>156</v>
      </c>
      <c r="L162" s="62" t="n">
        <f aca="false">$B$17+$B$18*EXP(-K162/$B$21)+$B$19*EXP(-K162/$B$22)+$B$20*EXP(-K162/$B$23)</f>
        <v>0.372074480140439</v>
      </c>
      <c r="M162" s="63" t="n">
        <f aca="false">EXP(-K162/$D$9)</f>
        <v>1.81334204227507E-006</v>
      </c>
      <c r="N162" s="63" t="n">
        <f aca="false">EXP(-K162/$D$8)</f>
        <v>0.239023678066372</v>
      </c>
      <c r="O162" s="64" t="n">
        <f aca="false">(K162*$B$17+$B$18*$B$21*(1-EXP(-K162/$B$21))+$B$19*$B$22*(1-EXP(-K162/$B$22))+$B$20*$B$23*(1-EXP(-K162/$B$23)))*$C$7</f>
        <v>1.26370849311155E-013</v>
      </c>
      <c r="P162" s="64" t="n">
        <f aca="false">$D$9*(1-EXP(-K162/$D$9))*$C$9</f>
        <v>2.3656083476156E-012</v>
      </c>
      <c r="Q162" s="65" t="n">
        <f aca="false">$D$8*(1-EXP(-K162/$D$8))*$C$8</f>
        <v>2.97691088277833E-011</v>
      </c>
      <c r="R162" s="66" t="n">
        <f aca="false">$B$13-K162</f>
        <v>344</v>
      </c>
      <c r="S162" s="67" t="n">
        <f aca="false">VLOOKUP($R162,$K$6:$Q$506,5)/$C$26</f>
        <v>0.74970119462384</v>
      </c>
      <c r="T162" s="68" t="n">
        <f aca="false">VLOOKUP($R162,$K$6:$Q$506,6)/$C$26</f>
        <v>7.55598023610508</v>
      </c>
      <c r="U162" s="69" t="n">
        <f aca="false">VLOOKUP($R162,$K$6:$Q$506,7)/$C$26</f>
        <v>119.62900712745</v>
      </c>
      <c r="V162" s="28" t="s">
        <v>280</v>
      </c>
      <c r="W162" s="78" t="n">
        <f aca="false">G162*S162+H162*T162+I162*U162</f>
        <v>0</v>
      </c>
      <c r="X162" s="25"/>
      <c r="Y162" s="25"/>
      <c r="Z162" s="25"/>
    </row>
    <row r="163" customFormat="false" ht="15.75" hidden="false" customHeight="false" outlineLevel="0" collapsed="false">
      <c r="A163" s="25"/>
      <c r="B163" s="25"/>
      <c r="C163" s="25"/>
      <c r="D163" s="25"/>
      <c r="E163" s="25"/>
      <c r="F163" s="28" t="s">
        <v>281</v>
      </c>
      <c r="G163" s="103" t="n">
        <v>0</v>
      </c>
      <c r="H163" s="76" t="n">
        <v>0</v>
      </c>
      <c r="I163" s="77" t="n">
        <v>0</v>
      </c>
      <c r="J163" s="25"/>
      <c r="K163" s="61" t="n">
        <v>157</v>
      </c>
      <c r="L163" s="62" t="n">
        <f aca="false">$B$17+$B$18*EXP(-K163/$B$21)+$B$19*EXP(-K163/$B$22)+$B$20*EXP(-K163/$B$23)</f>
        <v>0.371585884179196</v>
      </c>
      <c r="M163" s="63" t="n">
        <f aca="false">EXP(-K163/$D$9)</f>
        <v>1.66600044724928E-006</v>
      </c>
      <c r="N163" s="63" t="n">
        <f aca="false">EXP(-K163/$D$8)</f>
        <v>0.23684082866707</v>
      </c>
      <c r="O163" s="64" t="n">
        <f aca="false">(K163*$B$17+$B$18*$B$21*(1-EXP(-K163/$B$21))+$B$19*$B$22*(1-EXP(-K163/$B$22))+$B$20*$B$23*(1-EXP(-K163/$B$23)))*$C$7</f>
        <v>1.27004771080344E-013</v>
      </c>
      <c r="P163" s="64" t="n">
        <f aca="false">$D$9*(1-EXP(-K163/$D$9))*$C$9</f>
        <v>2.36560869616874E-012</v>
      </c>
      <c r="Q163" s="65" t="n">
        <f aca="false">$D$8*(1-EXP(-K163/$D$8))*$C$8</f>
        <v>2.9854501079092E-011</v>
      </c>
      <c r="R163" s="66" t="n">
        <f aca="false">$B$13-K163</f>
        <v>343</v>
      </c>
      <c r="S163" s="67" t="n">
        <f aca="false">VLOOKUP($R163,$K$6:$Q$506,5)/$C$26</f>
        <v>0.748007205021786</v>
      </c>
      <c r="T163" s="68" t="n">
        <f aca="false">VLOOKUP($R163,$K$6:$Q$506,6)/$C$26</f>
        <v>7.55598023610493</v>
      </c>
      <c r="U163" s="69" t="n">
        <f aca="false">VLOOKUP($R163,$K$6:$Q$506,7)/$C$26</f>
        <v>119.579951184749</v>
      </c>
      <c r="V163" s="28" t="s">
        <v>281</v>
      </c>
      <c r="W163" s="78" t="n">
        <f aca="false">G163*S163+H163*T163+I163*U163</f>
        <v>0</v>
      </c>
      <c r="X163" s="25"/>
      <c r="Y163" s="25"/>
      <c r="Z163" s="25"/>
    </row>
    <row r="164" customFormat="false" ht="15.75" hidden="false" customHeight="false" outlineLevel="0" collapsed="false">
      <c r="A164" s="25"/>
      <c r="B164" s="25"/>
      <c r="C164" s="25"/>
      <c r="D164" s="25"/>
      <c r="E164" s="25"/>
      <c r="F164" s="28" t="s">
        <v>282</v>
      </c>
      <c r="G164" s="103" t="n">
        <v>0</v>
      </c>
      <c r="H164" s="76" t="n">
        <v>0</v>
      </c>
      <c r="I164" s="77" t="n">
        <v>0</v>
      </c>
      <c r="J164" s="25"/>
      <c r="K164" s="61" t="n">
        <v>158</v>
      </c>
      <c r="L164" s="62" t="n">
        <f aca="false">$B$17+$B$18*EXP(-K164/$B$21)+$B$19*EXP(-K164/$B$22)+$B$20*EXP(-K164/$B$23)</f>
        <v>0.371101135009028</v>
      </c>
      <c r="M164" s="63" t="n">
        <f aca="false">EXP(-K164/$D$9)</f>
        <v>1.53063097062069E-006</v>
      </c>
      <c r="N164" s="63" t="n">
        <f aca="false">EXP(-K164/$D$8)</f>
        <v>0.234677913826296</v>
      </c>
      <c r="O164" s="64" t="n">
        <f aca="false">(K164*$B$17+$B$18*$B$21*(1-EXP(-K164/$B$21))+$B$19*$B$22*(1-EXP(-K164/$B$22))+$B$20*$B$23*(1-EXP(-K164/$B$23)))*$C$7</f>
        <v>1.27637863147361E-013</v>
      </c>
      <c r="P164" s="64" t="n">
        <f aca="false">$D$9*(1-EXP(-K164/$D$9))*$C$9</f>
        <v>2.36560901640049E-012</v>
      </c>
      <c r="Q164" s="65" t="n">
        <f aca="false">$D$8*(1-EXP(-K164/$D$8))*$C$8</f>
        <v>2.99391134979339E-011</v>
      </c>
      <c r="R164" s="66" t="n">
        <f aca="false">$B$13-K164</f>
        <v>342</v>
      </c>
      <c r="S164" s="67" t="n">
        <f aca="false">VLOOKUP($R164,$K$6:$Q$506,5)/$C$26</f>
        <v>0.746311915744105</v>
      </c>
      <c r="T164" s="68" t="n">
        <f aca="false">VLOOKUP($R164,$K$6:$Q$506,6)/$C$26</f>
        <v>7.55598023610478</v>
      </c>
      <c r="U164" s="69" t="n">
        <f aca="false">VLOOKUP($R164,$K$6:$Q$506,7)/$C$26</f>
        <v>119.53044311673</v>
      </c>
      <c r="V164" s="28" t="s">
        <v>282</v>
      </c>
      <c r="W164" s="78" t="n">
        <f aca="false">G164*S164+H164*T164+I164*U164</f>
        <v>0</v>
      </c>
      <c r="X164" s="25"/>
      <c r="Y164" s="25"/>
      <c r="Z164" s="25"/>
    </row>
    <row r="165" customFormat="false" ht="15.75" hidden="false" customHeight="false" outlineLevel="0" collapsed="false">
      <c r="A165" s="25"/>
      <c r="B165" s="25"/>
      <c r="C165" s="25"/>
      <c r="D165" s="25"/>
      <c r="E165" s="25"/>
      <c r="F165" s="28" t="s">
        <v>283</v>
      </c>
      <c r="G165" s="103" t="n">
        <v>0</v>
      </c>
      <c r="H165" s="76" t="n">
        <v>0</v>
      </c>
      <c r="I165" s="77" t="n">
        <v>0</v>
      </c>
      <c r="J165" s="25"/>
      <c r="K165" s="61" t="n">
        <v>159</v>
      </c>
      <c r="L165" s="62" t="n">
        <f aca="false">$B$17+$B$18*EXP(-K165/$B$21)+$B$19*EXP(-K165/$B$22)+$B$20*EXP(-K165/$B$23)</f>
        <v>0.370620152441516</v>
      </c>
      <c r="M165" s="63" t="n">
        <f aca="false">EXP(-K165/$D$9)</f>
        <v>1.40626082789562E-006</v>
      </c>
      <c r="N165" s="63" t="n">
        <f aca="false">EXP(-K165/$D$8)</f>
        <v>0.232534751494558</v>
      </c>
      <c r="O165" s="64" t="n">
        <f aca="false">(K165*$B$17+$B$18*$B$21*(1-EXP(-K165/$B$21))+$B$19*$B$22*(1-EXP(-K165/$B$22))+$B$20*$B$23*(1-EXP(-K165/$B$23)))*$C$7</f>
        <v>1.28270132001826E-013</v>
      </c>
      <c r="P165" s="64" t="n">
        <f aca="false">$D$9*(1-EXP(-K165/$D$9))*$C$9</f>
        <v>2.36560931061207E-012</v>
      </c>
      <c r="Q165" s="65" t="n">
        <f aca="false">$D$8*(1-EXP(-K165/$D$8))*$C$8</f>
        <v>3.0022953206017E-011</v>
      </c>
      <c r="R165" s="66" t="n">
        <f aca="false">$B$13-K165</f>
        <v>341</v>
      </c>
      <c r="S165" s="67" t="n">
        <f aca="false">VLOOKUP($R165,$K$6:$Q$506,5)/$C$26</f>
        <v>0.74461532340238</v>
      </c>
      <c r="T165" s="68" t="n">
        <f aca="false">VLOOKUP($R165,$K$6:$Q$506,6)/$C$26</f>
        <v>7.5559802361046</v>
      </c>
      <c r="U165" s="69" t="n">
        <f aca="false">VLOOKUP($R165,$K$6:$Q$506,7)/$C$26</f>
        <v>119.480478756369</v>
      </c>
      <c r="V165" s="28" t="s">
        <v>283</v>
      </c>
      <c r="W165" s="78" t="n">
        <f aca="false">G165*S165+H165*T165+I165*U165</f>
        <v>0</v>
      </c>
      <c r="X165" s="25"/>
      <c r="Y165" s="25"/>
      <c r="Z165" s="25"/>
    </row>
    <row r="166" customFormat="false" ht="15.75" hidden="false" customHeight="false" outlineLevel="0" collapsed="false">
      <c r="A166" s="25"/>
      <c r="B166" s="25"/>
      <c r="C166" s="25"/>
      <c r="D166" s="25"/>
      <c r="E166" s="25"/>
      <c r="F166" s="28" t="s">
        <v>284</v>
      </c>
      <c r="G166" s="103" t="n">
        <v>0</v>
      </c>
      <c r="H166" s="76" t="n">
        <v>0</v>
      </c>
      <c r="I166" s="77" t="n">
        <v>0</v>
      </c>
      <c r="J166" s="25"/>
      <c r="K166" s="61" t="n">
        <v>160</v>
      </c>
      <c r="L166" s="62" t="n">
        <f aca="false">$B$17+$B$18*EXP(-K166/$B$21)+$B$19*EXP(-K166/$B$22)+$B$20*EXP(-K166/$B$23)</f>
        <v>0.370142858393105</v>
      </c>
      <c r="M166" s="63" t="n">
        <f aca="false">EXP(-K166/$D$9)</f>
        <v>1.29199627737295E-006</v>
      </c>
      <c r="N166" s="63" t="n">
        <f aca="false">EXP(-K166/$D$8)</f>
        <v>0.230411161284906</v>
      </c>
      <c r="O166" s="64" t="n">
        <f aca="false">(K166*$B$17+$B$18*$B$21*(1-EXP(-K166/$B$21))+$B$19*$B$22*(1-EXP(-K166/$B$22))+$B$20*$B$23*(1-EXP(-K166/$B$23)))*$C$7</f>
        <v>1.28901583998455E-013</v>
      </c>
      <c r="P166" s="64" t="n">
        <f aca="false">$D$9*(1-EXP(-K166/$D$9))*$C$9</f>
        <v>2.36560958091773E-012</v>
      </c>
      <c r="Q166" s="65" t="n">
        <f aca="false">$D$8*(1-EXP(-K166/$D$8))*$C$8</f>
        <v>3.01060272600114E-011</v>
      </c>
      <c r="R166" s="66" t="n">
        <f aca="false">$B$13-K166</f>
        <v>340</v>
      </c>
      <c r="S166" s="67" t="n">
        <f aca="false">VLOOKUP($R166,$K$6:$Q$506,5)/$C$26</f>
        <v>0.742917424597124</v>
      </c>
      <c r="T166" s="68" t="n">
        <f aca="false">VLOOKUP($R166,$K$6:$Q$506,6)/$C$26</f>
        <v>7.55598023610441</v>
      </c>
      <c r="U166" s="69" t="n">
        <f aca="false">VLOOKUP($R166,$K$6:$Q$506,7)/$C$26</f>
        <v>119.430053898235</v>
      </c>
      <c r="V166" s="28" t="s">
        <v>284</v>
      </c>
      <c r="W166" s="78" t="n">
        <f aca="false">G166*S166+H166*T166+I166*U166</f>
        <v>0</v>
      </c>
      <c r="X166" s="25"/>
      <c r="Y166" s="25"/>
      <c r="Z166" s="25"/>
    </row>
    <row r="167" customFormat="false" ht="15.75" hidden="false" customHeight="false" outlineLevel="0" collapsed="false">
      <c r="A167" s="25"/>
      <c r="B167" s="25"/>
      <c r="C167" s="25"/>
      <c r="D167" s="25"/>
      <c r="E167" s="25"/>
      <c r="F167" s="28" t="s">
        <v>285</v>
      </c>
      <c r="G167" s="103" t="n">
        <v>0</v>
      </c>
      <c r="H167" s="76" t="n">
        <v>0</v>
      </c>
      <c r="I167" s="77" t="n">
        <v>0</v>
      </c>
      <c r="J167" s="25"/>
      <c r="K167" s="61" t="n">
        <v>161</v>
      </c>
      <c r="L167" s="62" t="n">
        <f aca="false">$B$17+$B$18*EXP(-K167/$B$21)+$B$19*EXP(-K167/$B$22)+$B$20*EXP(-K167/$B$23)</f>
        <v>0.369669176828437</v>
      </c>
      <c r="M167" s="63" t="n">
        <f aca="false">EXP(-K167/$D$9)</f>
        <v>1.18701619758796E-006</v>
      </c>
      <c r="N167" s="63" t="n">
        <f aca="false">EXP(-K167/$D$8)</f>
        <v>0.228306964457746</v>
      </c>
      <c r="O167" s="64" t="n">
        <f aca="false">(K167*$B$17+$B$18*$B$21*(1-EXP(-K167/$B$21))+$B$19*$B$22*(1-EXP(-K167/$B$22))+$B$20*$B$23*(1-EXP(-K167/$B$23)))*$C$7</f>
        <v>1.29532225360593E-013</v>
      </c>
      <c r="P167" s="64" t="n">
        <f aca="false">$D$9*(1-EXP(-K167/$D$9))*$C$9</f>
        <v>2.36560982925994E-012</v>
      </c>
      <c r="Q167" s="65" t="n">
        <f aca="false">$D$8*(1-EXP(-K167/$D$8))*$C$8</f>
        <v>3.0188342652143E-011</v>
      </c>
      <c r="R167" s="66" t="n">
        <f aca="false">$B$13-K167</f>
        <v>339</v>
      </c>
      <c r="S167" s="67" t="n">
        <f aca="false">VLOOKUP($R167,$K$6:$Q$506,5)/$C$26</f>
        <v>0.741218215917686</v>
      </c>
      <c r="T167" s="68" t="n">
        <f aca="false">VLOOKUP($R167,$K$6:$Q$506,6)/$C$26</f>
        <v>7.55598023610421</v>
      </c>
      <c r="U167" s="69" t="n">
        <f aca="false">VLOOKUP($R167,$K$6:$Q$506,7)/$C$26</f>
        <v>119.37916429814</v>
      </c>
      <c r="V167" s="28" t="s">
        <v>285</v>
      </c>
      <c r="W167" s="78" t="n">
        <f aca="false">G167*S167+H167*T167+I167*U167</f>
        <v>0</v>
      </c>
      <c r="X167" s="25"/>
      <c r="Y167" s="25"/>
      <c r="Z167" s="25"/>
    </row>
    <row r="168" customFormat="false" ht="15.75" hidden="false" customHeight="false" outlineLevel="0" collapsed="false">
      <c r="A168" s="25"/>
      <c r="B168" s="25"/>
      <c r="C168" s="25"/>
      <c r="D168" s="25"/>
      <c r="E168" s="25"/>
      <c r="F168" s="28" t="s">
        <v>286</v>
      </c>
      <c r="G168" s="103" t="n">
        <v>0</v>
      </c>
      <c r="H168" s="76" t="n">
        <v>0</v>
      </c>
      <c r="I168" s="77" t="n">
        <v>0</v>
      </c>
      <c r="J168" s="25"/>
      <c r="K168" s="61" t="n">
        <v>162</v>
      </c>
      <c r="L168" s="62" t="n">
        <f aca="false">$B$17+$B$18*EXP(-K168/$B$21)+$B$19*EXP(-K168/$B$22)+$B$20*EXP(-K168/$B$23)</f>
        <v>0.369199033705206</v>
      </c>
      <c r="M168" s="63" t="n">
        <f aca="false">EXP(-K168/$D$9)</f>
        <v>1.09056618661561E-006</v>
      </c>
      <c r="N168" s="63" t="n">
        <f aca="false">EXP(-K168/$D$8)</f>
        <v>0.226221983905799</v>
      </c>
      <c r="O168" s="64" t="n">
        <f aca="false">(K168*$B$17+$B$18*$B$21*(1-EXP(-K168/$B$21))+$B$19*$B$22*(1-EXP(-K168/$B$22))+$B$20*$B$23*(1-EXP(-K168/$B$23)))*$C$7</f>
        <v>1.30162062183661E-013</v>
      </c>
      <c r="P168" s="64" t="n">
        <f aca="false">$D$9*(1-EXP(-K168/$D$9))*$C$9</f>
        <v>2.3656100574233E-012</v>
      </c>
      <c r="Q168" s="65" t="n">
        <f aca="false">$D$8*(1-EXP(-K168/$D$8))*$C$8</f>
        <v>3.02699063107822E-011</v>
      </c>
      <c r="R168" s="66" t="n">
        <f aca="false">$B$13-K168</f>
        <v>338</v>
      </c>
      <c r="S168" s="67" t="n">
        <f aca="false">VLOOKUP($R168,$K$6:$Q$506,5)/$C$26</f>
        <v>0.739517693942148</v>
      </c>
      <c r="T168" s="68" t="n">
        <f aca="false">VLOOKUP($R168,$K$6:$Q$506,6)/$C$26</f>
        <v>7.55598023610399</v>
      </c>
      <c r="U168" s="69" t="n">
        <f aca="false">VLOOKUP($R168,$K$6:$Q$506,7)/$C$26</f>
        <v>119.327805672777</v>
      </c>
      <c r="V168" s="28" t="s">
        <v>286</v>
      </c>
      <c r="W168" s="78" t="n">
        <f aca="false">G168*S168+H168*T168+I168*U168</f>
        <v>0</v>
      </c>
      <c r="X168" s="25"/>
      <c r="Y168" s="25"/>
      <c r="Z168" s="25"/>
    </row>
    <row r="169" customFormat="false" ht="15.75" hidden="false" customHeight="false" outlineLevel="0" collapsed="false">
      <c r="A169" s="25"/>
      <c r="B169" s="25"/>
      <c r="C169" s="25"/>
      <c r="D169" s="25"/>
      <c r="E169" s="25"/>
      <c r="F169" s="28" t="s">
        <v>287</v>
      </c>
      <c r="G169" s="103" t="n">
        <v>0</v>
      </c>
      <c r="H169" s="76" t="n">
        <v>0</v>
      </c>
      <c r="I169" s="77" t="n">
        <v>0</v>
      </c>
      <c r="J169" s="25"/>
      <c r="K169" s="61" t="n">
        <v>163</v>
      </c>
      <c r="L169" s="62" t="n">
        <f aca="false">$B$17+$B$18*EXP(-K169/$B$21)+$B$19*EXP(-K169/$B$22)+$B$20*EXP(-K169/$B$23)</f>
        <v>0.368732356920505</v>
      </c>
      <c r="M169" s="63" t="n">
        <f aca="false">EXP(-K169/$D$9)</f>
        <v>1.00195314082997E-006</v>
      </c>
      <c r="N169" s="63" t="n">
        <f aca="false">EXP(-K169/$D$8)</f>
        <v>0.224156044139193</v>
      </c>
      <c r="O169" s="64" t="n">
        <f aca="false">(K169*$B$17+$B$18*$B$21*(1-EXP(-K169/$B$21))+$B$19*$B$22*(1-EXP(-K169/$B$22))+$B$20*$B$23*(1-EXP(-K169/$B$23)))*$C$7</f>
        <v>1.30791100438508E-013</v>
      </c>
      <c r="P169" s="64" t="n">
        <f aca="false">$D$9*(1-EXP(-K169/$D$9))*$C$9</f>
        <v>2.36561026704744E-012</v>
      </c>
      <c r="Q169" s="65" t="n">
        <f aca="false">$D$8*(1-EXP(-K169/$D$8))*$C$8</f>
        <v>3.03507251010271E-011</v>
      </c>
      <c r="R169" s="66" t="n">
        <f aca="false">$B$13-K169</f>
        <v>337</v>
      </c>
      <c r="S169" s="67" t="n">
        <f aca="false">VLOOKUP($R169,$K$6:$Q$506,5)/$C$26</f>
        <v>0.737815855237228</v>
      </c>
      <c r="T169" s="68" t="n">
        <f aca="false">VLOOKUP($R169,$K$6:$Q$506,6)/$C$26</f>
        <v>7.55598023610374</v>
      </c>
      <c r="U169" s="69" t="n">
        <f aca="false">VLOOKUP($R169,$K$6:$Q$506,7)/$C$26</f>
        <v>119.275973699364</v>
      </c>
      <c r="V169" s="28" t="s">
        <v>287</v>
      </c>
      <c r="W169" s="78" t="n">
        <f aca="false">G169*S169+H169*T169+I169*U169</f>
        <v>0</v>
      </c>
      <c r="X169" s="25"/>
      <c r="Y169" s="25"/>
      <c r="Z169" s="25"/>
    </row>
    <row r="170" customFormat="false" ht="15.75" hidden="false" customHeight="false" outlineLevel="0" collapsed="false">
      <c r="A170" s="25"/>
      <c r="B170" s="25"/>
      <c r="C170" s="25"/>
      <c r="D170" s="25"/>
      <c r="E170" s="25"/>
      <c r="F170" s="28" t="s">
        <v>288</v>
      </c>
      <c r="G170" s="103" t="n">
        <v>0</v>
      </c>
      <c r="H170" s="76" t="n">
        <v>0</v>
      </c>
      <c r="I170" s="77" t="n">
        <v>0</v>
      </c>
      <c r="J170" s="25"/>
      <c r="K170" s="61" t="n">
        <v>164</v>
      </c>
      <c r="L170" s="62" t="n">
        <f aca="false">$B$17+$B$18*EXP(-K170/$B$21)+$B$19*EXP(-K170/$B$22)+$B$20*EXP(-K170/$B$23)</f>
        <v>0.368269076258618</v>
      </c>
      <c r="M170" s="63" t="n">
        <f aca="false">EXP(-K170/$D$9)</f>
        <v>9.20540274162101E-007</v>
      </c>
      <c r="N170" s="63" t="n">
        <f aca="false">EXP(-K170/$D$8)</f>
        <v>0.222108971270691</v>
      </c>
      <c r="O170" s="64" t="n">
        <f aca="false">(K170*$B$17+$B$18*$B$21*(1-EXP(-K170/$B$21))+$B$19*$B$22*(1-EXP(-K170/$B$22))+$B$20*$B$23*(1-EXP(-K170/$B$23)))*$C$7</f>
        <v>1.31419345974675E-013</v>
      </c>
      <c r="P170" s="64" t="n">
        <f aca="false">$D$9*(1-EXP(-K170/$D$9))*$C$9</f>
        <v>2.36561045963875E-012</v>
      </c>
      <c r="Q170" s="65" t="n">
        <f aca="false">$D$8*(1-EXP(-K170/$D$8))*$C$8</f>
        <v>3.04308058252815E-011</v>
      </c>
      <c r="R170" s="66" t="n">
        <f aca="false">$B$13-K170</f>
        <v>336</v>
      </c>
      <c r="S170" s="67" t="n">
        <f aca="false">VLOOKUP($R170,$K$6:$Q$506,5)/$C$26</f>
        <v>0.736112696358178</v>
      </c>
      <c r="T170" s="68" t="n">
        <f aca="false">VLOOKUP($R170,$K$6:$Q$506,6)/$C$26</f>
        <v>7.55598023610348</v>
      </c>
      <c r="U170" s="69" t="n">
        <f aca="false">VLOOKUP($R170,$K$6:$Q$506,7)/$C$26</f>
        <v>119.223664015276</v>
      </c>
      <c r="V170" s="28" t="s">
        <v>288</v>
      </c>
      <c r="W170" s="78" t="n">
        <f aca="false">G170*S170+H170*T170+I170*U170</f>
        <v>0</v>
      </c>
      <c r="X170" s="25"/>
      <c r="Y170" s="25"/>
      <c r="Z170" s="25"/>
    </row>
    <row r="171" customFormat="false" ht="15.75" hidden="false" customHeight="false" outlineLevel="0" collapsed="false">
      <c r="A171" s="25"/>
      <c r="B171" s="25"/>
      <c r="C171" s="25"/>
      <c r="D171" s="25"/>
      <c r="E171" s="25"/>
      <c r="F171" s="28" t="s">
        <v>289</v>
      </c>
      <c r="G171" s="103" t="n">
        <v>0</v>
      </c>
      <c r="H171" s="76" t="n">
        <v>0</v>
      </c>
      <c r="I171" s="77" t="n">
        <v>0</v>
      </c>
      <c r="J171" s="25"/>
      <c r="K171" s="61" t="n">
        <v>165</v>
      </c>
      <c r="L171" s="62" t="n">
        <f aca="false">$B$17+$B$18*EXP(-K171/$B$21)+$B$19*EXP(-K171/$B$22)+$B$20*EXP(-K171/$B$23)</f>
        <v>0.36780912334023</v>
      </c>
      <c r="M171" s="63" t="n">
        <f aca="false">EXP(-K171/$D$9)</f>
        <v>8.45742542063886E-007</v>
      </c>
      <c r="N171" s="63" t="n">
        <f aca="false">EXP(-K171/$D$8)</f>
        <v>0.220080593001057</v>
      </c>
      <c r="O171" s="64" t="n">
        <f aca="false">(K171*$B$17+$B$18*$B$21*(1-EXP(-K171/$B$21))+$B$19*$B$22*(1-EXP(-K171/$B$22))+$B$20*$B$23*(1-EXP(-K171/$B$23)))*$C$7</f>
        <v>1.32046804523564E-013</v>
      </c>
      <c r="P171" s="64" t="n">
        <f aca="false">$D$9*(1-EXP(-K171/$D$9))*$C$9</f>
        <v>2.36561063658121E-012</v>
      </c>
      <c r="Q171" s="65" t="n">
        <f aca="false">$D$8*(1-EXP(-K171/$D$8))*$C$8</f>
        <v>3.05101552238268E-011</v>
      </c>
      <c r="R171" s="66" t="n">
        <f aca="false">$B$13-K171</f>
        <v>335</v>
      </c>
      <c r="S171" s="67" t="n">
        <f aca="false">VLOOKUP($R171,$K$6:$Q$506,5)/$C$26</f>
        <v>0.734408213848673</v>
      </c>
      <c r="T171" s="68" t="n">
        <f aca="false">VLOOKUP($R171,$K$6:$Q$506,6)/$C$26</f>
        <v>7.55598023610319</v>
      </c>
      <c r="U171" s="69" t="n">
        <f aca="false">VLOOKUP($R171,$K$6:$Q$506,7)/$C$26</f>
        <v>119.170872217681</v>
      </c>
      <c r="V171" s="28" t="s">
        <v>289</v>
      </c>
      <c r="W171" s="78" t="n">
        <f aca="false">G171*S171+H171*T171+I171*U171</f>
        <v>0</v>
      </c>
      <c r="X171" s="25"/>
      <c r="Y171" s="25"/>
      <c r="Z171" s="25"/>
    </row>
    <row r="172" customFormat="false" ht="15.75" hidden="false" customHeight="false" outlineLevel="0" collapsed="false">
      <c r="A172" s="25"/>
      <c r="B172" s="25"/>
      <c r="C172" s="25"/>
      <c r="D172" s="25"/>
      <c r="E172" s="25"/>
      <c r="F172" s="28" t="s">
        <v>290</v>
      </c>
      <c r="G172" s="103" t="n">
        <v>0</v>
      </c>
      <c r="H172" s="76" t="n">
        <v>0</v>
      </c>
      <c r="I172" s="77" t="n">
        <v>0</v>
      </c>
      <c r="J172" s="25"/>
      <c r="K172" s="61" t="n">
        <v>166</v>
      </c>
      <c r="L172" s="62" t="n">
        <f aca="false">$B$17+$B$18*EXP(-K172/$B$21)+$B$19*EXP(-K172/$B$22)+$B$20*EXP(-K172/$B$23)</f>
        <v>0.36735243157299</v>
      </c>
      <c r="M172" s="63" t="n">
        <f aca="false">EXP(-K172/$D$9)</f>
        <v>7.77022437293957E-007</v>
      </c>
      <c r="N172" s="63" t="n">
        <f aca="false">EXP(-K172/$D$8)</f>
        <v>0.218070738604552</v>
      </c>
      <c r="O172" s="64" t="n">
        <f aca="false">(K172*$B$17+$B$18*$B$21*(1-EXP(-K172/$B$21))+$B$19*$B$22*(1-EXP(-K172/$B$22))+$B$20*$B$23*(1-EXP(-K172/$B$23)))*$C$7</f>
        <v>1.32673481701532E-013</v>
      </c>
      <c r="P172" s="64" t="n">
        <f aca="false">$D$9*(1-EXP(-K172/$D$9))*$C$9</f>
        <v>2.36561079914636E-012</v>
      </c>
      <c r="Q172" s="65" t="n">
        <f aca="false">$D$8*(1-EXP(-K172/$D$8))*$C$8</f>
        <v>3.058877997539E-011</v>
      </c>
      <c r="R172" s="66" t="n">
        <f aca="false">$B$13-K172</f>
        <v>334</v>
      </c>
      <c r="S172" s="67" t="n">
        <f aca="false">VLOOKUP($R172,$K$6:$Q$506,5)/$C$26</f>
        <v>0.732702404240706</v>
      </c>
      <c r="T172" s="68" t="n">
        <f aca="false">VLOOKUP($R172,$K$6:$Q$506,6)/$C$26</f>
        <v>7.55598023610288</v>
      </c>
      <c r="U172" s="69" t="n">
        <f aca="false">VLOOKUP($R172,$K$6:$Q$506,7)/$C$26</f>
        <v>119.117593863168</v>
      </c>
      <c r="V172" s="28" t="s">
        <v>290</v>
      </c>
      <c r="W172" s="78" t="n">
        <f aca="false">G172*S172+H172*T172+I172*U172</f>
        <v>0</v>
      </c>
      <c r="X172" s="25"/>
      <c r="Y172" s="25"/>
      <c r="Z172" s="25"/>
    </row>
    <row r="173" customFormat="false" ht="15.75" hidden="false" customHeight="false" outlineLevel="0" collapsed="false">
      <c r="A173" s="25"/>
      <c r="B173" s="25"/>
      <c r="C173" s="25"/>
      <c r="D173" s="25"/>
      <c r="E173" s="25"/>
      <c r="F173" s="28" t="s">
        <v>291</v>
      </c>
      <c r="G173" s="103" t="n">
        <v>0</v>
      </c>
      <c r="H173" s="76" t="n">
        <v>0</v>
      </c>
      <c r="I173" s="77" t="n">
        <v>0</v>
      </c>
      <c r="J173" s="25"/>
      <c r="K173" s="61" t="n">
        <v>167</v>
      </c>
      <c r="L173" s="62" t="n">
        <f aca="false">$B$17+$B$18*EXP(-K173/$B$21)+$B$19*EXP(-K173/$B$22)+$B$20*EXP(-K173/$B$23)</f>
        <v>0.366898936103432</v>
      </c>
      <c r="M173" s="63" t="n">
        <f aca="false">EXP(-K173/$D$9)</f>
        <v>7.13886127313477E-007</v>
      </c>
      <c r="N173" s="63" t="n">
        <f aca="false">EXP(-K173/$D$8)</f>
        <v>0.216079238914567</v>
      </c>
      <c r="O173" s="64" t="n">
        <f aca="false">(K173*$B$17+$B$18*$B$21*(1-EXP(-K173/$B$21))+$B$19*$B$22*(1-EXP(-K173/$B$22))+$B$20*$B$23*(1-EXP(-K173/$B$23)))*$C$7</f>
        <v>1.33299383012892E-013</v>
      </c>
      <c r="P173" s="64" t="n">
        <f aca="false">$D$9*(1-EXP(-K173/$D$9))*$C$9</f>
        <v>2.36561094850241E-012</v>
      </c>
      <c r="Q173" s="65" t="n">
        <f aca="false">$D$8*(1-EXP(-K173/$D$8))*$C$8</f>
        <v>3.06666866977057E-011</v>
      </c>
      <c r="R173" s="66" t="n">
        <f aca="false">$B$13-K173</f>
        <v>333</v>
      </c>
      <c r="S173" s="67" t="n">
        <f aca="false">VLOOKUP($R173,$K$6:$Q$506,5)/$C$26</f>
        <v>0.73099526405448</v>
      </c>
      <c r="T173" s="68" t="n">
        <f aca="false">VLOOKUP($R173,$K$6:$Q$506,6)/$C$26</f>
        <v>7.55598023610254</v>
      </c>
      <c r="U173" s="69" t="n">
        <f aca="false">VLOOKUP($R173,$K$6:$Q$506,7)/$C$26</f>
        <v>119.063824467374</v>
      </c>
      <c r="V173" s="28" t="s">
        <v>291</v>
      </c>
      <c r="W173" s="78" t="n">
        <f aca="false">G173*S173+H173*T173+I173*U173</f>
        <v>0</v>
      </c>
      <c r="X173" s="25"/>
      <c r="Y173" s="25"/>
      <c r="Z173" s="25"/>
    </row>
    <row r="174" customFormat="false" ht="15.75" hidden="false" customHeight="false" outlineLevel="0" collapsed="false">
      <c r="A174" s="25"/>
      <c r="B174" s="25"/>
      <c r="C174" s="25"/>
      <c r="D174" s="25"/>
      <c r="E174" s="25"/>
      <c r="F174" s="28" t="s">
        <v>292</v>
      </c>
      <c r="G174" s="103" t="n">
        <v>0</v>
      </c>
      <c r="H174" s="76" t="n">
        <v>0</v>
      </c>
      <c r="I174" s="77" t="n">
        <v>0</v>
      </c>
      <c r="J174" s="25"/>
      <c r="K174" s="61" t="n">
        <v>168</v>
      </c>
      <c r="L174" s="62" t="n">
        <f aca="false">$B$17+$B$18*EXP(-K174/$B$21)+$B$19*EXP(-K174/$B$22)+$B$20*EXP(-K174/$B$23)</f>
        <v>0.366448573770168</v>
      </c>
      <c r="M174" s="63" t="n">
        <f aca="false">EXP(-K174/$D$9)</f>
        <v>6.5587990553461E-007</v>
      </c>
      <c r="N174" s="63" t="n">
        <f aca="false">EXP(-K174/$D$8)</f>
        <v>0.21410592630938</v>
      </c>
      <c r="O174" s="64" t="n">
        <f aca="false">(K174*$B$17+$B$18*$B$21*(1-EXP(-K174/$B$21))+$B$19*$B$22*(1-EXP(-K174/$B$22))+$B$20*$B$23*(1-EXP(-K174/$B$23)))*$C$7</f>
        <v>1.33924513852839E-013</v>
      </c>
      <c r="P174" s="64" t="n">
        <f aca="false">$D$9*(1-EXP(-K174/$D$9))*$C$9</f>
        <v>2.36561108572266E-012</v>
      </c>
      <c r="Q174" s="65" t="n">
        <f aca="false">$D$8*(1-EXP(-K174/$D$8))*$C$8</f>
        <v>3.07438819480727E-011</v>
      </c>
      <c r="R174" s="66" t="n">
        <f aca="false">$B$13-K174</f>
        <v>332</v>
      </c>
      <c r="S174" s="67" t="n">
        <f aca="false">VLOOKUP($R174,$K$6:$Q$506,5)/$C$26</f>
        <v>0.729286789798292</v>
      </c>
      <c r="T174" s="68" t="n">
        <f aca="false">VLOOKUP($R174,$K$6:$Q$506,6)/$C$26</f>
        <v>7.55598023610217</v>
      </c>
      <c r="U174" s="69" t="n">
        <f aca="false">VLOOKUP($R174,$K$6:$Q$506,7)/$C$26</f>
        <v>119.009559504603</v>
      </c>
      <c r="V174" s="28" t="s">
        <v>292</v>
      </c>
      <c r="W174" s="78" t="n">
        <f aca="false">G174*S174+H174*T174+I174*U174</f>
        <v>0</v>
      </c>
      <c r="X174" s="25"/>
      <c r="Y174" s="25"/>
      <c r="Z174" s="25"/>
    </row>
    <row r="175" customFormat="false" ht="15.75" hidden="false" customHeight="false" outlineLevel="0" collapsed="false">
      <c r="A175" s="25"/>
      <c r="B175" s="25"/>
      <c r="C175" s="25"/>
      <c r="D175" s="25"/>
      <c r="E175" s="25"/>
      <c r="F175" s="28" t="s">
        <v>293</v>
      </c>
      <c r="G175" s="103" t="n">
        <v>0</v>
      </c>
      <c r="H175" s="76" t="n">
        <v>0</v>
      </c>
      <c r="I175" s="77" t="n">
        <v>0</v>
      </c>
      <c r="J175" s="25"/>
      <c r="K175" s="61" t="n">
        <v>169</v>
      </c>
      <c r="L175" s="62" t="n">
        <f aca="false">$B$17+$B$18*EXP(-K175/$B$21)+$B$19*EXP(-K175/$B$22)+$B$20*EXP(-K175/$B$23)</f>
        <v>0.366001283058369</v>
      </c>
      <c r="M175" s="63" t="n">
        <f aca="false">EXP(-K175/$D$9)</f>
        <v>6.02586930919856E-007</v>
      </c>
      <c r="N175" s="63" t="n">
        <f aca="false">EXP(-K175/$D$8)</f>
        <v>0.212150634698054</v>
      </c>
      <c r="O175" s="64" t="n">
        <f aca="false">(K175*$B$17+$B$18*$B$21*(1-EXP(-K175/$B$21))+$B$19*$B$22*(1-EXP(-K175/$B$22))+$B$20*$B$23*(1-EXP(-K175/$B$23)))*$C$7</f>
        <v>1.34548879510298E-013</v>
      </c>
      <c r="P175" s="64" t="n">
        <f aca="false">$D$9*(1-EXP(-K175/$D$9))*$C$9</f>
        <v>2.3656112117932E-012</v>
      </c>
      <c r="Q175" s="65" t="n">
        <f aca="false">$D$8*(1-EXP(-K175/$D$8))*$C$8</f>
        <v>3.08203722239064E-011</v>
      </c>
      <c r="R175" s="66" t="n">
        <f aca="false">$B$13-K175</f>
        <v>331</v>
      </c>
      <c r="S175" s="67" t="n">
        <f aca="false">VLOOKUP($R175,$K$6:$Q$506,5)/$C$26</f>
        <v>0.72757697796842</v>
      </c>
      <c r="T175" s="68" t="n">
        <f aca="false">VLOOKUP($R175,$K$6:$Q$506,6)/$C$26</f>
        <v>7.55598023610177</v>
      </c>
      <c r="U175" s="69" t="n">
        <f aca="false">VLOOKUP($R175,$K$6:$Q$506,7)/$C$26</f>
        <v>118.95479440745</v>
      </c>
      <c r="V175" s="28" t="s">
        <v>293</v>
      </c>
      <c r="W175" s="78" t="n">
        <f aca="false">G175*S175+H175*T175+I175*U175</f>
        <v>0</v>
      </c>
      <c r="X175" s="25"/>
      <c r="Y175" s="25"/>
      <c r="Z175" s="25"/>
    </row>
    <row r="176" customFormat="false" ht="15.75" hidden="false" customHeight="false" outlineLevel="0" collapsed="false">
      <c r="A176" s="25"/>
      <c r="B176" s="25"/>
      <c r="C176" s="25"/>
      <c r="D176" s="25"/>
      <c r="E176" s="25"/>
      <c r="F176" s="28" t="s">
        <v>294</v>
      </c>
      <c r="G176" s="103" t="n">
        <v>0</v>
      </c>
      <c r="H176" s="76" t="n">
        <v>0</v>
      </c>
      <c r="I176" s="77" t="n">
        <v>0</v>
      </c>
      <c r="J176" s="25"/>
      <c r="K176" s="61" t="n">
        <v>170</v>
      </c>
      <c r="L176" s="62" t="n">
        <f aca="false">$B$17+$B$18*EXP(-K176/$B$21)+$B$19*EXP(-K176/$B$22)+$B$20*EXP(-K176/$B$23)</f>
        <v>0.365557004055452</v>
      </c>
      <c r="M176" s="63" t="n">
        <f aca="false">EXP(-K176/$D$9)</f>
        <v>5.536242325025E-007</v>
      </c>
      <c r="N176" s="63" t="n">
        <f aca="false">EXP(-K176/$D$8)</f>
        <v>0.210213199506451</v>
      </c>
      <c r="O176" s="64" t="n">
        <f aca="false">(K176*$B$17+$B$18*$B$21*(1-EXP(-K176/$B$21))+$B$19*$B$22*(1-EXP(-K176/$B$22))+$B$20*$B$23*(1-EXP(-K176/$B$23)))*$C$7</f>
        <v>1.35172485170688E-013</v>
      </c>
      <c r="P176" s="64" t="n">
        <f aca="false">$D$9*(1-EXP(-K176/$D$9))*$C$9</f>
        <v>2.36561132761997E-012</v>
      </c>
      <c r="Q176" s="65" t="n">
        <f aca="false">$D$8*(1-EXP(-K176/$D$8))*$C$8</f>
        <v>3.08961639632854E-011</v>
      </c>
      <c r="R176" s="66" t="n">
        <f aca="false">$B$13-K176</f>
        <v>330</v>
      </c>
      <c r="S176" s="67" t="n">
        <f aca="false">VLOOKUP($R176,$K$6:$Q$506,5)/$C$26</f>
        <v>0.725865825049001</v>
      </c>
      <c r="T176" s="68" t="n">
        <f aca="false">VLOOKUP($R176,$K$6:$Q$506,6)/$C$26</f>
        <v>7.55598023610133</v>
      </c>
      <c r="U176" s="69" t="n">
        <f aca="false">VLOOKUP($R176,$K$6:$Q$506,7)/$C$26</f>
        <v>118.899524566415</v>
      </c>
      <c r="V176" s="28" t="s">
        <v>294</v>
      </c>
      <c r="W176" s="78" t="n">
        <f aca="false">G176*S176+H176*T176+I176*U176</f>
        <v>0</v>
      </c>
      <c r="X176" s="25"/>
      <c r="Y176" s="25"/>
      <c r="Z176" s="25"/>
    </row>
    <row r="177" customFormat="false" ht="15.75" hidden="false" customHeight="false" outlineLevel="0" collapsed="false">
      <c r="A177" s="25"/>
      <c r="B177" s="25"/>
      <c r="C177" s="25"/>
      <c r="D177" s="25"/>
      <c r="E177" s="25"/>
      <c r="F177" s="28" t="s">
        <v>295</v>
      </c>
      <c r="G177" s="103" t="n">
        <v>0</v>
      </c>
      <c r="H177" s="76" t="n">
        <v>0</v>
      </c>
      <c r="I177" s="77" t="n">
        <v>0</v>
      </c>
      <c r="J177" s="25"/>
      <c r="K177" s="61" t="n">
        <v>171</v>
      </c>
      <c r="L177" s="62" t="n">
        <f aca="false">$B$17+$B$18*EXP(-K177/$B$21)+$B$19*EXP(-K177/$B$22)+$B$20*EXP(-K177/$B$23)</f>
        <v>0.365115678407982</v>
      </c>
      <c r="M177" s="63" t="n">
        <f aca="false">EXP(-K177/$D$9)</f>
        <v>5.08639957302271E-007</v>
      </c>
      <c r="N177" s="63" t="n">
        <f aca="false">EXP(-K177/$D$8)</f>
        <v>0.208293457663383</v>
      </c>
      <c r="O177" s="64" t="n">
        <f aca="false">(K177*$B$17+$B$18*$B$21*(1-EXP(-K177/$B$21))+$B$19*$B$22*(1-EXP(-K177/$B$22))+$B$20*$B$23*(1-EXP(-K177/$B$23)))*$C$7</f>
        <v>1.35795335918623E-013</v>
      </c>
      <c r="P177" s="64" t="n">
        <f aca="false">$D$9*(1-EXP(-K177/$D$9))*$C$9</f>
        <v>2.36561143403534E-012</v>
      </c>
      <c r="Q177" s="65" t="n">
        <f aca="false">$D$8*(1-EXP(-K177/$D$8))*$C$8</f>
        <v>3.09712635454936E-011</v>
      </c>
      <c r="R177" s="66" t="n">
        <f aca="false">$B$13-K177</f>
        <v>329</v>
      </c>
      <c r="S177" s="67" t="n">
        <f aca="false">VLOOKUP($R177,$K$6:$Q$506,5)/$C$26</f>
        <v>0.724153327511915</v>
      </c>
      <c r="T177" s="68" t="n">
        <f aca="false">VLOOKUP($R177,$K$6:$Q$506,6)/$C$26</f>
        <v>7.55598023610085</v>
      </c>
      <c r="U177" s="69" t="n">
        <f aca="false">VLOOKUP($R177,$K$6:$Q$506,7)/$C$26</f>
        <v>118.843745329512</v>
      </c>
      <c r="V177" s="28" t="s">
        <v>295</v>
      </c>
      <c r="W177" s="78" t="n">
        <f aca="false">G177*S177+H177*T177+I177*U177</f>
        <v>0</v>
      </c>
      <c r="X177" s="25"/>
      <c r="Y177" s="25"/>
      <c r="Z177" s="25"/>
    </row>
    <row r="178" customFormat="false" ht="15.75" hidden="false" customHeight="false" outlineLevel="0" collapsed="false">
      <c r="A178" s="25"/>
      <c r="B178" s="25"/>
      <c r="C178" s="25"/>
      <c r="D178" s="25"/>
      <c r="E178" s="25"/>
      <c r="F178" s="28" t="s">
        <v>296</v>
      </c>
      <c r="G178" s="103" t="n">
        <v>0</v>
      </c>
      <c r="H178" s="76" t="n">
        <v>0</v>
      </c>
      <c r="I178" s="77" t="n">
        <v>0</v>
      </c>
      <c r="J178" s="25"/>
      <c r="K178" s="61" t="n">
        <v>172</v>
      </c>
      <c r="L178" s="62" t="n">
        <f aca="false">$B$17+$B$18*EXP(-K178/$B$21)+$B$19*EXP(-K178/$B$22)+$B$20*EXP(-K178/$B$23)</f>
        <v>0.364677249279723</v>
      </c>
      <c r="M178" s="63" t="n">
        <f aca="false">EXP(-K178/$D$9)</f>
        <v>4.67310841859308E-007</v>
      </c>
      <c r="N178" s="63" t="n">
        <f aca="false">EXP(-K178/$D$8)</f>
        <v>0.206391247586886</v>
      </c>
      <c r="O178" s="64" t="n">
        <f aca="false">(K178*$B$17+$B$18*$B$21*(1-EXP(-K178/$B$21))+$B$19*$B$22*(1-EXP(-K178/$B$22))+$B$20*$B$23*(1-EXP(-K178/$B$23)))*$C$7</f>
        <v>1.36417436740529E-013</v>
      </c>
      <c r="P178" s="64" t="n">
        <f aca="false">$D$9*(1-EXP(-K178/$D$9))*$C$9</f>
        <v>2.36561153180402E-012</v>
      </c>
      <c r="Q178" s="65" t="n">
        <f aca="false">$D$8*(1-EXP(-K178/$D$8))*$C$8</f>
        <v>3.10456772915569E-011</v>
      </c>
      <c r="R178" s="66" t="n">
        <f aca="false">$B$13-K178</f>
        <v>328</v>
      </c>
      <c r="S178" s="67" t="n">
        <f aca="false">VLOOKUP($R178,$K$6:$Q$506,5)/$C$26</f>
        <v>0.722439481816659</v>
      </c>
      <c r="T178" s="68" t="n">
        <f aca="false">VLOOKUP($R178,$K$6:$Q$506,6)/$C$26</f>
        <v>7.55598023610033</v>
      </c>
      <c r="U178" s="69" t="n">
        <f aca="false">VLOOKUP($R178,$K$6:$Q$506,7)/$C$26</f>
        <v>118.787452001883</v>
      </c>
      <c r="V178" s="28" t="s">
        <v>296</v>
      </c>
      <c r="W178" s="78" t="n">
        <f aca="false">G178*S178+H178*T178+I178*U178</f>
        <v>0</v>
      </c>
      <c r="X178" s="25"/>
      <c r="Y178" s="25"/>
      <c r="Z178" s="25"/>
    </row>
    <row r="179" customFormat="false" ht="15.75" hidden="false" customHeight="false" outlineLevel="0" collapsed="false">
      <c r="A179" s="25"/>
      <c r="B179" s="25"/>
      <c r="C179" s="25"/>
      <c r="D179" s="25"/>
      <c r="E179" s="25"/>
      <c r="F179" s="28" t="s">
        <v>297</v>
      </c>
      <c r="G179" s="103" t="n">
        <v>0</v>
      </c>
      <c r="H179" s="76" t="n">
        <v>0</v>
      </c>
      <c r="I179" s="77" t="n">
        <v>0</v>
      </c>
      <c r="J179" s="25"/>
      <c r="K179" s="61" t="n">
        <v>173</v>
      </c>
      <c r="L179" s="62" t="n">
        <f aca="false">$B$17+$B$18*EXP(-K179/$B$21)+$B$19*EXP(-K179/$B$22)+$B$20*EXP(-K179/$B$23)</f>
        <v>0.364241661310829</v>
      </c>
      <c r="M179" s="63" t="n">
        <f aca="false">EXP(-K179/$D$9)</f>
        <v>4.29339889216524E-007</v>
      </c>
      <c r="N179" s="63" t="n">
        <f aca="false">EXP(-K179/$D$8)</f>
        <v>0.204506409170622</v>
      </c>
      <c r="O179" s="64" t="n">
        <f aca="false">(K179*$B$17+$B$18*$B$21*(1-EXP(-K179/$B$21))+$B$19*$B$22*(1-EXP(-K179/$B$22))+$B$20*$B$23*(1-EXP(-K179/$B$23)))*$C$7</f>
        <v>1.370387925272E-013</v>
      </c>
      <c r="P179" s="64" t="n">
        <f aca="false">$D$9*(1-EXP(-K179/$D$9))*$C$9</f>
        <v>2.36561162162859E-012</v>
      </c>
      <c r="Q179" s="65" t="n">
        <f aca="false">$D$8*(1-EXP(-K179/$D$8))*$C$8</f>
        <v>3.11194114647753E-011</v>
      </c>
      <c r="R179" s="66" t="n">
        <f aca="false">$B$13-K179</f>
        <v>327</v>
      </c>
      <c r="S179" s="67" t="n">
        <f aca="false">VLOOKUP($R179,$K$6:$Q$506,5)/$C$26</f>
        <v>0.72072428441022</v>
      </c>
      <c r="T179" s="68" t="n">
        <f aca="false">VLOOKUP($R179,$K$6:$Q$506,6)/$C$26</f>
        <v>7.55598023609976</v>
      </c>
      <c r="U179" s="69" t="n">
        <f aca="false">VLOOKUP($R179,$K$6:$Q$506,7)/$C$26</f>
        <v>118.730639845397</v>
      </c>
      <c r="V179" s="28" t="s">
        <v>297</v>
      </c>
      <c r="W179" s="78" t="n">
        <f aca="false">G179*S179+H179*T179+I179*U179</f>
        <v>0</v>
      </c>
      <c r="X179" s="25"/>
      <c r="Y179" s="25"/>
      <c r="Z179" s="25"/>
    </row>
    <row r="180" customFormat="false" ht="15.75" hidden="false" customHeight="false" outlineLevel="0" collapsed="false">
      <c r="A180" s="25"/>
      <c r="B180" s="25"/>
      <c r="C180" s="25"/>
      <c r="D180" s="25"/>
      <c r="E180" s="25"/>
      <c r="F180" s="28" t="s">
        <v>298</v>
      </c>
      <c r="G180" s="103" t="n">
        <v>0</v>
      </c>
      <c r="H180" s="76" t="n">
        <v>0</v>
      </c>
      <c r="I180" s="77" t="n">
        <v>0</v>
      </c>
      <c r="J180" s="25"/>
      <c r="K180" s="61" t="n">
        <v>174</v>
      </c>
      <c r="L180" s="62" t="n">
        <f aca="false">$B$17+$B$18*EXP(-K180/$B$21)+$B$19*EXP(-K180/$B$22)+$B$20*EXP(-K180/$B$23)</f>
        <v>0.363808860578132</v>
      </c>
      <c r="M180" s="63" t="n">
        <f aca="false">EXP(-K180/$D$9)</f>
        <v>3.94454234656841E-007</v>
      </c>
      <c r="N180" s="63" t="n">
        <f aca="false">EXP(-K180/$D$8)</f>
        <v>0.202638783770398</v>
      </c>
      <c r="O180" s="64" t="n">
        <f aca="false">(K180*$B$17+$B$18*$B$21*(1-EXP(-K180/$B$21))+$B$19*$B$22*(1-EXP(-K180/$B$22))+$B$20*$B$23*(1-EXP(-K180/$B$23)))*$C$7</f>
        <v>1.37659408076276E-013</v>
      </c>
      <c r="P180" s="64" t="n">
        <f aca="false">$D$9*(1-EXP(-K180/$D$9))*$C$9</f>
        <v>2.36561170415453E-012</v>
      </c>
      <c r="Q180" s="65" t="n">
        <f aca="false">$D$8*(1-EXP(-K180/$D$8))*$C$8</f>
        <v>3.11924722712502E-011</v>
      </c>
      <c r="R180" s="66" t="n">
        <f aca="false">$B$13-K180</f>
        <v>326</v>
      </c>
      <c r="S180" s="67" t="n">
        <f aca="false">VLOOKUP($R180,$K$6:$Q$506,5)/$C$26</f>
        <v>0.719007731726946</v>
      </c>
      <c r="T180" s="68" t="n">
        <f aca="false">VLOOKUP($R180,$K$6:$Q$506,6)/$C$26</f>
        <v>7.55598023609915</v>
      </c>
      <c r="U180" s="69" t="n">
        <f aca="false">VLOOKUP($R180,$K$6:$Q$506,7)/$C$26</f>
        <v>118.673304078254</v>
      </c>
      <c r="V180" s="28" t="s">
        <v>298</v>
      </c>
      <c r="W180" s="78" t="n">
        <f aca="false">G180*S180+H180*T180+I180*U180</f>
        <v>0</v>
      </c>
      <c r="X180" s="25"/>
      <c r="Y180" s="25"/>
      <c r="Z180" s="25"/>
    </row>
    <row r="181" customFormat="false" ht="15.75" hidden="false" customHeight="false" outlineLevel="0" collapsed="false">
      <c r="A181" s="25"/>
      <c r="B181" s="25"/>
      <c r="C181" s="25"/>
      <c r="D181" s="25"/>
      <c r="E181" s="25"/>
      <c r="F181" s="28" t="s">
        <v>299</v>
      </c>
      <c r="G181" s="103" t="n">
        <v>0</v>
      </c>
      <c r="H181" s="76" t="n">
        <v>0</v>
      </c>
      <c r="I181" s="77" t="n">
        <v>0</v>
      </c>
      <c r="J181" s="25"/>
      <c r="K181" s="61" t="n">
        <v>175</v>
      </c>
      <c r="L181" s="62" t="n">
        <f aca="false">$B$17+$B$18*EXP(-K181/$B$21)+$B$19*EXP(-K181/$B$22)+$B$20*EXP(-K181/$B$23)</f>
        <v>0.363378794556505</v>
      </c>
      <c r="M181" s="63" t="n">
        <f aca="false">EXP(-K181/$D$9)</f>
        <v>3.62403184858152E-007</v>
      </c>
      <c r="N181" s="63" t="n">
        <f aca="false">EXP(-K181/$D$8)</f>
        <v>0.20078821419082</v>
      </c>
      <c r="O181" s="64" t="n">
        <f aca="false">(K181*$B$17+$B$18*$B$21*(1-EXP(-K181/$B$21))+$B$19*$B$22*(1-EXP(-K181/$B$22))+$B$20*$B$23*(1-EXP(-K181/$B$23)))*$C$7</f>
        <v>1.38279288094665E-013</v>
      </c>
      <c r="P181" s="64" t="n">
        <f aca="false">$D$9*(1-EXP(-K181/$D$9))*$C$9</f>
        <v>2.3656117799749E-012</v>
      </c>
      <c r="Q181" s="65" t="n">
        <f aca="false">$D$8*(1-EXP(-K181/$D$8))*$C$8</f>
        <v>3.12648658604067E-011</v>
      </c>
      <c r="R181" s="66" t="n">
        <f aca="false">$B$13-K181</f>
        <v>325</v>
      </c>
      <c r="S181" s="67" t="n">
        <f aca="false">VLOOKUP($R181,$K$6:$Q$506,5)/$C$26</f>
        <v>0.717289820188416</v>
      </c>
      <c r="T181" s="68" t="n">
        <f aca="false">VLOOKUP($R181,$K$6:$Q$506,6)/$C$26</f>
        <v>7.55598023609847</v>
      </c>
      <c r="U181" s="69" t="n">
        <f aca="false">VLOOKUP($R181,$K$6:$Q$506,7)/$C$26</f>
        <v>118.615439874586</v>
      </c>
      <c r="V181" s="28" t="s">
        <v>299</v>
      </c>
      <c r="W181" s="78" t="n">
        <f aca="false">G181*S181+H181*T181+I181*U181</f>
        <v>0</v>
      </c>
      <c r="X181" s="25"/>
      <c r="Y181" s="25"/>
      <c r="Z181" s="25"/>
    </row>
    <row r="182" customFormat="false" ht="15.75" hidden="false" customHeight="false" outlineLevel="0" collapsed="false">
      <c r="A182" s="25"/>
      <c r="B182" s="25"/>
      <c r="C182" s="25"/>
      <c r="D182" s="25"/>
      <c r="E182" s="25"/>
      <c r="F182" s="28" t="s">
        <v>300</v>
      </c>
      <c r="G182" s="103" t="n">
        <v>0</v>
      </c>
      <c r="H182" s="76" t="n">
        <v>0</v>
      </c>
      <c r="I182" s="77" t="n">
        <v>0</v>
      </c>
      <c r="J182" s="25"/>
      <c r="K182" s="61" t="n">
        <v>176</v>
      </c>
      <c r="L182" s="62" t="n">
        <f aca="false">$B$17+$B$18*EXP(-K182/$B$21)+$B$19*EXP(-K182/$B$22)+$B$20*EXP(-K182/$B$23)</f>
        <v>0.362951412081269</v>
      </c>
      <c r="M182" s="63" t="n">
        <f aca="false">EXP(-K182/$D$9)</f>
        <v>3.32956416375118E-007</v>
      </c>
      <c r="N182" s="63" t="n">
        <f aca="false">EXP(-K182/$D$8)</f>
        <v>0.198954544672055</v>
      </c>
      <c r="O182" s="64" t="n">
        <f aca="false">(K182*$B$17+$B$18*$B$21*(1-EXP(-K182/$B$21))+$B$19*$B$22*(1-EXP(-K182/$B$22))+$B$20*$B$23*(1-EXP(-K182/$B$23)))*$C$7</f>
        <v>1.38898437200889E-013</v>
      </c>
      <c r="P182" s="64" t="n">
        <f aca="false">$D$9*(1-EXP(-K182/$D$9))*$C$9</f>
        <v>2.36561184963455E-012</v>
      </c>
      <c r="Q182" s="65" t="n">
        <f aca="false">$D$8*(1-EXP(-K182/$D$8))*$C$8</f>
        <v>3.1336598325511E-011</v>
      </c>
      <c r="R182" s="66" t="n">
        <f aca="false">$B$13-K182</f>
        <v>324</v>
      </c>
      <c r="S182" s="67" t="n">
        <f aca="false">VLOOKUP($R182,$K$6:$Q$506,5)/$C$26</f>
        <v>0.715570546203298</v>
      </c>
      <c r="T182" s="68" t="n">
        <f aca="false">VLOOKUP($R182,$K$6:$Q$506,6)/$C$26</f>
        <v>7.55598023609774</v>
      </c>
      <c r="U182" s="69" t="n">
        <f aca="false">VLOOKUP($R182,$K$6:$Q$506,7)/$C$26</f>
        <v>118.557042364042</v>
      </c>
      <c r="V182" s="28" t="s">
        <v>300</v>
      </c>
      <c r="W182" s="78" t="n">
        <f aca="false">G182*S182+H182*T182+I182*U182</f>
        <v>0</v>
      </c>
      <c r="X182" s="25"/>
      <c r="Y182" s="25"/>
      <c r="Z182" s="25"/>
    </row>
    <row r="183" customFormat="false" ht="15.75" hidden="false" customHeight="false" outlineLevel="0" collapsed="false">
      <c r="A183" s="25"/>
      <c r="B183" s="25"/>
      <c r="C183" s="25"/>
      <c r="D183" s="25"/>
      <c r="E183" s="25"/>
      <c r="F183" s="28" t="s">
        <v>301</v>
      </c>
      <c r="G183" s="103" t="n">
        <v>0</v>
      </c>
      <c r="H183" s="76" t="n">
        <v>0</v>
      </c>
      <c r="I183" s="77" t="n">
        <v>0</v>
      </c>
      <c r="J183" s="25"/>
      <c r="K183" s="61" t="n">
        <v>177</v>
      </c>
      <c r="L183" s="62" t="n">
        <f aca="false">$B$17+$B$18*EXP(-K183/$B$21)+$B$19*EXP(-K183/$B$22)+$B$20*EXP(-K183/$B$23)</f>
        <v>0.362526663311606</v>
      </c>
      <c r="M183" s="63" t="n">
        <f aca="false">EXP(-K183/$D$9)</f>
        <v>3.05902320501826E-007</v>
      </c>
      <c r="N183" s="63" t="n">
        <f aca="false">EXP(-K183/$D$8)</f>
        <v>0.197137620876726</v>
      </c>
      <c r="O183" s="64" t="n">
        <f aca="false">(K183*$B$17+$B$18*$B$21*(1-EXP(-K183/$B$21))+$B$19*$B$22*(1-EXP(-K183/$B$22))+$B$20*$B$23*(1-EXP(-K183/$B$23)))*$C$7</f>
        <v>1.39516859927376E-013</v>
      </c>
      <c r="P183" s="64" t="n">
        <f aca="false">$D$9*(1-EXP(-K183/$D$9))*$C$9</f>
        <v>2.36561191363406E-012</v>
      </c>
      <c r="Q183" s="65" t="n">
        <f aca="false">$D$8*(1-EXP(-K183/$D$8))*$C$8</f>
        <v>3.14076757041836E-011</v>
      </c>
      <c r="R183" s="66" t="n">
        <f aca="false">$B$13-K183</f>
        <v>323</v>
      </c>
      <c r="S183" s="67" t="n">
        <f aca="false">VLOOKUP($R183,$K$6:$Q$506,5)/$C$26</f>
        <v>0.713849906167218</v>
      </c>
      <c r="T183" s="68" t="n">
        <f aca="false">VLOOKUP($R183,$K$6:$Q$506,6)/$C$26</f>
        <v>7.55598023609695</v>
      </c>
      <c r="U183" s="69" t="n">
        <f aca="false">VLOOKUP($R183,$K$6:$Q$506,7)/$C$26</f>
        <v>118.498106631387</v>
      </c>
      <c r="V183" s="28" t="s">
        <v>301</v>
      </c>
      <c r="W183" s="78" t="n">
        <f aca="false">G183*S183+H183*T183+I183*U183</f>
        <v>0</v>
      </c>
      <c r="X183" s="25"/>
      <c r="Y183" s="25"/>
      <c r="Z183" s="25"/>
    </row>
    <row r="184" customFormat="false" ht="15.75" hidden="false" customHeight="false" outlineLevel="0" collapsed="false">
      <c r="A184" s="25"/>
      <c r="B184" s="25"/>
      <c r="C184" s="25"/>
      <c r="D184" s="25"/>
      <c r="E184" s="25"/>
      <c r="F184" s="28" t="s">
        <v>302</v>
      </c>
      <c r="G184" s="103" t="n">
        <v>0</v>
      </c>
      <c r="H184" s="76" t="n">
        <v>0</v>
      </c>
      <c r="I184" s="77" t="n">
        <v>0</v>
      </c>
      <c r="J184" s="25"/>
      <c r="K184" s="61" t="n">
        <v>178</v>
      </c>
      <c r="L184" s="62" t="n">
        <f aca="false">$B$17+$B$18*EXP(-K184/$B$21)+$B$19*EXP(-K184/$B$22)+$B$20*EXP(-K184/$B$23)</f>
        <v>0.362104499694968</v>
      </c>
      <c r="M184" s="63" t="n">
        <f aca="false">EXP(-K184/$D$9)</f>
        <v>2.81046482621246E-007</v>
      </c>
      <c r="N184" s="63" t="n">
        <f aca="false">EXP(-K184/$D$8)</f>
        <v>0.195337289876919</v>
      </c>
      <c r="O184" s="64" t="n">
        <f aca="false">(K184*$B$17+$B$18*$B$21*(1-EXP(-K184/$B$21))+$B$19*$B$22*(1-EXP(-K184/$B$22))+$B$20*$B$23*(1-EXP(-K184/$B$23)))*$C$7</f>
        <v>1.40134560722684E-013</v>
      </c>
      <c r="P184" s="64" t="n">
        <f aca="false">$D$9*(1-EXP(-K184/$D$9))*$C$9</f>
        <v>2.36561197243334E-012</v>
      </c>
      <c r="Q184" s="65" t="n">
        <f aca="false">$D$8*(1-EXP(-K184/$D$8))*$C$8</f>
        <v>3.14781039789071E-011</v>
      </c>
      <c r="R184" s="66" t="n">
        <f aca="false">$B$13-K184</f>
        <v>322</v>
      </c>
      <c r="S184" s="67" t="n">
        <f aca="false">VLOOKUP($R184,$K$6:$Q$506,5)/$C$26</f>
        <v>0.712127896462613</v>
      </c>
      <c r="T184" s="68" t="n">
        <f aca="false">VLOOKUP($R184,$K$6:$Q$506,6)/$C$26</f>
        <v>7.55598023609608</v>
      </c>
      <c r="U184" s="69" t="n">
        <f aca="false">VLOOKUP($R184,$K$6:$Q$506,7)/$C$26</f>
        <v>118.438627716083</v>
      </c>
      <c r="V184" s="28" t="s">
        <v>302</v>
      </c>
      <c r="W184" s="78" t="n">
        <f aca="false">G184*S184+H184*T184+I184*U184</f>
        <v>0</v>
      </c>
      <c r="X184" s="25"/>
      <c r="Y184" s="25"/>
      <c r="Z184" s="25"/>
    </row>
    <row r="185" customFormat="false" ht="15.75" hidden="false" customHeight="false" outlineLevel="0" collapsed="false">
      <c r="A185" s="25"/>
      <c r="B185" s="25"/>
      <c r="C185" s="25"/>
      <c r="D185" s="25"/>
      <c r="E185" s="25"/>
      <c r="F185" s="28" t="s">
        <v>303</v>
      </c>
      <c r="G185" s="103" t="n">
        <v>0</v>
      </c>
      <c r="H185" s="76" t="n">
        <v>0</v>
      </c>
      <c r="I185" s="77" t="n">
        <v>0</v>
      </c>
      <c r="J185" s="25"/>
      <c r="K185" s="61" t="n">
        <v>179</v>
      </c>
      <c r="L185" s="62" t="n">
        <f aca="false">$B$17+$B$18*EXP(-K185/$B$21)+$B$19*EXP(-K185/$B$22)+$B$20*EXP(-K185/$B$23)</f>
        <v>0.361684873932446</v>
      </c>
      <c r="M185" s="63" t="n">
        <f aca="false">EXP(-K185/$D$9)</f>
        <v>2.58210285113881E-007</v>
      </c>
      <c r="N185" s="63" t="n">
        <f aca="false">EXP(-K185/$D$8)</f>
        <v>0.193553400141314</v>
      </c>
      <c r="O185" s="64" t="n">
        <f aca="false">(K185*$B$17+$B$18*$B$21*(1-EXP(-K185/$B$21))+$B$19*$B$22*(1-EXP(-K185/$B$22))+$B$20*$B$23*(1-EXP(-K185/$B$23)))*$C$7</f>
        <v>1.40751543953671E-013</v>
      </c>
      <c r="P185" s="64" t="n">
        <f aca="false">$D$9*(1-EXP(-K185/$D$9))*$C$9</f>
        <v>2.36561202645494E-012</v>
      </c>
      <c r="Q185" s="65" t="n">
        <f aca="false">$D$8*(1-EXP(-K185/$D$8))*$C$8</f>
        <v>3.15478890775303E-011</v>
      </c>
      <c r="R185" s="66" t="n">
        <f aca="false">$B$13-K185</f>
        <v>321</v>
      </c>
      <c r="S185" s="67" t="n">
        <f aca="false">VLOOKUP($R185,$K$6:$Q$506,5)/$C$26</f>
        <v>0.710404513458586</v>
      </c>
      <c r="T185" s="68" t="n">
        <f aca="false">VLOOKUP($R185,$K$6:$Q$506,6)/$C$26</f>
        <v>7.55598023609514</v>
      </c>
      <c r="U185" s="69" t="n">
        <f aca="false">VLOOKUP($R185,$K$6:$Q$506,7)/$C$26</f>
        <v>118.378600611874</v>
      </c>
      <c r="V185" s="28" t="s">
        <v>303</v>
      </c>
      <c r="W185" s="78" t="n">
        <f aca="false">G185*S185+H185*T185+I185*U185</f>
        <v>0</v>
      </c>
      <c r="X185" s="25"/>
      <c r="Y185" s="25"/>
      <c r="Z185" s="25"/>
    </row>
    <row r="186" customFormat="false" ht="15.75" hidden="false" customHeight="false" outlineLevel="0" collapsed="false">
      <c r="A186" s="25"/>
      <c r="B186" s="25"/>
      <c r="C186" s="25"/>
      <c r="D186" s="25"/>
      <c r="E186" s="25"/>
      <c r="F186" s="28" t="s">
        <v>304</v>
      </c>
      <c r="G186" s="103" t="n">
        <v>0</v>
      </c>
      <c r="H186" s="76" t="n">
        <v>0</v>
      </c>
      <c r="I186" s="77" t="n">
        <v>0</v>
      </c>
      <c r="J186" s="25"/>
      <c r="K186" s="61" t="n">
        <v>180</v>
      </c>
      <c r="L186" s="62" t="n">
        <f aca="false">$B$17+$B$18*EXP(-K186/$B$21)+$B$19*EXP(-K186/$B$22)+$B$20*EXP(-K186/$B$23)</f>
        <v>0.361267739945067</v>
      </c>
      <c r="M186" s="63" t="n">
        <f aca="false">EXP(-K186/$D$9)</f>
        <v>2.37229623785911E-007</v>
      </c>
      <c r="N186" s="63" t="n">
        <f aca="false">EXP(-K186/$D$8)</f>
        <v>0.191785801522427</v>
      </c>
      <c r="O186" s="64" t="n">
        <f aca="false">(K186*$B$17+$B$18*$B$21*(1-EXP(-K186/$B$21))+$B$19*$B$22*(1-EXP(-K186/$B$22))+$B$20*$B$23*(1-EXP(-K186/$B$23)))*$C$7</f>
        <v>1.41367813907597E-013</v>
      </c>
      <c r="P186" s="64" t="n">
        <f aca="false">$D$9*(1-EXP(-K186/$D$9))*$C$9</f>
        <v>2.36561207608706E-012</v>
      </c>
      <c r="Q186" s="65" t="n">
        <f aca="false">$D$8*(1-EXP(-K186/$D$8))*$C$8</f>
        <v>3.16170368737662E-011</v>
      </c>
      <c r="R186" s="66" t="n">
        <f aca="false">$B$13-K186</f>
        <v>320</v>
      </c>
      <c r="S186" s="67" t="n">
        <f aca="false">VLOOKUP($R186,$K$6:$Q$506,5)/$C$26</f>
        <v>0.70867975351076</v>
      </c>
      <c r="T186" s="68" t="n">
        <f aca="false">VLOOKUP($R186,$K$6:$Q$506,6)/$C$26</f>
        <v>7.55598023609412</v>
      </c>
      <c r="U186" s="69" t="n">
        <f aca="false">VLOOKUP($R186,$K$6:$Q$506,7)/$C$26</f>
        <v>118.318020266364</v>
      </c>
      <c r="V186" s="28" t="s">
        <v>304</v>
      </c>
      <c r="W186" s="78" t="n">
        <f aca="false">G186*S186+H186*T186+I186*U186</f>
        <v>0</v>
      </c>
      <c r="X186" s="25"/>
      <c r="Y186" s="25"/>
      <c r="Z186" s="25"/>
    </row>
    <row r="187" customFormat="false" ht="15.75" hidden="false" customHeight="false" outlineLevel="0" collapsed="false">
      <c r="A187" s="25"/>
      <c r="B187" s="25"/>
      <c r="C187" s="25"/>
      <c r="D187" s="25"/>
      <c r="E187" s="25"/>
      <c r="F187" s="28" t="s">
        <v>305</v>
      </c>
      <c r="G187" s="103" t="n">
        <v>0</v>
      </c>
      <c r="H187" s="76" t="n">
        <v>0</v>
      </c>
      <c r="I187" s="77" t="n">
        <v>0</v>
      </c>
      <c r="J187" s="25"/>
      <c r="K187" s="61" t="n">
        <v>181</v>
      </c>
      <c r="L187" s="62" t="n">
        <f aca="false">$B$17+$B$18*EXP(-K187/$B$21)+$B$19*EXP(-K187/$B$22)+$B$20*EXP(-K187/$B$23)</f>
        <v>0.360853052841006</v>
      </c>
      <c r="M187" s="63" t="n">
        <f aca="false">EXP(-K187/$D$9)</f>
        <v>2.17953728592895E-007</v>
      </c>
      <c r="N187" s="63" t="n">
        <f aca="false">EXP(-K187/$D$8)</f>
        <v>0.190034345243976</v>
      </c>
      <c r="O187" s="64" t="n">
        <f aca="false">(K187*$B$17+$B$18*$B$21*(1-EXP(-K187/$B$21))+$B$19*$B$22*(1-EXP(-K187/$B$22))+$B$20*$B$23*(1-EXP(-K187/$B$23)))*$C$7</f>
        <v>1.41983374794185E-013</v>
      </c>
      <c r="P187" s="64" t="n">
        <f aca="false">$D$9*(1-EXP(-K187/$D$9))*$C$9</f>
        <v>2.36561212168636E-012</v>
      </c>
      <c r="Q187" s="65" t="n">
        <f aca="false">$D$8*(1-EXP(-K187/$D$8))*$C$8</f>
        <v>3.16855531876876E-011</v>
      </c>
      <c r="R187" s="66" t="n">
        <f aca="false">$B$13-K187</f>
        <v>319</v>
      </c>
      <c r="S187" s="67" t="n">
        <f aca="false">VLOOKUP($R187,$K$6:$Q$506,5)/$C$26</f>
        <v>0.706953612961122</v>
      </c>
      <c r="T187" s="68" t="n">
        <f aca="false">VLOOKUP($R187,$K$6:$Q$506,6)/$C$26</f>
        <v>7.555980236093</v>
      </c>
      <c r="U187" s="69" t="n">
        <f aca="false">VLOOKUP($R187,$K$6:$Q$506,7)/$C$26</f>
        <v>118.256881580589</v>
      </c>
      <c r="V187" s="28" t="s">
        <v>305</v>
      </c>
      <c r="W187" s="78" t="n">
        <f aca="false">G187*S187+H187*T187+I187*U187</f>
        <v>0</v>
      </c>
      <c r="X187" s="25"/>
      <c r="Y187" s="25"/>
      <c r="Z187" s="25"/>
    </row>
    <row r="188" customFormat="false" ht="15.75" hidden="false" customHeight="false" outlineLevel="0" collapsed="false">
      <c r="A188" s="25"/>
      <c r="B188" s="25"/>
      <c r="C188" s="25"/>
      <c r="D188" s="25"/>
      <c r="E188" s="25"/>
      <c r="F188" s="28" t="s">
        <v>306</v>
      </c>
      <c r="G188" s="103" t="n">
        <v>0</v>
      </c>
      <c r="H188" s="76" t="n">
        <v>0</v>
      </c>
      <c r="I188" s="77" t="n">
        <v>0</v>
      </c>
      <c r="J188" s="25"/>
      <c r="K188" s="61" t="n">
        <v>182</v>
      </c>
      <c r="L188" s="62" t="n">
        <f aca="false">$B$17+$B$18*EXP(-K188/$B$21)+$B$19*EXP(-K188/$B$22)+$B$20*EXP(-K188/$B$23)</f>
        <v>0.360440768883684</v>
      </c>
      <c r="M188" s="63" t="n">
        <f aca="false">EXP(-K188/$D$9)</f>
        <v>2.00244080184587E-007</v>
      </c>
      <c r="N188" s="63" t="n">
        <f aca="false">EXP(-K188/$D$8)</f>
        <v>0.188298883888355</v>
      </c>
      <c r="O188" s="64" t="n">
        <f aca="false">(K188*$B$17+$B$18*$B$21*(1-EXP(-K188/$B$21))+$B$19*$B$22*(1-EXP(-K188/$B$22))+$B$20*$B$23*(1-EXP(-K188/$B$23)))*$C$7</f>
        <v>1.42598230747607E-013</v>
      </c>
      <c r="P188" s="64" t="n">
        <f aca="false">$D$9*(1-EXP(-K188/$D$9))*$C$9</f>
        <v>2.36561216358053E-012</v>
      </c>
      <c r="Q188" s="65" t="n">
        <f aca="false">$D$8*(1-EXP(-K188/$D$8))*$C$8</f>
        <v>3.17534437862159E-011</v>
      </c>
      <c r="R188" s="66" t="n">
        <f aca="false">$B$13-K188</f>
        <v>318</v>
      </c>
      <c r="S188" s="67" t="n">
        <f aca="false">VLOOKUP($R188,$K$6:$Q$506,5)/$C$26</f>
        <v>0.705226088137866</v>
      </c>
      <c r="T188" s="68" t="n">
        <f aca="false">VLOOKUP($R188,$K$6:$Q$506,6)/$C$26</f>
        <v>7.55598023609179</v>
      </c>
      <c r="U188" s="69" t="n">
        <f aca="false">VLOOKUP($R188,$K$6:$Q$506,7)/$C$26</f>
        <v>118.195179408594</v>
      </c>
      <c r="V188" s="28" t="s">
        <v>306</v>
      </c>
      <c r="W188" s="78" t="n">
        <f aca="false">G188*S188+H188*T188+I188*U188</f>
        <v>0</v>
      </c>
      <c r="X188" s="25"/>
      <c r="Y188" s="25"/>
      <c r="Z188" s="25"/>
    </row>
    <row r="189" customFormat="false" ht="15.75" hidden="false" customHeight="false" outlineLevel="0" collapsed="false">
      <c r="A189" s="25"/>
      <c r="B189" s="25"/>
      <c r="C189" s="25"/>
      <c r="D189" s="25"/>
      <c r="E189" s="25"/>
      <c r="F189" s="28" t="s">
        <v>307</v>
      </c>
      <c r="G189" s="103" t="n">
        <v>0</v>
      </c>
      <c r="H189" s="76" t="n">
        <v>0</v>
      </c>
      <c r="I189" s="77" t="n">
        <v>0</v>
      </c>
      <c r="J189" s="25"/>
      <c r="K189" s="61" t="n">
        <v>183</v>
      </c>
      <c r="L189" s="62" t="n">
        <f aca="false">$B$17+$B$18*EXP(-K189/$B$21)+$B$19*EXP(-K189/$B$22)+$B$20*EXP(-K189/$B$23)</f>
        <v>0.360030845460721</v>
      </c>
      <c r="M189" s="63" t="n">
        <f aca="false">EXP(-K189/$D$9)</f>
        <v>1.83973414484997E-007</v>
      </c>
      <c r="N189" s="63" t="n">
        <f aca="false">EXP(-K189/$D$8)</f>
        <v>0.186579271384229</v>
      </c>
      <c r="O189" s="64" t="n">
        <f aca="false">(K189*$B$17+$B$18*$B$21*(1-EXP(-K189/$B$21))+$B$19*$B$22*(1-EXP(-K189/$B$22))+$B$20*$B$23*(1-EXP(-K189/$B$23)))*$C$7</f>
        <v>1.43212385828437E-013</v>
      </c>
      <c r="P189" s="64" t="n">
        <f aca="false">$D$9*(1-EXP(-K189/$D$9))*$C$9</f>
        <v>2.36561220207062E-012</v>
      </c>
      <c r="Q189" s="65" t="n">
        <f aca="false">$D$8*(1-EXP(-K189/$D$8))*$C$8</f>
        <v>3.18207143836069E-011</v>
      </c>
      <c r="R189" s="66" t="n">
        <f aca="false">$B$13-K189</f>
        <v>317</v>
      </c>
      <c r="S189" s="67" t="n">
        <f aca="false">VLOOKUP($R189,$K$6:$Q$506,5)/$C$26</f>
        <v>0.703497175355237</v>
      </c>
      <c r="T189" s="68" t="n">
        <f aca="false">VLOOKUP($R189,$K$6:$Q$506,6)/$C$26</f>
        <v>7.55598023609047</v>
      </c>
      <c r="U189" s="69" t="n">
        <f aca="false">VLOOKUP($R189,$K$6:$Q$506,7)/$C$26</f>
        <v>118.132908556992</v>
      </c>
      <c r="V189" s="28" t="s">
        <v>307</v>
      </c>
      <c r="W189" s="78" t="n">
        <f aca="false">G189*S189+H189*T189+I189*U189</f>
        <v>0</v>
      </c>
      <c r="X189" s="25"/>
      <c r="Y189" s="25"/>
      <c r="Z189" s="25"/>
    </row>
    <row r="190" customFormat="false" ht="15.75" hidden="false" customHeight="false" outlineLevel="0" collapsed="false">
      <c r="A190" s="25"/>
      <c r="B190" s="25"/>
      <c r="C190" s="25"/>
      <c r="D190" s="25"/>
      <c r="E190" s="25"/>
      <c r="F190" s="28" t="s">
        <v>308</v>
      </c>
      <c r="G190" s="103" t="n">
        <v>0</v>
      </c>
      <c r="H190" s="76" t="n">
        <v>0</v>
      </c>
      <c r="I190" s="77" t="n">
        <v>0</v>
      </c>
      <c r="J190" s="25"/>
      <c r="K190" s="61" t="n">
        <v>184</v>
      </c>
      <c r="L190" s="62" t="n">
        <f aca="false">$B$17+$B$18*EXP(-K190/$B$21)+$B$19*EXP(-K190/$B$22)+$B$20*EXP(-K190/$B$23)</f>
        <v>0.359623241053729</v>
      </c>
      <c r="M190" s="63" t="n">
        <f aca="false">EXP(-K190/$D$9)</f>
        <v>1.69024808154472E-007</v>
      </c>
      <c r="N190" s="63" t="n">
        <f aca="false">EXP(-K190/$D$8)</f>
        <v>0.18487536299424</v>
      </c>
      <c r="O190" s="64" t="n">
        <f aca="false">(K190*$B$17+$B$18*$B$21*(1-EXP(-K190/$B$21))+$B$19*$B$22*(1-EXP(-K190/$B$22))+$B$20*$B$23*(1-EXP(-K190/$B$23)))*$C$7</f>
        <v>1.43825844025535E-013</v>
      </c>
      <c r="P190" s="64" t="n">
        <f aca="false">$D$9*(1-EXP(-K190/$D$9))*$C$9</f>
        <v>2.36561223743323E-012</v>
      </c>
      <c r="Q190" s="65" t="n">
        <f aca="false">$D$8*(1-EXP(-K190/$D$8))*$C$8</f>
        <v>3.18873706419321E-011</v>
      </c>
      <c r="R190" s="66" t="n">
        <f aca="false">$B$13-K190</f>
        <v>316</v>
      </c>
      <c r="S190" s="67" t="n">
        <f aca="false">VLOOKUP($R190,$K$6:$Q$506,5)/$C$26</f>
        <v>0.701766870913367</v>
      </c>
      <c r="T190" s="68" t="n">
        <f aca="false">VLOOKUP($R190,$K$6:$Q$506,6)/$C$26</f>
        <v>7.55598023608903</v>
      </c>
      <c r="U190" s="69" t="n">
        <f aca="false">VLOOKUP($R190,$K$6:$Q$506,7)/$C$26</f>
        <v>118.070063784536</v>
      </c>
      <c r="V190" s="28" t="s">
        <v>308</v>
      </c>
      <c r="W190" s="78" t="n">
        <f aca="false">G190*S190+H190*T190+I190*U190</f>
        <v>0</v>
      </c>
      <c r="X190" s="25"/>
      <c r="Y190" s="25"/>
      <c r="Z190" s="25"/>
    </row>
    <row r="191" customFormat="false" ht="15.75" hidden="false" customHeight="false" outlineLevel="0" collapsed="false">
      <c r="A191" s="25"/>
      <c r="B191" s="25"/>
      <c r="C191" s="25"/>
      <c r="D191" s="25"/>
      <c r="E191" s="25"/>
      <c r="F191" s="28" t="s">
        <v>309</v>
      </c>
      <c r="G191" s="103" t="n">
        <v>0</v>
      </c>
      <c r="H191" s="76" t="n">
        <v>0</v>
      </c>
      <c r="I191" s="77" t="n">
        <v>0</v>
      </c>
      <c r="J191" s="25"/>
      <c r="K191" s="61" t="n">
        <v>185</v>
      </c>
      <c r="L191" s="62" t="n">
        <f aca="false">$B$17+$B$18*EXP(-K191/$B$21)+$B$19*EXP(-K191/$B$22)+$B$20*EXP(-K191/$B$23)</f>
        <v>0.359217915208927</v>
      </c>
      <c r="M191" s="63" t="n">
        <f aca="false">EXP(-K191/$D$9)</f>
        <v>1.55290838361789E-007</v>
      </c>
      <c r="N191" s="63" t="n">
        <f aca="false">EXP(-K191/$D$8)</f>
        <v>0.183187015302821</v>
      </c>
      <c r="O191" s="64" t="n">
        <f aca="false">(K191*$B$17+$B$18*$B$21*(1-EXP(-K191/$B$21))+$B$19*$B$22*(1-EXP(-K191/$B$22))+$B$20*$B$23*(1-EXP(-K191/$B$23)))*$C$7</f>
        <v>1.44438609257889E-013</v>
      </c>
      <c r="P191" s="64" t="n">
        <f aca="false">$D$9*(1-EXP(-K191/$D$9))*$C$9</f>
        <v>2.36561226992249E-012</v>
      </c>
      <c r="Q191" s="65" t="n">
        <f aca="false">$D$8*(1-EXP(-K191/$D$8))*$C$8</f>
        <v>3.19534181715547E-011</v>
      </c>
      <c r="R191" s="66" t="n">
        <f aca="false">$B$13-K191</f>
        <v>315</v>
      </c>
      <c r="S191" s="67" t="n">
        <f aca="false">VLOOKUP($R191,$K$6:$Q$506,5)/$C$26</f>
        <v>0.700035171098101</v>
      </c>
      <c r="T191" s="68" t="n">
        <f aca="false">VLOOKUP($R191,$K$6:$Q$506,6)/$C$26</f>
        <v>7.55598023608746</v>
      </c>
      <c r="U191" s="69" t="n">
        <f aca="false">VLOOKUP($R191,$K$6:$Q$506,7)/$C$26</f>
        <v>118.006639801668</v>
      </c>
      <c r="V191" s="28" t="s">
        <v>309</v>
      </c>
      <c r="W191" s="78" t="n">
        <f aca="false">G191*S191+H191*T191+I191*U191</f>
        <v>0</v>
      </c>
      <c r="X191" s="25"/>
      <c r="Y191" s="25"/>
      <c r="Z191" s="25"/>
    </row>
    <row r="192" customFormat="false" ht="15.75" hidden="false" customHeight="false" outlineLevel="0" collapsed="false">
      <c r="A192" s="25"/>
      <c r="B192" s="25"/>
      <c r="C192" s="25"/>
      <c r="D192" s="25"/>
      <c r="E192" s="25"/>
      <c r="F192" s="28" t="s">
        <v>310</v>
      </c>
      <c r="G192" s="103" t="n">
        <v>0</v>
      </c>
      <c r="H192" s="76" t="n">
        <v>0</v>
      </c>
      <c r="I192" s="77" t="n">
        <v>0</v>
      </c>
      <c r="J192" s="25"/>
      <c r="K192" s="61" t="n">
        <v>186</v>
      </c>
      <c r="L192" s="62" t="n">
        <f aca="false">$B$17+$B$18*EXP(-K192/$B$21)+$B$19*EXP(-K192/$B$22)+$B$20*EXP(-K192/$B$23)</f>
        <v>0.358814828508537</v>
      </c>
      <c r="M192" s="63" t="n">
        <f aca="false">EXP(-K192/$D$9)</f>
        <v>1.42672810828268E-007</v>
      </c>
      <c r="N192" s="63" t="n">
        <f aca="false">EXP(-K192/$D$8)</f>
        <v>0.181514086204129</v>
      </c>
      <c r="O192" s="64" t="n">
        <f aca="false">(K192*$B$17+$B$18*$B$21*(1-EXP(-K192/$B$21))+$B$19*$B$22*(1-EXP(-K192/$B$22))+$B$20*$B$23*(1-EXP(-K192/$B$23)))*$C$7</f>
        <v>1.45050685376407E-013</v>
      </c>
      <c r="P192" s="64" t="n">
        <f aca="false">$D$9*(1-EXP(-K192/$D$9))*$C$9</f>
        <v>2.36561229977185E-012</v>
      </c>
      <c r="Q192" s="65" t="n">
        <f aca="false">$D$8*(1-EXP(-K192/$D$8))*$C$8</f>
        <v>3.2018862531602E-011</v>
      </c>
      <c r="R192" s="66" t="n">
        <f aca="false">$B$13-K192</f>
        <v>314</v>
      </c>
      <c r="S192" s="67" t="n">
        <f aca="false">VLOOKUP($R192,$K$6:$Q$506,5)/$C$26</f>
        <v>0.698302072180833</v>
      </c>
      <c r="T192" s="68" t="n">
        <f aca="false">VLOOKUP($R192,$K$6:$Q$506,6)/$C$26</f>
        <v>7.55598023608576</v>
      </c>
      <c r="U192" s="69" t="n">
        <f aca="false">VLOOKUP($R192,$K$6:$Q$506,7)/$C$26</f>
        <v>117.942631270081</v>
      </c>
      <c r="V192" s="28" t="s">
        <v>310</v>
      </c>
      <c r="W192" s="78" t="n">
        <f aca="false">G192*S192+H192*T192+I192*U192</f>
        <v>0</v>
      </c>
      <c r="X192" s="25"/>
      <c r="Y192" s="25"/>
      <c r="Z192" s="25"/>
    </row>
    <row r="193" customFormat="false" ht="15.75" hidden="false" customHeight="false" outlineLevel="0" collapsed="false">
      <c r="A193" s="25"/>
      <c r="B193" s="25"/>
      <c r="C193" s="25"/>
      <c r="D193" s="25"/>
      <c r="E193" s="25"/>
      <c r="F193" s="28" t="s">
        <v>311</v>
      </c>
      <c r="G193" s="103" t="n">
        <v>0</v>
      </c>
      <c r="H193" s="76" t="n">
        <v>0</v>
      </c>
      <c r="I193" s="77" t="n">
        <v>0</v>
      </c>
      <c r="J193" s="25"/>
      <c r="K193" s="61" t="n">
        <v>187</v>
      </c>
      <c r="L193" s="62" t="n">
        <f aca="false">$B$17+$B$18*EXP(-K193/$B$21)+$B$19*EXP(-K193/$B$22)+$B$20*EXP(-K193/$B$23)</f>
        <v>0.35841394254296</v>
      </c>
      <c r="M193" s="63" t="n">
        <f aca="false">EXP(-K193/$D$9)</f>
        <v>1.31080050596517E-007</v>
      </c>
      <c r="N193" s="63" t="n">
        <f aca="false">EXP(-K193/$D$8)</f>
        <v>0.17985643489008</v>
      </c>
      <c r="O193" s="64" t="n">
        <f aca="false">(K193*$B$17+$B$18*$B$21*(1-EXP(-K193/$B$21))+$B$19*$B$22*(1-EXP(-K193/$B$22))+$B$20*$B$23*(1-EXP(-K193/$B$23)))*$C$7</f>
        <v>1.45662076165657E-013</v>
      </c>
      <c r="P193" s="64" t="n">
        <f aca="false">$D$9*(1-EXP(-K193/$D$9))*$C$9</f>
        <v>2.36561232719583E-012</v>
      </c>
      <c r="Q193" s="65" t="n">
        <f aca="false">$D$8*(1-EXP(-K193/$D$8))*$C$8</f>
        <v>3.20837092304337E-011</v>
      </c>
      <c r="R193" s="66" t="n">
        <f aca="false">$B$13-K193</f>
        <v>313</v>
      </c>
      <c r="S193" s="67" t="n">
        <f aca="false">VLOOKUP($R193,$K$6:$Q$506,5)/$C$26</f>
        <v>0.696567570418325</v>
      </c>
      <c r="T193" s="68" t="n">
        <f aca="false">VLOOKUP($R193,$K$6:$Q$506,6)/$C$26</f>
        <v>7.5559802360839</v>
      </c>
      <c r="U193" s="69" t="n">
        <f aca="false">VLOOKUP($R193,$K$6:$Q$506,7)/$C$26</f>
        <v>117.878032802268</v>
      </c>
      <c r="V193" s="28" t="s">
        <v>311</v>
      </c>
      <c r="W193" s="78" t="n">
        <f aca="false">G193*S193+H193*T193+I193*U193</f>
        <v>0</v>
      </c>
      <c r="X193" s="25"/>
      <c r="Y193" s="25"/>
      <c r="Z193" s="25"/>
    </row>
    <row r="194" customFormat="false" ht="15.75" hidden="false" customHeight="false" outlineLevel="0" collapsed="false">
      <c r="A194" s="25"/>
      <c r="B194" s="25"/>
      <c r="C194" s="25"/>
      <c r="D194" s="25"/>
      <c r="E194" s="25"/>
      <c r="F194" s="28" t="s">
        <v>312</v>
      </c>
      <c r="G194" s="103" t="n">
        <v>0</v>
      </c>
      <c r="H194" s="76" t="n">
        <v>0</v>
      </c>
      <c r="I194" s="77" t="n">
        <v>0</v>
      </c>
      <c r="J194" s="25"/>
      <c r="K194" s="61" t="n">
        <v>188</v>
      </c>
      <c r="L194" s="62" t="n">
        <f aca="false">$B$17+$B$18*EXP(-K194/$B$21)+$B$19*EXP(-K194/$B$22)+$B$20*EXP(-K194/$B$23)</f>
        <v>0.358015219883703</v>
      </c>
      <c r="M194" s="63" t="n">
        <f aca="false">EXP(-K194/$D$9)</f>
        <v>1.20429250427167E-007</v>
      </c>
      <c r="N194" s="63" t="n">
        <f aca="false">EXP(-K194/$D$8)</f>
        <v>0.1782139218385</v>
      </c>
      <c r="O194" s="64" t="n">
        <f aca="false">(K194*$B$17+$B$18*$B$21*(1-EXP(-K194/$B$21))+$B$19*$B$22*(1-EXP(-K194/$B$22))+$B$20*$B$23*(1-EXP(-K194/$B$23)))*$C$7</f>
        <v>1.46272785345564E-013</v>
      </c>
      <c r="P194" s="64" t="n">
        <f aca="false">$D$9*(1-EXP(-K194/$D$9))*$C$9</f>
        <v>2.3656123523915E-012</v>
      </c>
      <c r="Q194" s="65" t="n">
        <f aca="false">$D$8*(1-EXP(-K194/$D$8))*$C$8</f>
        <v>3.21479637261048E-011</v>
      </c>
      <c r="R194" s="66" t="n">
        <f aca="false">$B$13-K194</f>
        <v>312</v>
      </c>
      <c r="S194" s="67" t="n">
        <f aca="false">VLOOKUP($R194,$K$6:$Q$506,5)/$C$26</f>
        <v>0.694831662052527</v>
      </c>
      <c r="T194" s="68" t="n">
        <f aca="false">VLOOKUP($R194,$K$6:$Q$506,6)/$C$26</f>
        <v>7.55598023608188</v>
      </c>
      <c r="U194" s="69" t="n">
        <f aca="false">VLOOKUP($R194,$K$6:$Q$506,7)/$C$26</f>
        <v>117.812838961066</v>
      </c>
      <c r="V194" s="28" t="s">
        <v>312</v>
      </c>
      <c r="W194" s="78" t="n">
        <f aca="false">G194*S194+H194*T194+I194*U194</f>
        <v>0</v>
      </c>
      <c r="X194" s="25"/>
      <c r="Y194" s="25"/>
      <c r="Z194" s="25"/>
    </row>
    <row r="195" customFormat="false" ht="15.75" hidden="false" customHeight="false" outlineLevel="0" collapsed="false">
      <c r="A195" s="25"/>
      <c r="B195" s="25"/>
      <c r="C195" s="25"/>
      <c r="D195" s="25"/>
      <c r="E195" s="25"/>
      <c r="F195" s="28" t="s">
        <v>313</v>
      </c>
      <c r="G195" s="103" t="n">
        <v>0</v>
      </c>
      <c r="H195" s="76" t="n">
        <v>0</v>
      </c>
      <c r="I195" s="77" t="n">
        <v>0</v>
      </c>
      <c r="J195" s="25"/>
      <c r="K195" s="61" t="n">
        <v>189</v>
      </c>
      <c r="L195" s="62" t="n">
        <f aca="false">$B$17+$B$18*EXP(-K195/$B$21)+$B$19*EXP(-K195/$B$22)+$B$20*EXP(-K195/$B$23)</f>
        <v>0.357618624057031</v>
      </c>
      <c r="M195" s="63" t="n">
        <f aca="false">EXP(-K195/$D$9)</f>
        <v>1.10643872141096E-007</v>
      </c>
      <c r="N195" s="63" t="n">
        <f aca="false">EXP(-K195/$D$8)</f>
        <v>0.176586408801384</v>
      </c>
      <c r="O195" s="64" t="n">
        <f aca="false">(K195*$B$17+$B$18*$B$21*(1-EXP(-K195/$B$21))+$B$19*$B$22*(1-EXP(-K195/$B$22))+$B$20*$B$23*(1-EXP(-K195/$B$23)))*$C$7</f>
        <v>1.46882816573061E-013</v>
      </c>
      <c r="P195" s="64" t="n">
        <f aca="false">$D$9*(1-EXP(-K195/$D$9))*$C$9</f>
        <v>2.36561237553991E-012</v>
      </c>
      <c r="Q195" s="65" t="n">
        <f aca="false">$D$8*(1-EXP(-K195/$D$8))*$C$8</f>
        <v>3.22116314268257E-011</v>
      </c>
      <c r="R195" s="66" t="n">
        <f aca="false">$B$13-K195</f>
        <v>311</v>
      </c>
      <c r="S195" s="67" t="n">
        <f aca="false">VLOOKUP($R195,$K$6:$Q$506,5)/$C$26</f>
        <v>0.693094343310395</v>
      </c>
      <c r="T195" s="68" t="n">
        <f aca="false">VLOOKUP($R195,$K$6:$Q$506,6)/$C$26</f>
        <v>7.55598023607969</v>
      </c>
      <c r="U195" s="69" t="n">
        <f aca="false">VLOOKUP($R195,$K$6:$Q$506,7)/$C$26</f>
        <v>117.747044259203</v>
      </c>
      <c r="V195" s="28" t="s">
        <v>313</v>
      </c>
      <c r="W195" s="78" t="n">
        <f aca="false">G195*S195+H195*T195+I195*U195</f>
        <v>0</v>
      </c>
      <c r="X195" s="25"/>
      <c r="Y195" s="25"/>
      <c r="Z195" s="25"/>
    </row>
    <row r="196" customFormat="false" ht="15.75" hidden="false" customHeight="false" outlineLevel="0" collapsed="false">
      <c r="A196" s="25"/>
      <c r="B196" s="25"/>
      <c r="C196" s="25"/>
      <c r="D196" s="25"/>
      <c r="E196" s="25"/>
      <c r="F196" s="28" t="s">
        <v>314</v>
      </c>
      <c r="G196" s="103" t="n">
        <v>0</v>
      </c>
      <c r="H196" s="76" t="n">
        <v>0</v>
      </c>
      <c r="I196" s="77" t="n">
        <v>0</v>
      </c>
      <c r="J196" s="25"/>
      <c r="K196" s="61" t="n">
        <v>190</v>
      </c>
      <c r="L196" s="62" t="n">
        <f aca="false">$B$17+$B$18*EXP(-K196/$B$21)+$B$19*EXP(-K196/$B$22)+$B$20*EXP(-K196/$B$23)</f>
        <v>0.357224119518333</v>
      </c>
      <c r="M196" s="63" t="n">
        <f aca="false">EXP(-K196/$D$9)</f>
        <v>1.01653596605078E-007</v>
      </c>
      <c r="N196" s="63" t="n">
        <f aca="false">EXP(-K196/$D$8)</f>
        <v>0.174973758793254</v>
      </c>
      <c r="O196" s="64" t="n">
        <f aca="false">(K196*$B$17+$B$18*$B$21*(1-EXP(-K196/$B$21))+$B$19*$B$22*(1-EXP(-K196/$B$22))+$B$20*$B$23*(1-EXP(-K196/$B$23)))*$C$7</f>
        <v>1.47492173443691E-013</v>
      </c>
      <c r="P196" s="64" t="n">
        <f aca="false">$D$9*(1-EXP(-K196/$D$9))*$C$9</f>
        <v>2.36561239680742E-012</v>
      </c>
      <c r="Q196" s="65" t="n">
        <f aca="false">$D$8*(1-EXP(-K196/$D$8))*$C$8</f>
        <v>3.22747176914169E-011</v>
      </c>
      <c r="R196" s="66" t="n">
        <f aca="false">$B$13-K196</f>
        <v>310</v>
      </c>
      <c r="S196" s="67" t="n">
        <f aca="false">VLOOKUP($R196,$K$6:$Q$506,5)/$C$26</f>
        <v>0.691355610403697</v>
      </c>
      <c r="T196" s="68" t="n">
        <f aca="false">VLOOKUP($R196,$K$6:$Q$506,6)/$C$26</f>
        <v>7.5559802360773</v>
      </c>
      <c r="U196" s="69" t="n">
        <f aca="false">VLOOKUP($R196,$K$6:$Q$506,7)/$C$26</f>
        <v>117.68064315883</v>
      </c>
      <c r="V196" s="28" t="s">
        <v>314</v>
      </c>
      <c r="W196" s="78" t="n">
        <f aca="false">G196*S196+H196*T196+I196*U196</f>
        <v>0</v>
      </c>
      <c r="X196" s="25"/>
      <c r="Y196" s="25"/>
      <c r="Z196" s="25"/>
    </row>
    <row r="197" customFormat="false" ht="15.75" hidden="false" customHeight="false" outlineLevel="0" collapsed="false">
      <c r="A197" s="25"/>
      <c r="B197" s="25"/>
      <c r="C197" s="25"/>
      <c r="D197" s="25"/>
      <c r="E197" s="25"/>
      <c r="F197" s="28" t="s">
        <v>315</v>
      </c>
      <c r="G197" s="103" t="n">
        <v>0</v>
      </c>
      <c r="H197" s="76" t="n">
        <v>0</v>
      </c>
      <c r="I197" s="77" t="n">
        <v>0</v>
      </c>
      <c r="J197" s="25"/>
      <c r="K197" s="61" t="n">
        <v>191</v>
      </c>
      <c r="L197" s="62" t="n">
        <f aca="false">$B$17+$B$18*EXP(-K197/$B$21)+$B$19*EXP(-K197/$B$22)+$B$20*EXP(-K197/$B$23)</f>
        <v>0.356831671627184</v>
      </c>
      <c r="M197" s="63" t="n">
        <f aca="false">EXP(-K197/$D$9)</f>
        <v>9.33938184084015E-008</v>
      </c>
      <c r="N197" s="63" t="n">
        <f aca="false">EXP(-K197/$D$8)</f>
        <v>0.173375836079633</v>
      </c>
      <c r="O197" s="64" t="n">
        <f aca="false">(K197*$B$17+$B$18*$B$21*(1-EXP(-K197/$B$21))+$B$19*$B$22*(1-EXP(-K197/$B$22))+$B$20*$B$23*(1-EXP(-K197/$B$23)))*$C$7</f>
        <v>1.48100859493174E-013</v>
      </c>
      <c r="P197" s="64" t="n">
        <f aca="false">$D$9*(1-EXP(-K197/$D$9))*$C$9</f>
        <v>2.36561241634686E-012</v>
      </c>
      <c r="Q197" s="65" t="n">
        <f aca="false">$D$8*(1-EXP(-K197/$D$8))*$C$8</f>
        <v>3.23372278297604E-011</v>
      </c>
      <c r="R197" s="66" t="n">
        <f aca="false">$B$13-K197</f>
        <v>309</v>
      </c>
      <c r="S197" s="67" t="n">
        <f aca="false">VLOOKUP($R197,$K$6:$Q$506,5)/$C$26</f>
        <v>0.689615459528823</v>
      </c>
      <c r="T197" s="68" t="n">
        <f aca="false">VLOOKUP($R197,$K$6:$Q$506,6)/$C$26</f>
        <v>7.55598023607469</v>
      </c>
      <c r="U197" s="69" t="n">
        <f aca="false">VLOOKUP($R197,$K$6:$Q$506,7)/$C$26</f>
        <v>117.613630071061</v>
      </c>
      <c r="V197" s="28" t="s">
        <v>315</v>
      </c>
      <c r="W197" s="78" t="n">
        <f aca="false">G197*S197+H197*T197+I197*U197</f>
        <v>0</v>
      </c>
      <c r="X197" s="25"/>
      <c r="Y197" s="25"/>
      <c r="Z197" s="25"/>
    </row>
    <row r="198" customFormat="false" ht="15.75" hidden="false" customHeight="false" outlineLevel="0" collapsed="false">
      <c r="A198" s="25"/>
      <c r="B198" s="25"/>
      <c r="C198" s="25"/>
      <c r="D198" s="25"/>
      <c r="E198" s="25"/>
      <c r="F198" s="28" t="s">
        <v>316</v>
      </c>
      <c r="G198" s="103" t="n">
        <v>0</v>
      </c>
      <c r="H198" s="76" t="n">
        <v>0</v>
      </c>
      <c r="I198" s="77" t="n">
        <v>0</v>
      </c>
      <c r="J198" s="25"/>
      <c r="K198" s="61" t="n">
        <v>192</v>
      </c>
      <c r="L198" s="62" t="n">
        <f aca="false">$B$17+$B$18*EXP(-K198/$B$21)+$B$19*EXP(-K198/$B$22)+$B$20*EXP(-K198/$B$23)</f>
        <v>0.35644124662307</v>
      </c>
      <c r="M198" s="63" t="n">
        <f aca="false">EXP(-K198/$D$9)</f>
        <v>8.58051815991108E-008</v>
      </c>
      <c r="N198" s="63" t="n">
        <f aca="false">EXP(-K198/$D$8)</f>
        <v>0.171792506165619</v>
      </c>
      <c r="O198" s="64" t="n">
        <f aca="false">(K198*$B$17+$B$18*$B$21*(1-EXP(-K198/$B$21))+$B$19*$B$22*(1-EXP(-K198/$B$22))+$B$20*$B$23*(1-EXP(-K198/$B$23)))*$C$7</f>
        <v>1.48708878198926E-013</v>
      </c>
      <c r="P198" s="64" t="n">
        <f aca="false">$D$9*(1-EXP(-K198/$D$9))*$C$9</f>
        <v>2.36561243429863E-012</v>
      </c>
      <c r="Q198" s="65" t="n">
        <f aca="false">$D$8*(1-EXP(-K198/$D$8))*$C$8</f>
        <v>3.23991671032463E-011</v>
      </c>
      <c r="R198" s="66" t="n">
        <f aca="false">$B$13-K198</f>
        <v>308</v>
      </c>
      <c r="S198" s="67" t="n">
        <f aca="false">VLOOKUP($R198,$K$6:$Q$506,5)/$C$26</f>
        <v>0.687873886866585</v>
      </c>
      <c r="T198" s="68" t="n">
        <f aca="false">VLOOKUP($R198,$K$6:$Q$506,6)/$C$26</f>
        <v>7.55598023607186</v>
      </c>
      <c r="U198" s="69" t="n">
        <f aca="false">VLOOKUP($R198,$K$6:$Q$506,7)/$C$26</f>
        <v>117.545999355498</v>
      </c>
      <c r="V198" s="28" t="s">
        <v>316</v>
      </c>
      <c r="W198" s="78" t="n">
        <f aca="false">G198*S198+H198*T198+I198*U198</f>
        <v>0</v>
      </c>
      <c r="X198" s="25"/>
      <c r="Y198" s="25"/>
      <c r="Z198" s="25"/>
    </row>
    <row r="199" customFormat="false" ht="15.75" hidden="false" customHeight="false" outlineLevel="0" collapsed="false">
      <c r="A199" s="25"/>
      <c r="B199" s="25"/>
      <c r="C199" s="25"/>
      <c r="D199" s="25"/>
      <c r="E199" s="25"/>
      <c r="F199" s="28" t="s">
        <v>317</v>
      </c>
      <c r="G199" s="103" t="n">
        <v>0</v>
      </c>
      <c r="H199" s="76" t="n">
        <v>0</v>
      </c>
      <c r="I199" s="77" t="n">
        <v>0</v>
      </c>
      <c r="J199" s="25"/>
      <c r="K199" s="61" t="n">
        <v>193</v>
      </c>
      <c r="L199" s="62" t="n">
        <f aca="false">$B$17+$B$18*EXP(-K199/$B$21)+$B$19*EXP(-K199/$B$22)+$B$20*EXP(-K199/$B$23)</f>
        <v>0.356052811601779</v>
      </c>
      <c r="M199" s="63" t="n">
        <f aca="false">EXP(-K199/$D$9)</f>
        <v>7.8833153143614E-008</v>
      </c>
      <c r="N199" s="63" t="n">
        <f aca="false">EXP(-K199/$D$8)</f>
        <v>0.170223635784568</v>
      </c>
      <c r="O199" s="64" t="n">
        <f aca="false">(K199*$B$17+$B$18*$B$21*(1-EXP(-K199/$B$21))+$B$19*$B$22*(1-EXP(-K199/$B$22))+$B$20*$B$23*(1-EXP(-K199/$B$23)))*$C$7</f>
        <v>1.4931623298154E-013</v>
      </c>
      <c r="P199" s="64" t="n">
        <f aca="false">$D$9*(1-EXP(-K199/$D$9))*$C$9</f>
        <v>2.36561245079175E-012</v>
      </c>
      <c r="Q199" s="65" t="n">
        <f aca="false">$D$8*(1-EXP(-K199/$D$8))*$C$8</f>
        <v>3.24605407252159E-011</v>
      </c>
      <c r="R199" s="66" t="n">
        <f aca="false">$B$13-K199</f>
        <v>307</v>
      </c>
      <c r="S199" s="67" t="n">
        <f aca="false">VLOOKUP($R199,$K$6:$Q$506,5)/$C$26</f>
        <v>0.686130888582011</v>
      </c>
      <c r="T199" s="68" t="n">
        <f aca="false">VLOOKUP($R199,$K$6:$Q$506,6)/$C$26</f>
        <v>7.55598023606878</v>
      </c>
      <c r="U199" s="69" t="n">
        <f aca="false">VLOOKUP($R199,$K$6:$Q$506,7)/$C$26</f>
        <v>117.477745319761</v>
      </c>
      <c r="V199" s="28" t="s">
        <v>317</v>
      </c>
      <c r="W199" s="78" t="n">
        <f aca="false">G199*S199+H199*T199+I199*U199</f>
        <v>0</v>
      </c>
      <c r="X199" s="25"/>
      <c r="Y199" s="25"/>
      <c r="Z199" s="25"/>
    </row>
    <row r="200" customFormat="false" ht="15.75" hidden="false" customHeight="false" outlineLevel="0" collapsed="false">
      <c r="A200" s="25"/>
      <c r="B200" s="25"/>
      <c r="C200" s="25"/>
      <c r="D200" s="25"/>
      <c r="E200" s="25"/>
      <c r="F200" s="28" t="s">
        <v>318</v>
      </c>
      <c r="G200" s="103" t="n">
        <v>0</v>
      </c>
      <c r="H200" s="76" t="n">
        <v>0</v>
      </c>
      <c r="I200" s="77" t="n">
        <v>0</v>
      </c>
      <c r="J200" s="25"/>
      <c r="K200" s="61" t="n">
        <v>194</v>
      </c>
      <c r="L200" s="62" t="n">
        <f aca="false">$B$17+$B$18*EXP(-K200/$B$21)+$B$19*EXP(-K200/$B$22)+$B$20*EXP(-K200/$B$23)</f>
        <v>0.35566633449242</v>
      </c>
      <c r="M200" s="63" t="n">
        <f aca="false">EXP(-K200/$D$9)</f>
        <v>7.24276310444741E-008</v>
      </c>
      <c r="N200" s="63" t="n">
        <f aca="false">EXP(-K200/$D$8)</f>
        <v>0.168669092886872</v>
      </c>
      <c r="O200" s="64" t="n">
        <f aca="false">(K200*$B$17+$B$18*$B$21*(1-EXP(-K200/$B$21))+$B$19*$B$22*(1-EXP(-K200/$B$22))+$B$20*$B$23*(1-EXP(-K200/$B$23)))*$C$7</f>
        <v>1.49922927206222E-013</v>
      </c>
      <c r="P200" s="64" t="n">
        <f aca="false">$D$9*(1-EXP(-K200/$D$9))*$C$9</f>
        <v>2.36561246594474E-012</v>
      </c>
      <c r="Q200" s="65" t="n">
        <f aca="false">$D$8*(1-EXP(-K200/$D$8))*$C$8</f>
        <v>3.25213538614005E-011</v>
      </c>
      <c r="R200" s="66" t="n">
        <f aca="false">$B$13-K200</f>
        <v>306</v>
      </c>
      <c r="S200" s="67" t="n">
        <f aca="false">VLOOKUP($R200,$K$6:$Q$506,5)/$C$26</f>
        <v>0.684386460824139</v>
      </c>
      <c r="T200" s="68" t="n">
        <f aca="false">VLOOKUP($R200,$K$6:$Q$506,6)/$C$26</f>
        <v>7.55598023606542</v>
      </c>
      <c r="U200" s="69" t="n">
        <f aca="false">VLOOKUP($R200,$K$6:$Q$506,7)/$C$26</f>
        <v>117.408862219002</v>
      </c>
      <c r="V200" s="28" t="s">
        <v>318</v>
      </c>
      <c r="W200" s="78" t="n">
        <f aca="false">G200*S200+H200*T200+I200*U200</f>
        <v>0</v>
      </c>
      <c r="X200" s="25"/>
      <c r="Y200" s="25"/>
      <c r="Z200" s="25"/>
    </row>
    <row r="201" customFormat="false" ht="15.75" hidden="false" customHeight="false" outlineLevel="0" collapsed="false">
      <c r="A201" s="25"/>
      <c r="B201" s="25"/>
      <c r="C201" s="25"/>
      <c r="D201" s="25"/>
      <c r="E201" s="25"/>
      <c r="F201" s="28" t="s">
        <v>319</v>
      </c>
      <c r="G201" s="103" t="n">
        <v>0</v>
      </c>
      <c r="H201" s="76" t="n">
        <v>0</v>
      </c>
      <c r="I201" s="77" t="n">
        <v>0</v>
      </c>
      <c r="J201" s="25"/>
      <c r="K201" s="61" t="n">
        <v>195</v>
      </c>
      <c r="L201" s="62" t="n">
        <f aca="false">$B$17+$B$18*EXP(-K201/$B$21)+$B$19*EXP(-K201/$B$22)+$B$20*EXP(-K201/$B$23)</f>
        <v>0.355281784035066</v>
      </c>
      <c r="M201" s="63" t="n">
        <f aca="false">EXP(-K201/$D$9)</f>
        <v>6.65425843002631E-008</v>
      </c>
      <c r="N201" s="63" t="n">
        <f aca="false">EXP(-K201/$D$8)</f>
        <v>0.167128746628846</v>
      </c>
      <c r="O201" s="64" t="n">
        <f aca="false">(K201*$B$17+$B$18*$B$21*(1-EXP(-K201/$B$21))+$B$19*$B$22*(1-EXP(-K201/$B$22))+$B$20*$B$23*(1-EXP(-K201/$B$23)))*$C$7</f>
        <v>1.50528964184199E-013</v>
      </c>
      <c r="P201" s="64" t="n">
        <f aca="false">$D$9*(1-EXP(-K201/$D$9))*$C$9</f>
        <v>2.36561247986648E-012</v>
      </c>
      <c r="Q201" s="65" t="n">
        <f aca="false">$D$8*(1-EXP(-K201/$D$8))*$C$8</f>
        <v>3.25816116303559E-011</v>
      </c>
      <c r="R201" s="66" t="n">
        <f aca="false">$B$13-K201</f>
        <v>305</v>
      </c>
      <c r="S201" s="67" t="n">
        <f aca="false">VLOOKUP($R201,$K$6:$Q$506,5)/$C$26</f>
        <v>0.682640599725801</v>
      </c>
      <c r="T201" s="68" t="n">
        <f aca="false">VLOOKUP($R201,$K$6:$Q$506,6)/$C$26</f>
        <v>7.55598023606177</v>
      </c>
      <c r="U201" s="69" t="n">
        <f aca="false">VLOOKUP($R201,$K$6:$Q$506,7)/$C$26</f>
        <v>117.339344255428</v>
      </c>
      <c r="V201" s="28" t="s">
        <v>319</v>
      </c>
      <c r="W201" s="78" t="n">
        <f aca="false">G201*S201+H201*T201+I201*U201</f>
        <v>0</v>
      </c>
      <c r="X201" s="25"/>
      <c r="Y201" s="25"/>
      <c r="Z201" s="25"/>
    </row>
    <row r="202" customFormat="false" ht="15.75" hidden="false" customHeight="false" outlineLevel="0" collapsed="false">
      <c r="A202" s="25"/>
      <c r="B202" s="25"/>
      <c r="C202" s="25"/>
      <c r="D202" s="25"/>
      <c r="E202" s="25"/>
      <c r="F202" s="28" t="s">
        <v>320</v>
      </c>
      <c r="G202" s="103" t="n">
        <v>0</v>
      </c>
      <c r="H202" s="76" t="n">
        <v>0</v>
      </c>
      <c r="I202" s="77" t="n">
        <v>0</v>
      </c>
      <c r="J202" s="25"/>
      <c r="K202" s="61" t="n">
        <v>196</v>
      </c>
      <c r="L202" s="62" t="n">
        <f aca="false">$B$17+$B$18*EXP(-K202/$B$21)+$B$19*EXP(-K202/$B$22)+$B$20*EXP(-K202/$B$23)</f>
        <v>0.354899129759002</v>
      </c>
      <c r="M202" s="63" t="n">
        <f aca="false">EXP(-K202/$D$9)</f>
        <v>6.11357221201761E-008</v>
      </c>
      <c r="N202" s="63" t="n">
        <f aca="false">EXP(-K202/$D$8)</f>
        <v>0.16560246736172</v>
      </c>
      <c r="O202" s="64" t="n">
        <f aca="false">(K202*$B$17+$B$18*$B$21*(1-EXP(-K202/$B$21))+$B$19*$B$22*(1-EXP(-K202/$B$22))+$B$20*$B$23*(1-EXP(-K202/$B$23)))*$C$7</f>
        <v>1.51134347174078E-013</v>
      </c>
      <c r="P202" s="64" t="n">
        <f aca="false">$D$9*(1-EXP(-K202/$D$9))*$C$9</f>
        <v>2.36561249265702E-012</v>
      </c>
      <c r="Q202" s="65" t="n">
        <f aca="false">$D$8*(1-EXP(-K202/$D$8))*$C$8</f>
        <v>3.26413191038936E-011</v>
      </c>
      <c r="R202" s="66" t="n">
        <f aca="false">$B$13-K202</f>
        <v>304</v>
      </c>
      <c r="S202" s="67" t="n">
        <f aca="false">VLOOKUP($R202,$K$6:$Q$506,5)/$C$26</f>
        <v>0.680893301403404</v>
      </c>
      <c r="T202" s="68" t="n">
        <f aca="false">VLOOKUP($R202,$K$6:$Q$506,6)/$C$26</f>
        <v>7.55598023605779</v>
      </c>
      <c r="U202" s="69" t="n">
        <f aca="false">VLOOKUP($R202,$K$6:$Q$506,7)/$C$26</f>
        <v>117.269185577811</v>
      </c>
      <c r="V202" s="28" t="s">
        <v>320</v>
      </c>
      <c r="W202" s="78" t="n">
        <f aca="false">G202*S202+H202*T202+I202*U202</f>
        <v>0</v>
      </c>
      <c r="X202" s="25"/>
      <c r="Y202" s="25"/>
      <c r="Z202" s="25"/>
    </row>
    <row r="203" customFormat="false" ht="15.75" hidden="false" customHeight="false" outlineLevel="0" collapsed="false">
      <c r="A203" s="25"/>
      <c r="B203" s="25"/>
      <c r="C203" s="25"/>
      <c r="D203" s="25"/>
      <c r="E203" s="25"/>
      <c r="F203" s="28" t="s">
        <v>321</v>
      </c>
      <c r="G203" s="103" t="n">
        <v>0</v>
      </c>
      <c r="H203" s="76" t="n">
        <v>0</v>
      </c>
      <c r="I203" s="77" t="n">
        <v>0</v>
      </c>
      <c r="J203" s="25"/>
      <c r="K203" s="61" t="n">
        <v>197</v>
      </c>
      <c r="L203" s="62" t="n">
        <f aca="false">$B$17+$B$18*EXP(-K203/$B$21)+$B$19*EXP(-K203/$B$22)+$B$20*EXP(-K203/$B$23)</f>
        <v>0.354518341961557</v>
      </c>
      <c r="M203" s="63" t="n">
        <f aca="false">EXP(-K203/$D$9)</f>
        <v>5.61681900163383E-008</v>
      </c>
      <c r="N203" s="63" t="n">
        <f aca="false">EXP(-K203/$D$8)</f>
        <v>0.16409012662072</v>
      </c>
      <c r="O203" s="64" t="n">
        <f aca="false">(K203*$B$17+$B$18*$B$21*(1-EXP(-K203/$B$21))+$B$19*$B$22*(1-EXP(-K203/$B$22))+$B$20*$B$23*(1-EXP(-K203/$B$23)))*$C$7</f>
        <v>1.51739079383175E-013</v>
      </c>
      <c r="P203" s="64" t="n">
        <f aca="false">$D$9*(1-EXP(-K203/$D$9))*$C$9</f>
        <v>2.36561250440828E-012</v>
      </c>
      <c r="Q203" s="65" t="n">
        <f aca="false">$D$8*(1-EXP(-K203/$D$8))*$C$8</f>
        <v>3.27004813075074E-011</v>
      </c>
      <c r="R203" s="66" t="n">
        <f aca="false">$B$13-K203</f>
        <v>303</v>
      </c>
      <c r="S203" s="67" t="n">
        <f aca="false">VLOOKUP($R203,$K$6:$Q$506,5)/$C$26</f>
        <v>0.679144561956704</v>
      </c>
      <c r="T203" s="68" t="n">
        <f aca="false">VLOOKUP($R203,$K$6:$Q$506,6)/$C$26</f>
        <v>7.55598023605346</v>
      </c>
      <c r="U203" s="69" t="n">
        <f aca="false">VLOOKUP($R203,$K$6:$Q$506,7)/$C$26</f>
        <v>117.198380280993</v>
      </c>
      <c r="V203" s="28" t="s">
        <v>321</v>
      </c>
      <c r="W203" s="78" t="n">
        <f aca="false">G203*S203+H203*T203+I203*U203</f>
        <v>0</v>
      </c>
      <c r="X203" s="25"/>
      <c r="Y203" s="25"/>
      <c r="Z203" s="25"/>
    </row>
    <row r="204" customFormat="false" ht="15.75" hidden="false" customHeight="false" outlineLevel="0" collapsed="false">
      <c r="A204" s="25"/>
      <c r="B204" s="25"/>
      <c r="C204" s="25"/>
      <c r="D204" s="25"/>
      <c r="E204" s="25"/>
      <c r="F204" s="28" t="s">
        <v>322</v>
      </c>
      <c r="G204" s="103" t="n">
        <v>0</v>
      </c>
      <c r="H204" s="76" t="n">
        <v>0</v>
      </c>
      <c r="I204" s="77" t="n">
        <v>0</v>
      </c>
      <c r="J204" s="25"/>
      <c r="K204" s="61" t="n">
        <v>198</v>
      </c>
      <c r="L204" s="62" t="n">
        <f aca="false">$B$17+$B$18*EXP(-K204/$B$21)+$B$19*EXP(-K204/$B$22)+$B$20*EXP(-K204/$B$23)</f>
        <v>0.354139391687505</v>
      </c>
      <c r="M204" s="63" t="n">
        <f aca="false">EXP(-K204/$D$9)</f>
        <v>5.16042905898761E-008</v>
      </c>
      <c r="N204" s="63" t="n">
        <f aca="false">EXP(-K204/$D$8)</f>
        <v>0.162591597114258</v>
      </c>
      <c r="O204" s="64" t="n">
        <f aca="false">(K204*$B$17+$B$18*$B$21*(1-EXP(-K204/$B$21))+$B$19*$B$22*(1-EXP(-K204/$B$22))+$B$20*$B$23*(1-EXP(-K204/$B$23)))*$C$7</f>
        <v>1.52343163968807E-013</v>
      </c>
      <c r="P204" s="64" t="n">
        <f aca="false">$D$9*(1-EXP(-K204/$D$9))*$C$9</f>
        <v>2.36561251520469E-012</v>
      </c>
      <c r="Q204" s="65" t="n">
        <f aca="false">$D$8*(1-EXP(-K204/$D$8))*$C$8</f>
        <v>3.27591032207966E-011</v>
      </c>
      <c r="R204" s="66" t="n">
        <f aca="false">$B$13-K204</f>
        <v>302</v>
      </c>
      <c r="S204" s="67" t="n">
        <f aca="false">VLOOKUP($R204,$K$6:$Q$506,5)/$C$26</f>
        <v>0.677394377468579</v>
      </c>
      <c r="T204" s="68" t="n">
        <f aca="false">VLOOKUP($R204,$K$6:$Q$506,6)/$C$26</f>
        <v>7.55598023604875</v>
      </c>
      <c r="U204" s="69" t="n">
        <f aca="false">VLOOKUP($R204,$K$6:$Q$506,7)/$C$26</f>
        <v>117.126922405393</v>
      </c>
      <c r="V204" s="28" t="s">
        <v>322</v>
      </c>
      <c r="W204" s="78" t="n">
        <f aca="false">G204*S204+H204*T204+I204*U204</f>
        <v>0</v>
      </c>
      <c r="X204" s="25"/>
      <c r="Y204" s="25"/>
      <c r="Z204" s="25"/>
    </row>
    <row r="205" customFormat="false" ht="15.75" hidden="false" customHeight="false" outlineLevel="0" collapsed="false">
      <c r="A205" s="25"/>
      <c r="B205" s="25"/>
      <c r="C205" s="25"/>
      <c r="D205" s="25"/>
      <c r="E205" s="25"/>
      <c r="F205" s="28" t="s">
        <v>323</v>
      </c>
      <c r="G205" s="103" t="n">
        <v>0</v>
      </c>
      <c r="H205" s="76" t="n">
        <v>0</v>
      </c>
      <c r="I205" s="77" t="n">
        <v>0</v>
      </c>
      <c r="J205" s="25"/>
      <c r="K205" s="61" t="n">
        <v>199</v>
      </c>
      <c r="L205" s="62" t="n">
        <f aca="false">$B$17+$B$18*EXP(-K205/$B$21)+$B$19*EXP(-K205/$B$22)+$B$20*EXP(-K205/$B$23)</f>
        <v>0.353762250709031</v>
      </c>
      <c r="M205" s="63" t="n">
        <f aca="false">EXP(-K205/$D$9)</f>
        <v>4.74112270042841E-008</v>
      </c>
      <c r="N205" s="63" t="n">
        <f aca="false">EXP(-K205/$D$8)</f>
        <v>0.16110675271322</v>
      </c>
      <c r="O205" s="64" t="n">
        <f aca="false">(K205*$B$17+$B$18*$B$21*(1-EXP(-K205/$B$21))+$B$19*$B$22*(1-EXP(-K205/$B$22))+$B$20*$B$23*(1-EXP(-K205/$B$23)))*$C$7</f>
        <v>1.5294660403955E-013</v>
      </c>
      <c r="P205" s="64" t="n">
        <f aca="false">$D$9*(1-EXP(-K205/$D$9))*$C$9</f>
        <v>2.36561252512386E-012</v>
      </c>
      <c r="Q205" s="65" t="n">
        <f aca="false">$D$8*(1-EXP(-K205/$D$8))*$C$8</f>
        <v>3.28171897778849E-011</v>
      </c>
      <c r="R205" s="66" t="n">
        <f aca="false">$B$13-K205</f>
        <v>301</v>
      </c>
      <c r="S205" s="67" t="n">
        <f aca="false">VLOOKUP($R205,$K$6:$Q$506,5)/$C$26</f>
        <v>0.675642744004788</v>
      </c>
      <c r="T205" s="68" t="n">
        <f aca="false">VLOOKUP($R205,$K$6:$Q$506,6)/$C$26</f>
        <v>7.55598023604362</v>
      </c>
      <c r="U205" s="69" t="n">
        <f aca="false">VLOOKUP($R205,$K$6:$Q$506,7)/$C$26</f>
        <v>117.054805936502</v>
      </c>
      <c r="V205" s="28" t="s">
        <v>323</v>
      </c>
      <c r="W205" s="78" t="n">
        <f aca="false">G205*S205+H205*T205+I205*U205</f>
        <v>0</v>
      </c>
      <c r="X205" s="25"/>
      <c r="Y205" s="25"/>
      <c r="Z205" s="25"/>
    </row>
    <row r="206" customFormat="false" ht="15.75" hidden="false" customHeight="false" outlineLevel="0" collapsed="false">
      <c r="A206" s="25"/>
      <c r="B206" s="25"/>
      <c r="C206" s="25"/>
      <c r="D206" s="25"/>
      <c r="E206" s="25"/>
      <c r="F206" s="28" t="s">
        <v>324</v>
      </c>
      <c r="G206" s="103" t="n">
        <v>0</v>
      </c>
      <c r="H206" s="76" t="n">
        <v>0</v>
      </c>
      <c r="I206" s="77" t="n">
        <v>0</v>
      </c>
      <c r="J206" s="25"/>
      <c r="K206" s="61" t="n">
        <v>200</v>
      </c>
      <c r="L206" s="62" t="n">
        <f aca="false">$B$17+$B$18*EXP(-K206/$B$21)+$B$19*EXP(-K206/$B$22)+$B$20*EXP(-K206/$B$23)</f>
        <v>0.353386891506223</v>
      </c>
      <c r="M206" s="63" t="n">
        <f aca="false">EXP(-K206/$D$9)</f>
        <v>4.35588673026492E-008</v>
      </c>
      <c r="N206" s="63" t="n">
        <f aca="false">EXP(-K206/$D$8)</f>
        <v>0.159635468440345</v>
      </c>
      <c r="O206" s="64" t="n">
        <f aca="false">(K206*$B$17+$B$18*$B$21*(1-EXP(-K206/$B$21))+$B$19*$B$22*(1-EXP(-K206/$B$22))+$B$20*$B$23*(1-EXP(-K206/$B$23)))*$C$7</f>
        <v>1.5354940265646E-013</v>
      </c>
      <c r="P206" s="64" t="n">
        <f aca="false">$D$9*(1-EXP(-K206/$D$9))*$C$9</f>
        <v>2.36561253423705E-012</v>
      </c>
      <c r="Q206" s="65" t="n">
        <f aca="false">$D$8*(1-EXP(-K206/$D$8))*$C$8</f>
        <v>3.28747458678359E-011</v>
      </c>
      <c r="R206" s="66" t="n">
        <f aca="false">$B$13-K206</f>
        <v>300</v>
      </c>
      <c r="S206" s="67" t="n">
        <f aca="false">VLOOKUP($R206,$K$6:$Q$506,5)/$C$26</f>
        <v>0.673889657613729</v>
      </c>
      <c r="T206" s="68" t="n">
        <f aca="false">VLOOKUP($R206,$K$6:$Q$506,6)/$C$26</f>
        <v>7.55598023603804</v>
      </c>
      <c r="U206" s="69" t="n">
        <f aca="false">VLOOKUP($R206,$K$6:$Q$506,7)/$C$26</f>
        <v>116.982024804377</v>
      </c>
      <c r="V206" s="28" t="s">
        <v>324</v>
      </c>
      <c r="W206" s="78" t="n">
        <f aca="false">G206*S206+H206*T206+I206*U206</f>
        <v>0</v>
      </c>
      <c r="X206" s="25"/>
      <c r="Y206" s="25"/>
      <c r="Z206" s="25"/>
    </row>
    <row r="207" customFormat="false" ht="15.75" hidden="false" customHeight="false" outlineLevel="0" collapsed="false">
      <c r="A207" s="25"/>
      <c r="B207" s="25"/>
      <c r="C207" s="25"/>
      <c r="D207" s="25"/>
      <c r="E207" s="25"/>
      <c r="F207" s="28" t="s">
        <v>325</v>
      </c>
      <c r="G207" s="103" t="n">
        <v>0</v>
      </c>
      <c r="H207" s="76" t="n">
        <v>0</v>
      </c>
      <c r="I207" s="77" t="n">
        <v>0</v>
      </c>
      <c r="J207" s="25"/>
      <c r="K207" s="61" t="n">
        <v>201</v>
      </c>
      <c r="L207" s="62" t="n">
        <f aca="false">$B$17+$B$18*EXP(-K207/$B$21)+$B$19*EXP(-K207/$B$22)+$B$20*EXP(-K207/$B$23)</f>
        <v>0.353013287248106</v>
      </c>
      <c r="M207" s="63" t="n">
        <f aca="false">EXP(-K207/$D$9)</f>
        <v>4.00195278750822E-008</v>
      </c>
      <c r="N207" s="63" t="n">
        <f aca="false">EXP(-K207/$D$8)</f>
        <v>0.158177620459713</v>
      </c>
      <c r="O207" s="64" t="n">
        <f aca="false">(K207*$B$17+$B$18*$B$21*(1-EXP(-K207/$B$21))+$B$19*$B$22*(1-EXP(-K207/$B$22))+$B$20*$B$23*(1-EXP(-K207/$B$23)))*$C$7</f>
        <v>1.54151562834266E-013</v>
      </c>
      <c r="P207" s="64" t="n">
        <f aca="false">$D$9*(1-EXP(-K207/$D$9))*$C$9</f>
        <v>2.36561254260975E-012</v>
      </c>
      <c r="Q207" s="65" t="n">
        <f aca="false">$D$8*(1-EXP(-K207/$D$8))*$C$8</f>
        <v>3.29317763350646E-011</v>
      </c>
      <c r="R207" s="66" t="n">
        <f aca="false">$B$13-K207</f>
        <v>299</v>
      </c>
      <c r="S207" s="67" t="n">
        <f aca="false">VLOOKUP($R207,$K$6:$Q$506,5)/$C$26</f>
        <v>0.672135114326195</v>
      </c>
      <c r="T207" s="68" t="n">
        <f aca="false">VLOOKUP($R207,$K$6:$Q$506,6)/$C$26</f>
        <v>7.55598023603196</v>
      </c>
      <c r="U207" s="69" t="n">
        <f aca="false">VLOOKUP($R207,$K$6:$Q$506,7)/$C$26</f>
        <v>116.908572883136</v>
      </c>
      <c r="V207" s="28" t="s">
        <v>325</v>
      </c>
      <c r="W207" s="78" t="n">
        <f aca="false">G207*S207+H207*T207+I207*U207</f>
        <v>0</v>
      </c>
      <c r="X207" s="25"/>
      <c r="Y207" s="25"/>
      <c r="Z207" s="25"/>
    </row>
    <row r="208" customFormat="false" ht="15.75" hidden="false" customHeight="false" outlineLevel="0" collapsed="false">
      <c r="A208" s="25"/>
      <c r="B208" s="25"/>
      <c r="C208" s="25"/>
      <c r="D208" s="25"/>
      <c r="E208" s="25"/>
      <c r="F208" s="28" t="s">
        <v>326</v>
      </c>
      <c r="G208" s="103" t="n">
        <v>0</v>
      </c>
      <c r="H208" s="76" t="n">
        <v>0</v>
      </c>
      <c r="I208" s="77" t="n">
        <v>0</v>
      </c>
      <c r="J208" s="25"/>
      <c r="K208" s="61" t="n">
        <v>202</v>
      </c>
      <c r="L208" s="62" t="n">
        <f aca="false">$B$17+$B$18*EXP(-K208/$B$21)+$B$19*EXP(-K208/$B$22)+$B$20*EXP(-K208/$B$23)</f>
        <v>0.352641411774174</v>
      </c>
      <c r="M208" s="63" t="n">
        <f aca="false">EXP(-K208/$D$9)</f>
        <v>3.67677745203231E-008</v>
      </c>
      <c r="N208" s="63" t="n">
        <f aca="false">EXP(-K208/$D$8)</f>
        <v>0.156733086066314</v>
      </c>
      <c r="O208" s="64" t="n">
        <f aca="false">(K208*$B$17+$B$18*$B$21*(1-EXP(-K208/$B$21))+$B$19*$B$22*(1-EXP(-K208/$B$22))+$B$20*$B$23*(1-EXP(-K208/$B$23)))*$C$7</f>
        <v>1.54753087542528E-013</v>
      </c>
      <c r="P208" s="64" t="n">
        <f aca="false">$D$9*(1-EXP(-K208/$D$9))*$C$9</f>
        <v>2.36561255030214E-012</v>
      </c>
      <c r="Q208" s="65" t="n">
        <f aca="false">$D$8*(1-EXP(-K208/$D$8))*$C$8</f>
        <v>3.29882859797448E-011</v>
      </c>
      <c r="R208" s="66" t="n">
        <f aca="false">$B$13-K208</f>
        <v>298</v>
      </c>
      <c r="S208" s="67" t="n">
        <f aca="false">VLOOKUP($R208,$K$6:$Q$506,5)/$C$26</f>
        <v>0.670379110155112</v>
      </c>
      <c r="T208" s="68" t="n">
        <f aca="false">VLOOKUP($R208,$K$6:$Q$506,6)/$C$26</f>
        <v>7.55598023602535</v>
      </c>
      <c r="U208" s="69" t="n">
        <f aca="false">VLOOKUP($R208,$K$6:$Q$506,7)/$C$26</f>
        <v>116.834443990431</v>
      </c>
      <c r="V208" s="28" t="s">
        <v>326</v>
      </c>
      <c r="W208" s="78" t="n">
        <f aca="false">G208*S208+H208*T208+I208*U208</f>
        <v>0</v>
      </c>
      <c r="X208" s="25"/>
      <c r="Y208" s="25"/>
      <c r="Z208" s="25"/>
    </row>
    <row r="209" customFormat="false" ht="15.75" hidden="false" customHeight="false" outlineLevel="0" collapsed="false">
      <c r="A209" s="25"/>
      <c r="B209" s="25"/>
      <c r="C209" s="25"/>
      <c r="D209" s="25"/>
      <c r="E209" s="25"/>
      <c r="F209" s="28" t="s">
        <v>327</v>
      </c>
      <c r="G209" s="103" t="n">
        <v>0</v>
      </c>
      <c r="H209" s="76" t="n">
        <v>0</v>
      </c>
      <c r="I209" s="77" t="n">
        <v>0</v>
      </c>
      <c r="J209" s="25"/>
      <c r="K209" s="61" t="n">
        <v>203</v>
      </c>
      <c r="L209" s="62" t="n">
        <f aca="false">$B$17+$B$18*EXP(-K209/$B$21)+$B$19*EXP(-K209/$B$22)+$B$20*EXP(-K209/$B$23)</f>
        <v>0.35227123957643</v>
      </c>
      <c r="M209" s="63" t="n">
        <f aca="false">EXP(-K209/$D$9)</f>
        <v>3.3780239671919E-008</v>
      </c>
      <c r="N209" s="63" t="n">
        <f aca="false">EXP(-K209/$D$8)</f>
        <v>0.155301743675726</v>
      </c>
      <c r="O209" s="64" t="n">
        <f aca="false">(K209*$B$17+$B$18*$B$21*(1-EXP(-K209/$B$21))+$B$19*$B$22*(1-EXP(-K209/$B$22))+$B$20*$B$23*(1-EXP(-K209/$B$23)))*$C$7</f>
        <v>1.55353979706762E-013</v>
      </c>
      <c r="P209" s="64" t="n">
        <f aca="false">$D$9*(1-EXP(-K209/$D$9))*$C$9</f>
        <v>2.36561255736949E-012</v>
      </c>
      <c r="Q209" s="65" t="n">
        <f aca="false">$D$8*(1-EXP(-K209/$D$8))*$C$8</f>
        <v>3.30442795582138E-011</v>
      </c>
      <c r="R209" s="66" t="n">
        <f aca="false">$B$13-K209</f>
        <v>297</v>
      </c>
      <c r="S209" s="67" t="n">
        <f aca="false">VLOOKUP($R209,$K$6:$Q$506,5)/$C$26</f>
        <v>0.668621641095287</v>
      </c>
      <c r="T209" s="68" t="n">
        <f aca="false">VLOOKUP($R209,$K$6:$Q$506,6)/$C$26</f>
        <v>7.55598023601815</v>
      </c>
      <c r="U209" s="69" t="n">
        <f aca="false">VLOOKUP($R209,$K$6:$Q$506,7)/$C$26</f>
        <v>116.75963188694</v>
      </c>
      <c r="V209" s="28" t="s">
        <v>327</v>
      </c>
      <c r="W209" s="78" t="n">
        <f aca="false">G209*S209+H209*T209+I209*U209</f>
        <v>0</v>
      </c>
      <c r="X209" s="25"/>
      <c r="Y209" s="25"/>
      <c r="Z209" s="25"/>
    </row>
    <row r="210" customFormat="false" ht="15.75" hidden="false" customHeight="false" outlineLevel="0" collapsed="false">
      <c r="A210" s="25"/>
      <c r="B210" s="25"/>
      <c r="C210" s="25"/>
      <c r="D210" s="25"/>
      <c r="E210" s="25"/>
      <c r="F210" s="28" t="s">
        <v>328</v>
      </c>
      <c r="G210" s="103" t="n">
        <v>0</v>
      </c>
      <c r="H210" s="76" t="n">
        <v>0</v>
      </c>
      <c r="I210" s="77" t="n">
        <v>0</v>
      </c>
      <c r="J210" s="25"/>
      <c r="K210" s="61" t="n">
        <v>204</v>
      </c>
      <c r="L210" s="62" t="n">
        <f aca="false">$B$17+$B$18*EXP(-K210/$B$21)+$B$19*EXP(-K210/$B$22)+$B$20*EXP(-K210/$B$23)</f>
        <v>0.351902745781907</v>
      </c>
      <c r="M210" s="63" t="n">
        <f aca="false">EXP(-K210/$D$9)</f>
        <v>3.10354544755369E-008</v>
      </c>
      <c r="N210" s="63" t="n">
        <f aca="false">EXP(-K210/$D$8)</f>
        <v>0.153883472813879</v>
      </c>
      <c r="O210" s="64" t="n">
        <f aca="false">(K210*$B$17+$B$18*$B$21*(1-EXP(-K210/$B$21))+$B$19*$B$22*(1-EXP(-K210/$B$22))+$B$20*$B$23*(1-EXP(-K210/$B$23)))*$C$7</f>
        <v>1.55954242209543E-013</v>
      </c>
      <c r="P210" s="64" t="n">
        <f aca="false">$D$9*(1-EXP(-K210/$D$9))*$C$9</f>
        <v>2.36561256386259E-012</v>
      </c>
      <c r="Q210" s="65" t="n">
        <f aca="false">$D$8*(1-EXP(-K210/$D$8))*$C$8</f>
        <v>3.30997617833721E-011</v>
      </c>
      <c r="R210" s="66" t="n">
        <f aca="false">$B$13-K210</f>
        <v>296</v>
      </c>
      <c r="S210" s="67" t="n">
        <f aca="false">VLOOKUP($R210,$K$6:$Q$506,5)/$C$26</f>
        <v>0.666862703123128</v>
      </c>
      <c r="T210" s="68" t="n">
        <f aca="false">VLOOKUP($R210,$K$6:$Q$506,6)/$C$26</f>
        <v>7.55598023601032</v>
      </c>
      <c r="U210" s="69" t="n">
        <f aca="false">VLOOKUP($R210,$K$6:$Q$506,7)/$C$26</f>
        <v>116.684130275833</v>
      </c>
      <c r="V210" s="28" t="s">
        <v>328</v>
      </c>
      <c r="W210" s="78" t="n">
        <f aca="false">G210*S210+H210*T210+I210*U210</f>
        <v>0</v>
      </c>
      <c r="X210" s="25"/>
      <c r="Y210" s="25"/>
      <c r="Z210" s="25"/>
    </row>
    <row r="211" customFormat="false" ht="15.75" hidden="false" customHeight="false" outlineLevel="0" collapsed="false">
      <c r="A211" s="25"/>
      <c r="B211" s="25"/>
      <c r="C211" s="25"/>
      <c r="D211" s="25"/>
      <c r="E211" s="25"/>
      <c r="F211" s="28" t="s">
        <v>329</v>
      </c>
      <c r="G211" s="103" t="n">
        <v>0</v>
      </c>
      <c r="H211" s="76" t="n">
        <v>0</v>
      </c>
      <c r="I211" s="77" t="n">
        <v>0</v>
      </c>
      <c r="J211" s="25"/>
      <c r="K211" s="61" t="n">
        <v>205</v>
      </c>
      <c r="L211" s="62" t="n">
        <f aca="false">$B$17+$B$18*EXP(-K211/$B$21)+$B$19*EXP(-K211/$B$22)+$B$20*EXP(-K211/$B$23)</f>
        <v>0.351535906135658</v>
      </c>
      <c r="M211" s="63" t="n">
        <f aca="false">EXP(-K211/$D$9)</f>
        <v>2.8513694510694E-008</v>
      </c>
      <c r="N211" s="63" t="n">
        <f aca="false">EXP(-K211/$D$8)</f>
        <v>0.152478154106913</v>
      </c>
      <c r="O211" s="64" t="n">
        <f aca="false">(K211*$B$17+$B$18*$B$21*(1-EXP(-K211/$B$21))+$B$19*$B$22*(1-EXP(-K211/$B$22))+$B$20*$B$23*(1-EXP(-K211/$B$23)))*$C$7</f>
        <v>1.56553877891568E-013</v>
      </c>
      <c r="P211" s="64" t="n">
        <f aca="false">$D$9*(1-EXP(-K211/$D$9))*$C$9</f>
        <v>2.3656125698281E-012</v>
      </c>
      <c r="Q211" s="65" t="n">
        <f aca="false">$D$8*(1-EXP(-K211/$D$8))*$C$8</f>
        <v>3.31547373250802E-011</v>
      </c>
      <c r="R211" s="66" t="n">
        <f aca="false">$B$13-K211</f>
        <v>295</v>
      </c>
      <c r="S211" s="67" t="n">
        <f aca="false">VLOOKUP($R211,$K$6:$Q$506,5)/$C$26</f>
        <v>0.66510229219638</v>
      </c>
      <c r="T211" s="68" t="n">
        <f aca="false">VLOOKUP($R211,$K$6:$Q$506,6)/$C$26</f>
        <v>7.55598023600179</v>
      </c>
      <c r="U211" s="69" t="n">
        <f aca="false">VLOOKUP($R211,$K$6:$Q$506,7)/$C$26</f>
        <v>116.607932802245</v>
      </c>
      <c r="V211" s="28" t="s">
        <v>329</v>
      </c>
      <c r="W211" s="78" t="n">
        <f aca="false">G211*S211+H211*T211+I211*U211</f>
        <v>0</v>
      </c>
      <c r="X211" s="25"/>
      <c r="Y211" s="25"/>
      <c r="Z211" s="25"/>
    </row>
    <row r="212" customFormat="false" ht="15.75" hidden="false" customHeight="false" outlineLevel="0" collapsed="false">
      <c r="A212" s="25"/>
      <c r="B212" s="25"/>
      <c r="C212" s="25"/>
      <c r="D212" s="25"/>
      <c r="E212" s="25"/>
      <c r="F212" s="28" t="s">
        <v>330</v>
      </c>
      <c r="G212" s="103" t="n">
        <v>0</v>
      </c>
      <c r="H212" s="76" t="n">
        <v>0</v>
      </c>
      <c r="I212" s="77" t="n">
        <v>0</v>
      </c>
      <c r="J212" s="25"/>
      <c r="K212" s="61" t="n">
        <v>206</v>
      </c>
      <c r="L212" s="62" t="n">
        <f aca="false">$B$17+$B$18*EXP(-K212/$B$21)+$B$19*EXP(-K212/$B$22)+$B$20*EXP(-K212/$B$23)</f>
        <v>0.351170696984207</v>
      </c>
      <c r="M212" s="63" t="n">
        <f aca="false">EXP(-K212/$D$9)</f>
        <v>2.61968380482404E-008</v>
      </c>
      <c r="N212" s="63" t="n">
        <f aca="false">EXP(-K212/$D$8)</f>
        <v>0.151085669271137</v>
      </c>
      <c r="O212" s="64" t="n">
        <f aca="false">(K212*$B$17+$B$18*$B$21*(1-EXP(-K212/$B$21))+$B$19*$B$22*(1-EXP(-K212/$B$22))+$B$20*$B$23*(1-EXP(-K212/$B$23)))*$C$7</f>
        <v>1.571528895527E-013</v>
      </c>
      <c r="P212" s="64" t="n">
        <f aca="false">$D$9*(1-EXP(-K212/$D$9))*$C$9</f>
        <v>2.36561257530888E-012</v>
      </c>
      <c r="Q212" s="65" t="n">
        <f aca="false">$D$8*(1-EXP(-K212/$D$8))*$C$8</f>
        <v>3.32092108105521E-011</v>
      </c>
      <c r="R212" s="66" t="n">
        <f aca="false">$B$13-K212</f>
        <v>294</v>
      </c>
      <c r="S212" s="67" t="n">
        <f aca="false">VLOOKUP($R212,$K$6:$Q$506,5)/$C$26</f>
        <v>0.663340404253836</v>
      </c>
      <c r="T212" s="68" t="n">
        <f aca="false">VLOOKUP($R212,$K$6:$Q$506,6)/$C$26</f>
        <v>7.55598023599251</v>
      </c>
      <c r="U212" s="69" t="n">
        <f aca="false">VLOOKUP($R212,$K$6:$Q$506,7)/$C$26</f>
        <v>116.531033052743</v>
      </c>
      <c r="V212" s="28" t="s">
        <v>330</v>
      </c>
      <c r="W212" s="78" t="n">
        <f aca="false">G212*S212+H212*T212+I212*U212</f>
        <v>0</v>
      </c>
      <c r="X212" s="25"/>
      <c r="Y212" s="25"/>
      <c r="Z212" s="25"/>
    </row>
    <row r="213" customFormat="false" ht="15.75" hidden="false" customHeight="false" outlineLevel="0" collapsed="false">
      <c r="A213" s="25"/>
      <c r="B213" s="25"/>
      <c r="C213" s="25"/>
      <c r="D213" s="25"/>
      <c r="E213" s="25"/>
      <c r="F213" s="28" t="s">
        <v>331</v>
      </c>
      <c r="G213" s="103" t="n">
        <v>0</v>
      </c>
      <c r="H213" s="76" t="n">
        <v>0</v>
      </c>
      <c r="I213" s="77" t="n">
        <v>0</v>
      </c>
      <c r="J213" s="25"/>
      <c r="K213" s="61" t="n">
        <v>207</v>
      </c>
      <c r="L213" s="62" t="n">
        <f aca="false">$B$17+$B$18*EXP(-K213/$B$21)+$B$19*EXP(-K213/$B$22)+$B$20*EXP(-K213/$B$23)</f>
        <v>0.350807095259451</v>
      </c>
      <c r="M213" s="63" t="n">
        <f aca="false">EXP(-K213/$D$9)</f>
        <v>2.40682358250121E-008</v>
      </c>
      <c r="N213" s="63" t="n">
        <f aca="false">EXP(-K213/$D$8)</f>
        <v>0.149705901103064</v>
      </c>
      <c r="O213" s="64" t="n">
        <f aca="false">(K213*$B$17+$B$18*$B$21*(1-EXP(-K213/$B$21))+$B$19*$B$22*(1-EXP(-K213/$B$22))+$B$20*$B$23*(1-EXP(-K213/$B$23)))*$C$7</f>
        <v>1.57751279952973E-013</v>
      </c>
      <c r="P213" s="64" t="n">
        <f aca="false">$D$9*(1-EXP(-K213/$D$9))*$C$9</f>
        <v>2.36561258034433E-012</v>
      </c>
      <c r="Q213" s="65" t="n">
        <f aca="false">$D$8*(1-EXP(-K213/$D$8))*$C$8</f>
        <v>3.32631868247441E-011</v>
      </c>
      <c r="R213" s="66" t="n">
        <f aca="false">$B$13-K213</f>
        <v>293</v>
      </c>
      <c r="S213" s="67" t="n">
        <f aca="false">VLOOKUP($R213,$K$6:$Q$506,5)/$C$26</f>
        <v>0.661577035215053</v>
      </c>
      <c r="T213" s="68" t="n">
        <f aca="false">VLOOKUP($R213,$K$6:$Q$506,6)/$C$26</f>
        <v>7.55598023598241</v>
      </c>
      <c r="U213" s="69" t="n">
        <f aca="false">VLOOKUP($R213,$K$6:$Q$506,7)/$C$26</f>
        <v>116.453424554784</v>
      </c>
      <c r="V213" s="28" t="s">
        <v>331</v>
      </c>
      <c r="W213" s="78" t="n">
        <f aca="false">G213*S213+H213*T213+I213*U213</f>
        <v>0</v>
      </c>
      <c r="X213" s="25"/>
      <c r="Y213" s="25"/>
      <c r="Z213" s="25"/>
    </row>
    <row r="214" customFormat="false" ht="15.75" hidden="false" customHeight="false" outlineLevel="0" collapsed="false">
      <c r="A214" s="25"/>
      <c r="B214" s="25"/>
      <c r="C214" s="25"/>
      <c r="D214" s="25"/>
      <c r="E214" s="25"/>
      <c r="F214" s="28" t="s">
        <v>332</v>
      </c>
      <c r="G214" s="103" t="n">
        <v>0</v>
      </c>
      <c r="H214" s="76" t="n">
        <v>0</v>
      </c>
      <c r="I214" s="77" t="n">
        <v>0</v>
      </c>
      <c r="J214" s="25"/>
      <c r="K214" s="61" t="n">
        <v>208</v>
      </c>
      <c r="L214" s="62" t="n">
        <f aca="false">$B$17+$B$18*EXP(-K214/$B$21)+$B$19*EXP(-K214/$B$22)+$B$20*EXP(-K214/$B$23)</f>
        <v>0.350445078462985</v>
      </c>
      <c r="M214" s="63" t="n">
        <f aca="false">EXP(-K214/$D$9)</f>
        <v>2.21125913998352E-008</v>
      </c>
      <c r="N214" s="63" t="n">
        <f aca="false">EXP(-K214/$D$8)</f>
        <v>0.148338733469554</v>
      </c>
      <c r="O214" s="64" t="n">
        <f aca="false">(K214*$B$17+$B$18*$B$21*(1-EXP(-K214/$B$21))+$B$19*$B$22*(1-EXP(-K214/$B$22))+$B$20*$B$23*(1-EXP(-K214/$B$23)))*$C$7</f>
        <v>1.58349051813586E-013</v>
      </c>
      <c r="P214" s="64" t="n">
        <f aca="false">$D$9*(1-EXP(-K214/$D$9))*$C$9</f>
        <v>2.36561258497063E-012</v>
      </c>
      <c r="Q214" s="65" t="n">
        <f aca="false">$D$8*(1-EXP(-K214/$D$8))*$C$8</f>
        <v>3.33166699107412E-011</v>
      </c>
      <c r="R214" s="66" t="n">
        <f aca="false">$B$13-K214</f>
        <v>292</v>
      </c>
      <c r="S214" s="67" t="n">
        <f aca="false">VLOOKUP($R214,$K$6:$Q$506,5)/$C$26</f>
        <v>0.659812180980052</v>
      </c>
      <c r="T214" s="68" t="n">
        <f aca="false">VLOOKUP($R214,$K$6:$Q$506,6)/$C$26</f>
        <v>7.55598023597142</v>
      </c>
      <c r="U214" s="69" t="n">
        <f aca="false">VLOOKUP($R214,$K$6:$Q$506,7)/$C$26</f>
        <v>116.37510077617</v>
      </c>
      <c r="V214" s="28" t="s">
        <v>332</v>
      </c>
      <c r="W214" s="78" t="n">
        <f aca="false">G214*S214+H214*T214+I214*U214</f>
        <v>0</v>
      </c>
      <c r="X214" s="25"/>
      <c r="Y214" s="25"/>
      <c r="Z214" s="25"/>
    </row>
    <row r="215" customFormat="false" ht="15.75" hidden="false" customHeight="false" outlineLevel="0" collapsed="false">
      <c r="A215" s="25"/>
      <c r="B215" s="25"/>
      <c r="C215" s="25"/>
      <c r="D215" s="25"/>
      <c r="E215" s="25"/>
      <c r="F215" s="28" t="s">
        <v>333</v>
      </c>
      <c r="G215" s="103" t="n">
        <v>0</v>
      </c>
      <c r="H215" s="76" t="n">
        <v>0</v>
      </c>
      <c r="I215" s="77" t="n">
        <v>0</v>
      </c>
      <c r="J215" s="25"/>
      <c r="K215" s="61" t="n">
        <v>209</v>
      </c>
      <c r="L215" s="62" t="n">
        <f aca="false">$B$17+$B$18*EXP(-K215/$B$21)+$B$19*EXP(-K215/$B$22)+$B$20*EXP(-K215/$B$23)</f>
        <v>0.350084624650864</v>
      </c>
      <c r="M215" s="63" t="n">
        <f aca="false">EXP(-K215/$D$9)</f>
        <v>2.03158512311037E-008</v>
      </c>
      <c r="N215" s="63" t="n">
        <f aca="false">EXP(-K215/$D$8)</f>
        <v>0.146984051298035</v>
      </c>
      <c r="O215" s="64" t="n">
        <f aca="false">(K215*$B$17+$B$18*$B$21*(1-EXP(-K215/$B$21))+$B$19*$B$22*(1-EXP(-K215/$B$22))+$B$20*$B$23*(1-EXP(-K215/$B$23)))*$C$7</f>
        <v>1.5894620781785E-013</v>
      </c>
      <c r="P215" s="64" t="n">
        <f aca="false">$D$9*(1-EXP(-K215/$D$9))*$C$9</f>
        <v>2.36561258922102E-012</v>
      </c>
      <c r="Q215" s="65" t="n">
        <f aca="false">$D$8*(1-EXP(-K215/$D$8))*$C$8</f>
        <v>3.33696645701395E-011</v>
      </c>
      <c r="R215" s="66" t="n">
        <f aca="false">$B$13-K215</f>
        <v>291</v>
      </c>
      <c r="S215" s="67" t="n">
        <f aca="false">VLOOKUP($R215,$K$6:$Q$506,5)/$C$26</f>
        <v>0.658045837429012</v>
      </c>
      <c r="T215" s="68" t="n">
        <f aca="false">VLOOKUP($R215,$K$6:$Q$506,6)/$C$26</f>
        <v>7.55598023595945</v>
      </c>
      <c r="U215" s="69" t="n">
        <f aca="false">VLOOKUP($R215,$K$6:$Q$506,7)/$C$26</f>
        <v>116.296055124498</v>
      </c>
      <c r="V215" s="28" t="s">
        <v>333</v>
      </c>
      <c r="W215" s="78" t="n">
        <f aca="false">G215*S215+H215*T215+I215*U215</f>
        <v>0</v>
      </c>
      <c r="X215" s="25"/>
      <c r="Y215" s="25"/>
      <c r="Z215" s="25"/>
    </row>
    <row r="216" customFormat="false" ht="15.75" hidden="false" customHeight="false" outlineLevel="0" collapsed="false">
      <c r="A216" s="25"/>
      <c r="B216" s="25"/>
      <c r="C216" s="25"/>
      <c r="D216" s="25"/>
      <c r="E216" s="25"/>
      <c r="F216" s="28" t="s">
        <v>334</v>
      </c>
      <c r="G216" s="103" t="n">
        <v>0</v>
      </c>
      <c r="H216" s="76" t="n">
        <v>0</v>
      </c>
      <c r="I216" s="77" t="n">
        <v>0</v>
      </c>
      <c r="J216" s="25"/>
      <c r="K216" s="61" t="n">
        <v>210</v>
      </c>
      <c r="L216" s="62" t="n">
        <f aca="false">$B$17+$B$18*EXP(-K216/$B$21)+$B$19*EXP(-K216/$B$22)+$B$20*EXP(-K216/$B$23)</f>
        <v>0.349725712418762</v>
      </c>
      <c r="M216" s="63" t="n">
        <f aca="false">EXP(-K216/$D$9)</f>
        <v>1.86651036860118E-008</v>
      </c>
      <c r="N216" s="63" t="n">
        <f aca="false">EXP(-K216/$D$8)</f>
        <v>0.145641740566821</v>
      </c>
      <c r="O216" s="64" t="n">
        <f aca="false">(K216*$B$17+$B$18*$B$21*(1-EXP(-K216/$B$21))+$B$19*$B$22*(1-EXP(-K216/$B$22))+$B$20*$B$23*(1-EXP(-K216/$B$23)))*$C$7</f>
        <v>1.59542750612132E-013</v>
      </c>
      <c r="P216" s="64" t="n">
        <f aca="false">$D$9*(1-EXP(-K216/$D$9))*$C$9</f>
        <v>2.36561259312605E-012</v>
      </c>
      <c r="Q216" s="65" t="n">
        <f aca="false">$D$8*(1-EXP(-K216/$D$8))*$C$8</f>
        <v>3.34221752634245E-011</v>
      </c>
      <c r="R216" s="66" t="n">
        <f aca="false">$B$13-K216</f>
        <v>290</v>
      </c>
      <c r="S216" s="67" t="n">
        <f aca="false">VLOOKUP($R216,$K$6:$Q$506,5)/$C$26</f>
        <v>0.656278000421966</v>
      </c>
      <c r="T216" s="68" t="n">
        <f aca="false">VLOOKUP($R216,$K$6:$Q$506,6)/$C$26</f>
        <v>7.55598023594642</v>
      </c>
      <c r="U216" s="69" t="n">
        <f aca="false">VLOOKUP($R216,$K$6:$Q$506,7)/$C$26</f>
        <v>116.216280946607</v>
      </c>
      <c r="V216" s="28" t="s">
        <v>334</v>
      </c>
      <c r="W216" s="78" t="n">
        <f aca="false">G216*S216+H216*T216+I216*U216</f>
        <v>0</v>
      </c>
      <c r="X216" s="25"/>
      <c r="Y216" s="25"/>
      <c r="Z216" s="25"/>
    </row>
    <row r="217" customFormat="false" ht="15.75" hidden="false" customHeight="false" outlineLevel="0" collapsed="false">
      <c r="A217" s="25"/>
      <c r="B217" s="25"/>
      <c r="C217" s="25"/>
      <c r="D217" s="25"/>
      <c r="E217" s="25"/>
      <c r="F217" s="28" t="s">
        <v>335</v>
      </c>
      <c r="G217" s="103" t="n">
        <v>0</v>
      </c>
      <c r="H217" s="76" t="n">
        <v>0</v>
      </c>
      <c r="I217" s="77" t="n">
        <v>0</v>
      </c>
      <c r="J217" s="25"/>
      <c r="K217" s="61" t="n">
        <v>211</v>
      </c>
      <c r="L217" s="62" t="n">
        <f aca="false">$B$17+$B$18*EXP(-K217/$B$21)+$B$19*EXP(-K217/$B$22)+$B$20*EXP(-K217/$B$23)</f>
        <v>0.349368320887542</v>
      </c>
      <c r="M217" s="63" t="n">
        <f aca="false">EXP(-K217/$D$9)</f>
        <v>1.71484862557072E-008</v>
      </c>
      <c r="N217" s="63" t="n">
        <f aca="false">EXP(-K217/$D$8)</f>
        <v>0.144311688295508</v>
      </c>
      <c r="O217" s="64" t="n">
        <f aca="false">(K217*$B$17+$B$18*$B$21*(1-EXP(-K217/$B$21))+$B$19*$B$22*(1-EXP(-K217/$B$22))+$B$20*$B$23*(1-EXP(-K217/$B$23)))*$C$7</f>
        <v>1.60138682806754E-013</v>
      </c>
      <c r="P217" s="64" t="n">
        <f aca="false">$D$9*(1-EXP(-K217/$D$9))*$C$9</f>
        <v>2.36561259671378E-012</v>
      </c>
      <c r="Q217" s="65" t="n">
        <f aca="false">$D$8*(1-EXP(-K217/$D$8))*$C$8</f>
        <v>3.34742064103474E-011</v>
      </c>
      <c r="R217" s="66" t="n">
        <f aca="false">$B$13-K217</f>
        <v>289</v>
      </c>
      <c r="S217" s="67" t="n">
        <f aca="false">VLOOKUP($R217,$K$6:$Q$506,5)/$C$26</f>
        <v>0.654508665798471</v>
      </c>
      <c r="T217" s="68" t="n">
        <f aca="false">VLOOKUP($R217,$K$6:$Q$506,6)/$C$26</f>
        <v>7.55598023593225</v>
      </c>
      <c r="U217" s="69" t="n">
        <f aca="false">VLOOKUP($R217,$K$6:$Q$506,7)/$C$26</f>
        <v>116.135771528018</v>
      </c>
      <c r="V217" s="28" t="s">
        <v>335</v>
      </c>
      <c r="W217" s="78" t="n">
        <f aca="false">G217*S217+H217*T217+I217*U217</f>
        <v>0</v>
      </c>
      <c r="X217" s="25"/>
      <c r="Y217" s="25"/>
      <c r="Z217" s="25"/>
    </row>
    <row r="218" customFormat="false" ht="15.75" hidden="false" customHeight="false" outlineLevel="0" collapsed="false">
      <c r="A218" s="25"/>
      <c r="B218" s="25"/>
      <c r="C218" s="25"/>
      <c r="D218" s="25"/>
      <c r="E218" s="25"/>
      <c r="F218" s="28" t="s">
        <v>336</v>
      </c>
      <c r="G218" s="103" t="n">
        <v>0</v>
      </c>
      <c r="H218" s="76" t="n">
        <v>0</v>
      </c>
      <c r="I218" s="77" t="n">
        <v>0</v>
      </c>
      <c r="J218" s="25"/>
      <c r="K218" s="61" t="n">
        <v>212</v>
      </c>
      <c r="L218" s="62" t="n">
        <f aca="false">$B$17+$B$18*EXP(-K218/$B$21)+$B$19*EXP(-K218/$B$22)+$B$20*EXP(-K218/$B$23)</f>
        <v>0.349012429689213</v>
      </c>
      <c r="M218" s="63" t="n">
        <f aca="false">EXP(-K218/$D$9)</f>
        <v>1.57551003095987E-008</v>
      </c>
      <c r="N218" s="63" t="n">
        <f aca="false">EXP(-K218/$D$8)</f>
        <v>0.142993782535474</v>
      </c>
      <c r="O218" s="64" t="n">
        <f aca="false">(K218*$B$17+$B$18*$B$21*(1-EXP(-K218/$B$21))+$B$19*$B$22*(1-EXP(-K218/$B$22))+$B$20*$B$23*(1-EXP(-K218/$B$23)))*$C$7</f>
        <v>1.60734006976879E-013</v>
      </c>
      <c r="P218" s="64" t="n">
        <f aca="false">$D$9*(1-EXP(-K218/$D$9))*$C$9</f>
        <v>2.36561260000999E-012</v>
      </c>
      <c r="Q218" s="65" t="n">
        <f aca="false">$D$8*(1-EXP(-K218/$D$8))*$C$8</f>
        <v>3.35257623902963E-011</v>
      </c>
      <c r="R218" s="66" t="n">
        <f aca="false">$B$13-K218</f>
        <v>288</v>
      </c>
      <c r="S218" s="67" t="n">
        <f aca="false">VLOOKUP($R218,$K$6:$Q$506,5)/$C$26</f>
        <v>0.652737829377286</v>
      </c>
      <c r="T218" s="68" t="n">
        <f aca="false">VLOOKUP($R218,$K$6:$Q$506,6)/$C$26</f>
        <v>7.55598023591682</v>
      </c>
      <c r="U218" s="69" t="n">
        <f aca="false">VLOOKUP($R218,$K$6:$Q$506,7)/$C$26</f>
        <v>116.054520092367</v>
      </c>
      <c r="V218" s="28" t="s">
        <v>336</v>
      </c>
      <c r="W218" s="78" t="n">
        <f aca="false">G218*S218+H218*T218+I218*U218</f>
        <v>0</v>
      </c>
      <c r="X218" s="25"/>
      <c r="Y218" s="25"/>
      <c r="Z218" s="25"/>
    </row>
    <row r="219" customFormat="false" ht="15.75" hidden="false" customHeight="false" outlineLevel="0" collapsed="false">
      <c r="A219" s="25"/>
      <c r="B219" s="25"/>
      <c r="C219" s="25"/>
      <c r="D219" s="25"/>
      <c r="E219" s="25"/>
      <c r="F219" s="28" t="s">
        <v>337</v>
      </c>
      <c r="G219" s="103" t="n">
        <v>0</v>
      </c>
      <c r="H219" s="76" t="n">
        <v>0</v>
      </c>
      <c r="I219" s="77" t="n">
        <v>0</v>
      </c>
      <c r="J219" s="25"/>
      <c r="K219" s="61" t="n">
        <v>213</v>
      </c>
      <c r="L219" s="62" t="n">
        <f aca="false">$B$17+$B$18*EXP(-K219/$B$21)+$B$19*EXP(-K219/$B$22)+$B$20*EXP(-K219/$B$23)</f>
        <v>0.348658018953256</v>
      </c>
      <c r="M219" s="63" t="n">
        <f aca="false">EXP(-K219/$D$9)</f>
        <v>1.4474932776233E-008</v>
      </c>
      <c r="N219" s="63" t="n">
        <f aca="false">EXP(-K219/$D$8)</f>
        <v>0.14168791236045</v>
      </c>
      <c r="O219" s="64" t="n">
        <f aca="false">(K219*$B$17+$B$18*$B$21*(1-EXP(-K219/$B$21))+$B$19*$B$22*(1-EXP(-K219/$B$22))+$B$20*$B$23*(1-EXP(-K219/$B$23)))*$C$7</f>
        <v>1.61328725663373E-013</v>
      </c>
      <c r="P219" s="64" t="n">
        <f aca="false">$D$9*(1-EXP(-K219/$D$9))*$C$9</f>
        <v>2.36561260303837E-012</v>
      </c>
      <c r="Q219" s="65" t="n">
        <f aca="false">$D$8*(1-EXP(-K219/$D$8))*$C$8</f>
        <v>3.35768475426654E-011</v>
      </c>
      <c r="R219" s="66" t="n">
        <f aca="false">$B$13-K219</f>
        <v>287</v>
      </c>
      <c r="S219" s="67" t="n">
        <f aca="false">VLOOKUP($R219,$K$6:$Q$506,5)/$C$26</f>
        <v>0.650965486956034</v>
      </c>
      <c r="T219" s="68" t="n">
        <f aca="false">VLOOKUP($R219,$K$6:$Q$506,6)/$C$26</f>
        <v>7.55598023590002</v>
      </c>
      <c r="U219" s="69" t="n">
        <f aca="false">VLOOKUP($R219,$K$6:$Q$506,7)/$C$26</f>
        <v>115.972519800834</v>
      </c>
      <c r="V219" s="28" t="s">
        <v>337</v>
      </c>
      <c r="W219" s="78" t="n">
        <f aca="false">G219*S219+H219*T219+I219*U219</f>
        <v>0</v>
      </c>
      <c r="X219" s="25"/>
      <c r="Y219" s="25"/>
      <c r="Z219" s="25"/>
    </row>
    <row r="220" customFormat="false" ht="15.75" hidden="false" customHeight="false" outlineLevel="0" collapsed="false">
      <c r="A220" s="25"/>
      <c r="B220" s="25"/>
      <c r="C220" s="25"/>
      <c r="D220" s="25"/>
      <c r="E220" s="25"/>
      <c r="F220" s="28" t="s">
        <v>338</v>
      </c>
      <c r="G220" s="103" t="n">
        <v>0</v>
      </c>
      <c r="H220" s="76" t="n">
        <v>0</v>
      </c>
      <c r="I220" s="77" t="n">
        <v>0</v>
      </c>
      <c r="J220" s="25"/>
      <c r="K220" s="61" t="n">
        <v>214</v>
      </c>
      <c r="L220" s="62" t="n">
        <f aca="false">$B$17+$B$18*EXP(-K220/$B$21)+$B$19*EXP(-K220/$B$22)+$B$20*EXP(-K220/$B$23)</f>
        <v>0.348305069293338</v>
      </c>
      <c r="M220" s="63" t="n">
        <f aca="false">EXP(-K220/$D$9)</f>
        <v>1.32987841879251E-008</v>
      </c>
      <c r="N220" s="63" t="n">
        <f aca="false">EXP(-K220/$D$8)</f>
        <v>0.140393967857184</v>
      </c>
      <c r="O220" s="64" t="n">
        <f aca="false">(K220*$B$17+$B$18*$B$21*(1-EXP(-K220/$B$21))+$B$19*$B$22*(1-EXP(-K220/$B$22))+$B$20*$B$23*(1-EXP(-K220/$B$23)))*$C$7</f>
        <v>1.61922841373639E-013</v>
      </c>
      <c r="P220" s="64" t="n">
        <f aca="false">$D$9*(1-EXP(-K220/$D$9))*$C$9</f>
        <v>2.36561260582068E-012</v>
      </c>
      <c r="Q220" s="65" t="n">
        <f aca="false">$D$8*(1-EXP(-K220/$D$8))*$C$8</f>
        <v>3.36274661672199E-011</v>
      </c>
      <c r="R220" s="66" t="n">
        <f aca="false">$B$13-K220</f>
        <v>286</v>
      </c>
      <c r="S220" s="67" t="n">
        <f aca="false">VLOOKUP($R220,$K$6:$Q$506,5)/$C$26</f>
        <v>0.649191634310856</v>
      </c>
      <c r="T220" s="68" t="n">
        <f aca="false">VLOOKUP($R220,$K$6:$Q$506,6)/$C$26</f>
        <v>7.55598023588174</v>
      </c>
      <c r="U220" s="69" t="n">
        <f aca="false">VLOOKUP($R220,$K$6:$Q$506,7)/$C$26</f>
        <v>115.889763751571</v>
      </c>
      <c r="V220" s="28" t="s">
        <v>338</v>
      </c>
      <c r="W220" s="78" t="n">
        <f aca="false">G220*S220+H220*T220+I220*U220</f>
        <v>0</v>
      </c>
      <c r="X220" s="25"/>
      <c r="Y220" s="25"/>
      <c r="Z220" s="25"/>
    </row>
    <row r="221" customFormat="false" ht="15.75" hidden="false" customHeight="false" outlineLevel="0" collapsed="false">
      <c r="A221" s="25"/>
      <c r="B221" s="25"/>
      <c r="C221" s="25"/>
      <c r="D221" s="25"/>
      <c r="E221" s="25"/>
      <c r="F221" s="28" t="s">
        <v>339</v>
      </c>
      <c r="G221" s="103" t="n">
        <v>0</v>
      </c>
      <c r="H221" s="76" t="n">
        <v>0</v>
      </c>
      <c r="I221" s="77" t="n">
        <v>0</v>
      </c>
      <c r="J221" s="25"/>
      <c r="K221" s="61" t="n">
        <v>215</v>
      </c>
      <c r="L221" s="62" t="n">
        <f aca="false">$B$17+$B$18*EXP(-K221/$B$21)+$B$19*EXP(-K221/$B$22)+$B$20*EXP(-K221/$B$23)</f>
        <v>0.347953561794362</v>
      </c>
      <c r="M221" s="63" t="n">
        <f aca="false">EXP(-K221/$D$9)</f>
        <v>1.22182025720628E-008</v>
      </c>
      <c r="N221" s="63" t="n">
        <f aca="false">EXP(-K221/$D$8)</f>
        <v>0.139111840116192</v>
      </c>
      <c r="O221" s="64" t="n">
        <f aca="false">(K221*$B$17+$B$18*$B$21*(1-EXP(-K221/$B$21))+$B$19*$B$22*(1-EXP(-K221/$B$22))+$B$20*$B$23*(1-EXP(-K221/$B$23)))*$C$7</f>
        <v>1.62516356582434E-013</v>
      </c>
      <c r="P221" s="64" t="n">
        <f aca="false">$D$9*(1-EXP(-K221/$D$9))*$C$9</f>
        <v>2.36561260837692E-012</v>
      </c>
      <c r="Q221" s="65" t="n">
        <f aca="false">$D$8*(1-EXP(-K221/$D$8))*$C$8</f>
        <v>3.36776225244581E-011</v>
      </c>
      <c r="R221" s="66" t="n">
        <f aca="false">$B$13-K221</f>
        <v>285</v>
      </c>
      <c r="S221" s="67" t="n">
        <f aca="false">VLOOKUP($R221,$K$6:$Q$506,5)/$C$26</f>
        <v>0.647416267196054</v>
      </c>
      <c r="T221" s="68" t="n">
        <f aca="false">VLOOKUP($R221,$K$6:$Q$506,6)/$C$26</f>
        <v>7.55598023586184</v>
      </c>
      <c r="U221" s="69" t="n">
        <f aca="false">VLOOKUP($R221,$K$6:$Q$506,7)/$C$26</f>
        <v>115.806244979118</v>
      </c>
      <c r="V221" s="28" t="s">
        <v>339</v>
      </c>
      <c r="W221" s="78" t="n">
        <f aca="false">G221*S221+H221*T221+I221*U221</f>
        <v>0</v>
      </c>
      <c r="X221" s="25"/>
      <c r="Y221" s="25"/>
      <c r="Z221" s="25"/>
    </row>
    <row r="222" customFormat="false" ht="15.75" hidden="false" customHeight="false" outlineLevel="0" collapsed="false">
      <c r="A222" s="25"/>
      <c r="B222" s="25"/>
      <c r="C222" s="25"/>
      <c r="D222" s="25"/>
      <c r="E222" s="25"/>
      <c r="F222" s="28" t="s">
        <v>340</v>
      </c>
      <c r="G222" s="103" t="n">
        <v>0</v>
      </c>
      <c r="H222" s="76" t="n">
        <v>0</v>
      </c>
      <c r="I222" s="77" t="n">
        <v>0</v>
      </c>
      <c r="J222" s="25"/>
      <c r="K222" s="61" t="n">
        <v>216</v>
      </c>
      <c r="L222" s="62" t="n">
        <f aca="false">$B$17+$B$18*EXP(-K222/$B$21)+$B$19*EXP(-K222/$B$22)+$B$20*EXP(-K222/$B$23)</f>
        <v>0.347603477999886</v>
      </c>
      <c r="M222" s="63" t="n">
        <f aca="false">EXP(-K222/$D$9)</f>
        <v>1.12254227140183E-008</v>
      </c>
      <c r="N222" s="63" t="n">
        <f aca="false">EXP(-K222/$D$8)</f>
        <v>0.137841421222591</v>
      </c>
      <c r="O222" s="64" t="n">
        <f aca="false">(K222*$B$17+$B$18*$B$21*(1-EXP(-K222/$B$21))+$B$19*$B$22*(1-EXP(-K222/$B$22))+$B$20*$B$23*(1-EXP(-K222/$B$23)))*$C$7</f>
        <v>1.63109273732656E-013</v>
      </c>
      <c r="P222" s="64" t="n">
        <f aca="false">$D$9*(1-EXP(-K222/$D$9))*$C$9</f>
        <v>2.36561261072545E-012</v>
      </c>
      <c r="Q222" s="65" t="n">
        <f aca="false">$D$8*(1-EXP(-K222/$D$8))*$C$8</f>
        <v>3.37273208359698E-011</v>
      </c>
      <c r="R222" s="66" t="n">
        <f aca="false">$B$13-K222</f>
        <v>284</v>
      </c>
      <c r="S222" s="67" t="n">
        <f aca="false">VLOOKUP($R222,$K$6:$Q$506,5)/$C$26</f>
        <v>0.645639381343733</v>
      </c>
      <c r="T222" s="68" t="n">
        <f aca="false">VLOOKUP($R222,$K$6:$Q$506,6)/$C$26</f>
        <v>7.55598023584018</v>
      </c>
      <c r="U222" s="69" t="n">
        <f aca="false">VLOOKUP($R222,$K$6:$Q$506,7)/$C$26</f>
        <v>115.721956453817</v>
      </c>
      <c r="V222" s="28" t="s">
        <v>340</v>
      </c>
      <c r="W222" s="78" t="n">
        <f aca="false">G222*S222+H222*T222+I222*U222</f>
        <v>0</v>
      </c>
      <c r="X222" s="25"/>
      <c r="Y222" s="25"/>
      <c r="Z222" s="25"/>
    </row>
    <row r="223" customFormat="false" ht="15.75" hidden="false" customHeight="false" outlineLevel="0" collapsed="false">
      <c r="A223" s="25"/>
      <c r="B223" s="25"/>
      <c r="C223" s="25"/>
      <c r="D223" s="25"/>
      <c r="E223" s="25"/>
      <c r="F223" s="28" t="s">
        <v>341</v>
      </c>
      <c r="G223" s="103" t="n">
        <v>0</v>
      </c>
      <c r="H223" s="76" t="n">
        <v>0</v>
      </c>
      <c r="I223" s="77" t="n">
        <v>0</v>
      </c>
      <c r="J223" s="25"/>
      <c r="K223" s="61" t="n">
        <v>217</v>
      </c>
      <c r="L223" s="62" t="n">
        <f aca="false">$B$17+$B$18*EXP(-K223/$B$21)+$B$19*EXP(-K223/$B$22)+$B$20*EXP(-K223/$B$23)</f>
        <v>0.347254799899867</v>
      </c>
      <c r="M223" s="63" t="n">
        <f aca="false">EXP(-K223/$D$9)</f>
        <v>1.0313310355201E-008</v>
      </c>
      <c r="N223" s="63" t="n">
        <f aca="false">EXP(-K223/$D$8)</f>
        <v>0.136582604247015</v>
      </c>
      <c r="O223" s="64" t="n">
        <f aca="false">(K223*$B$17+$B$18*$B$21*(1-EXP(-K223/$B$21))+$B$19*$B$22*(1-EXP(-K223/$B$22))+$B$20*$B$23*(1-EXP(-K223/$B$23)))*$C$7</f>
        <v>1.63701595236124E-013</v>
      </c>
      <c r="P223" s="64" t="n">
        <f aca="false">$D$9*(1-EXP(-K223/$D$9))*$C$9</f>
        <v>2.36561261288316E-012</v>
      </c>
      <c r="Q223" s="65" t="n">
        <f aca="false">$D$8*(1-EXP(-K223/$D$8))*$C$8</f>
        <v>3.37765652847917E-011</v>
      </c>
      <c r="R223" s="66" t="n">
        <f aca="false">$B$13-K223</f>
        <v>283</v>
      </c>
      <c r="S223" s="67" t="n">
        <f aca="false">VLOOKUP($R223,$K$6:$Q$506,5)/$C$26</f>
        <v>0.643860972463422</v>
      </c>
      <c r="T223" s="68" t="n">
        <f aca="false">VLOOKUP($R223,$K$6:$Q$506,6)/$C$26</f>
        <v>7.55598023581661</v>
      </c>
      <c r="U223" s="69" t="n">
        <f aca="false">VLOOKUP($R223,$K$6:$Q$506,7)/$C$26</f>
        <v>115.636891081222</v>
      </c>
      <c r="V223" s="28" t="s">
        <v>341</v>
      </c>
      <c r="W223" s="78" t="n">
        <f aca="false">G223*S223+H223*T223+I223*U223</f>
        <v>0</v>
      </c>
      <c r="X223" s="25"/>
      <c r="Y223" s="25"/>
      <c r="Z223" s="25"/>
    </row>
    <row r="224" customFormat="false" ht="15.75" hidden="false" customHeight="false" outlineLevel="0" collapsed="false">
      <c r="A224" s="25"/>
      <c r="B224" s="25"/>
      <c r="C224" s="25"/>
      <c r="D224" s="25"/>
      <c r="E224" s="25"/>
      <c r="F224" s="28" t="s">
        <v>342</v>
      </c>
      <c r="G224" s="103" t="n">
        <v>0</v>
      </c>
      <c r="H224" s="76" t="n">
        <v>0</v>
      </c>
      <c r="I224" s="77" t="n">
        <v>0</v>
      </c>
      <c r="J224" s="25"/>
      <c r="K224" s="61" t="n">
        <v>218</v>
      </c>
      <c r="L224" s="62" t="n">
        <f aca="false">$B$17+$B$18*EXP(-K224/$B$21)+$B$19*EXP(-K224/$B$22)+$B$20*EXP(-K224/$B$23)</f>
        <v>0.346907509918747</v>
      </c>
      <c r="M224" s="63" t="n">
        <f aca="false">EXP(-K224/$D$9)</f>
        <v>9.47531092525073E-009</v>
      </c>
      <c r="N224" s="63" t="n">
        <f aca="false">EXP(-K224/$D$8)</f>
        <v>0.135335283236613</v>
      </c>
      <c r="O224" s="64" t="n">
        <f aca="false">(K224*$B$17+$B$18*$B$21*(1-EXP(-K224/$B$21))+$B$19*$B$22*(1-EXP(-K224/$B$22))+$B$20*$B$23*(1-EXP(-K224/$B$23)))*$C$7</f>
        <v>1.64293323474321E-013</v>
      </c>
      <c r="P224" s="64" t="n">
        <f aca="false">$D$9*(1-EXP(-K224/$D$9))*$C$9</f>
        <v>2.36561261486554E-012</v>
      </c>
      <c r="Q224" s="65" t="n">
        <f aca="false">$D$8*(1-EXP(-K224/$D$8))*$C$8</f>
        <v>3.38253600157598E-011</v>
      </c>
      <c r="R224" s="66" t="n">
        <f aca="false">$B$13-K224</f>
        <v>282</v>
      </c>
      <c r="S224" s="67" t="n">
        <f aca="false">VLOOKUP($R224,$K$6:$Q$506,5)/$C$26</f>
        <v>0.642081036241693</v>
      </c>
      <c r="T224" s="68" t="n">
        <f aca="false">VLOOKUP($R224,$K$6:$Q$506,6)/$C$26</f>
        <v>7.55598023579095</v>
      </c>
      <c r="U224" s="69" t="n">
        <f aca="false">VLOOKUP($R224,$K$6:$Q$506,7)/$C$26</f>
        <v>115.551041701501</v>
      </c>
      <c r="V224" s="28" t="s">
        <v>342</v>
      </c>
      <c r="W224" s="78" t="n">
        <f aca="false">G224*S224+H224*T224+I224*U224</f>
        <v>0</v>
      </c>
      <c r="X224" s="25"/>
      <c r="Y224" s="25"/>
      <c r="Z224" s="25"/>
    </row>
    <row r="225" customFormat="false" ht="15.75" hidden="false" customHeight="false" outlineLevel="0" collapsed="false">
      <c r="A225" s="25"/>
      <c r="B225" s="25"/>
      <c r="C225" s="25"/>
      <c r="D225" s="25"/>
      <c r="E225" s="25"/>
      <c r="F225" s="28" t="s">
        <v>343</v>
      </c>
      <c r="G225" s="103" t="n">
        <v>0</v>
      </c>
      <c r="H225" s="76" t="n">
        <v>0</v>
      </c>
      <c r="I225" s="77" t="n">
        <v>0</v>
      </c>
      <c r="J225" s="25"/>
      <c r="K225" s="61" t="n">
        <v>219</v>
      </c>
      <c r="L225" s="62" t="n">
        <f aca="false">$B$17+$B$18*EXP(-K225/$B$21)+$B$19*EXP(-K225/$B$22)+$B$20*EXP(-K225/$B$23)</f>
        <v>0.346561590903848</v>
      </c>
      <c r="M225" s="63" t="n">
        <f aca="false">EXP(-K225/$D$9)</f>
        <v>8.70540243995464E-009</v>
      </c>
      <c r="N225" s="63" t="n">
        <f aca="false">EXP(-K225/$D$8)</f>
        <v>0.134099353206135</v>
      </c>
      <c r="O225" s="64" t="n">
        <f aca="false">(K225*$B$17+$B$18*$B$21*(1-EXP(-K225/$B$21))+$B$19*$B$22*(1-EXP(-K225/$B$22))+$B$20*$B$23*(1-EXP(-K225/$B$23)))*$C$7</f>
        <v>1.6488446079913E-013</v>
      </c>
      <c r="P225" s="64" t="n">
        <f aca="false">$D$9*(1-EXP(-K225/$D$9))*$C$9</f>
        <v>2.36561261668685E-012</v>
      </c>
      <c r="Q225" s="65" t="n">
        <f aca="false">$D$8*(1-EXP(-K225/$D$8))*$C$8</f>
        <v>3.38737091358577E-011</v>
      </c>
      <c r="R225" s="66" t="n">
        <f aca="false">$B$13-K225</f>
        <v>281</v>
      </c>
      <c r="S225" s="67" t="n">
        <f aca="false">VLOOKUP($R225,$K$6:$Q$506,5)/$C$26</f>
        <v>0.640299568341771</v>
      </c>
      <c r="T225" s="68" t="n">
        <f aca="false">VLOOKUP($R225,$K$6:$Q$506,6)/$C$26</f>
        <v>7.55598023576302</v>
      </c>
      <c r="U225" s="69" t="n">
        <f aca="false">VLOOKUP($R225,$K$6:$Q$506,7)/$C$26</f>
        <v>115.464401088832</v>
      </c>
      <c r="V225" s="28" t="s">
        <v>343</v>
      </c>
      <c r="W225" s="78" t="n">
        <f aca="false">G225*S225+H225*T225+I225*U225</f>
        <v>0</v>
      </c>
      <c r="X225" s="25"/>
      <c r="Y225" s="25"/>
      <c r="Z225" s="25"/>
    </row>
    <row r="226" customFormat="false" ht="15.75" hidden="false" customHeight="false" outlineLevel="0" collapsed="false">
      <c r="A226" s="25"/>
      <c r="B226" s="25"/>
      <c r="C226" s="25"/>
      <c r="D226" s="25"/>
      <c r="E226" s="25"/>
      <c r="F226" s="28" t="s">
        <v>344</v>
      </c>
      <c r="G226" s="103" t="n">
        <v>0</v>
      </c>
      <c r="H226" s="76" t="n">
        <v>0</v>
      </c>
      <c r="I226" s="77" t="n">
        <v>0</v>
      </c>
      <c r="J226" s="25"/>
      <c r="K226" s="61" t="n">
        <v>220</v>
      </c>
      <c r="L226" s="62" t="n">
        <f aca="false">$B$17+$B$18*EXP(-K226/$B$21)+$B$19*EXP(-K226/$B$22)+$B$20*EXP(-K226/$B$23)</f>
        <v>0.346217026114089</v>
      </c>
      <c r="M226" s="63" t="n">
        <f aca="false">EXP(-K226/$D$9)</f>
        <v>7.99805222640361E-009</v>
      </c>
      <c r="N226" s="63" t="n">
        <f aca="false">EXP(-K226/$D$8)</f>
        <v>0.132874710129094</v>
      </c>
      <c r="O226" s="64" t="n">
        <f aca="false">(K226*$B$17+$B$18*$B$21*(1-EXP(-K226/$B$21))+$B$19*$B$22*(1-EXP(-K226/$B$22))+$B$20*$B$23*(1-EXP(-K226/$B$23)))*$C$7</f>
        <v>1.65475009533542E-013</v>
      </c>
      <c r="P226" s="64" t="n">
        <f aca="false">$D$9*(1-EXP(-K226/$D$9))*$C$9</f>
        <v>2.36561261836016E-012</v>
      </c>
      <c r="Q226" s="65" t="n">
        <f aca="false">$D$8*(1-EXP(-K226/$D$8))*$C$8</f>
        <v>3.39216167145626E-011</v>
      </c>
      <c r="R226" s="66" t="n">
        <f aca="false">$B$13-K226</f>
        <v>280</v>
      </c>
      <c r="S226" s="67" t="n">
        <f aca="false">VLOOKUP($R226,$K$6:$Q$506,5)/$C$26</f>
        <v>0.638516564403124</v>
      </c>
      <c r="T226" s="68" t="n">
        <f aca="false">VLOOKUP($R226,$K$6:$Q$506,6)/$C$26</f>
        <v>7.55598023573262</v>
      </c>
      <c r="U226" s="69" t="n">
        <f aca="false">VLOOKUP($R226,$K$6:$Q$506,7)/$C$26</f>
        <v>115.376961950798</v>
      </c>
      <c r="V226" s="28" t="s">
        <v>344</v>
      </c>
      <c r="W226" s="78" t="n">
        <f aca="false">G226*S226+H226*T226+I226*U226</f>
        <v>0</v>
      </c>
      <c r="X226" s="25"/>
      <c r="Y226" s="25"/>
      <c r="Z226" s="25"/>
    </row>
    <row r="227" customFormat="false" ht="15.75" hidden="false" customHeight="false" outlineLevel="0" collapsed="false">
      <c r="A227" s="25"/>
      <c r="B227" s="25"/>
      <c r="C227" s="25"/>
      <c r="D227" s="25"/>
      <c r="E227" s="25"/>
      <c r="F227" s="28" t="s">
        <v>345</v>
      </c>
      <c r="G227" s="103" t="n">
        <v>0</v>
      </c>
      <c r="H227" s="76" t="n">
        <v>0</v>
      </c>
      <c r="I227" s="77" t="n">
        <v>0</v>
      </c>
      <c r="J227" s="25"/>
      <c r="K227" s="61" t="n">
        <v>221</v>
      </c>
      <c r="L227" s="62" t="n">
        <f aca="false">$B$17+$B$18*EXP(-K227/$B$21)+$B$19*EXP(-K227/$B$22)+$B$20*EXP(-K227/$B$23)</f>
        <v>0.345873799209009</v>
      </c>
      <c r="M227" s="63" t="n">
        <f aca="false">EXP(-K227/$D$9)</f>
        <v>7.34817716441072E-009</v>
      </c>
      <c r="N227" s="63" t="n">
        <f aca="false">EXP(-K227/$D$8)</f>
        <v>0.131661250929009</v>
      </c>
      <c r="O227" s="64" t="n">
        <f aca="false">(K227*$B$17+$B$18*$B$21*(1-EXP(-K227/$B$21))+$B$19*$B$22*(1-EXP(-K227/$B$22))+$B$20*$B$23*(1-EXP(-K227/$B$23)))*$C$7</f>
        <v>1.6606497197235E-013</v>
      </c>
      <c r="P227" s="64" t="n">
        <f aca="false">$D$9*(1-EXP(-K227/$D$9))*$C$9</f>
        <v>2.36561261989751E-012</v>
      </c>
      <c r="Q227" s="65" t="n">
        <f aca="false">$D$8*(1-EXP(-K227/$D$8))*$C$8</f>
        <v>3.3969086784188E-011</v>
      </c>
      <c r="R227" s="66" t="n">
        <f aca="false">$B$13-K227</f>
        <v>279</v>
      </c>
      <c r="S227" s="67" t="n">
        <f aca="false">VLOOKUP($R227,$K$6:$Q$506,5)/$C$26</f>
        <v>0.636732020041056</v>
      </c>
      <c r="T227" s="68" t="n">
        <f aca="false">VLOOKUP($R227,$K$6:$Q$506,6)/$C$26</f>
        <v>7.55598023569954</v>
      </c>
      <c r="U227" s="69" t="n">
        <f aca="false">VLOOKUP($R227,$K$6:$Q$506,7)/$C$26</f>
        <v>115.288716927769</v>
      </c>
      <c r="V227" s="28" t="s">
        <v>345</v>
      </c>
      <c r="W227" s="78" t="n">
        <f aca="false">G227*S227+H227*T227+I227*U227</f>
        <v>0</v>
      </c>
      <c r="X227" s="25"/>
      <c r="Y227" s="25"/>
      <c r="Z227" s="25"/>
    </row>
    <row r="228" customFormat="false" ht="15.75" hidden="false" customHeight="false" outlineLevel="0" collapsed="false">
      <c r="A228" s="25"/>
      <c r="B228" s="25"/>
      <c r="C228" s="25"/>
      <c r="D228" s="25"/>
      <c r="E228" s="25"/>
      <c r="F228" s="28" t="s">
        <v>346</v>
      </c>
      <c r="G228" s="103" t="n">
        <v>0</v>
      </c>
      <c r="H228" s="76" t="n">
        <v>0</v>
      </c>
      <c r="I228" s="77" t="n">
        <v>0</v>
      </c>
      <c r="J228" s="25"/>
      <c r="K228" s="61" t="n">
        <v>222</v>
      </c>
      <c r="L228" s="62" t="n">
        <f aca="false">$B$17+$B$18*EXP(-K228/$B$21)+$B$19*EXP(-K228/$B$22)+$B$20*EXP(-K228/$B$23)</f>
        <v>0.345531894238075</v>
      </c>
      <c r="M228" s="63" t="n">
        <f aca="false">EXP(-K228/$D$9)</f>
        <v>6.75110715847958E-009</v>
      </c>
      <c r="N228" s="63" t="n">
        <f aca="false">EXP(-K228/$D$8)</f>
        <v>0.130458873470731</v>
      </c>
      <c r="O228" s="64" t="n">
        <f aca="false">(K228*$B$17+$B$18*$B$21*(1-EXP(-K228/$B$21))+$B$19*$B$22*(1-EXP(-K228/$B$22))+$B$20*$B$23*(1-EXP(-K228/$B$23)))*$C$7</f>
        <v>1.66654350382822E-013</v>
      </c>
      <c r="P228" s="64" t="n">
        <f aca="false">$D$9*(1-EXP(-K228/$D$9))*$C$9</f>
        <v>2.36561262130995E-012</v>
      </c>
      <c r="Q228" s="65" t="n">
        <f aca="false">$D$8*(1-EXP(-K228/$D$8))*$C$8</f>
        <v>3.40161233402225E-011</v>
      </c>
      <c r="R228" s="66" t="n">
        <f aca="false">$B$13-K228</f>
        <v>278</v>
      </c>
      <c r="S228" s="67" t="n">
        <f aca="false">VLOOKUP($R228,$K$6:$Q$506,5)/$C$26</f>
        <v>0.634945930846279</v>
      </c>
      <c r="T228" s="68" t="n">
        <f aca="false">VLOOKUP($R228,$K$6:$Q$506,6)/$C$26</f>
        <v>7.55598023566352</v>
      </c>
      <c r="U228" s="69" t="n">
        <f aca="false">VLOOKUP($R228,$K$6:$Q$506,7)/$C$26</f>
        <v>115.199658592286</v>
      </c>
      <c r="V228" s="28" t="s">
        <v>346</v>
      </c>
      <c r="W228" s="78" t="n">
        <f aca="false">G228*S228+H228*T228+I228*U228</f>
        <v>0</v>
      </c>
      <c r="X228" s="25"/>
      <c r="Y228" s="25"/>
      <c r="Z228" s="25"/>
    </row>
    <row r="229" customFormat="false" ht="15.75" hidden="false" customHeight="false" outlineLevel="0" collapsed="false">
      <c r="A229" s="25"/>
      <c r="B229" s="25"/>
      <c r="C229" s="25"/>
      <c r="D229" s="25"/>
      <c r="E229" s="25"/>
      <c r="F229" s="28" t="s">
        <v>347</v>
      </c>
      <c r="G229" s="103" t="n">
        <v>0</v>
      </c>
      <c r="H229" s="76" t="n">
        <v>0</v>
      </c>
      <c r="I229" s="77" t="n">
        <v>0</v>
      </c>
      <c r="J229" s="25"/>
      <c r="K229" s="61" t="n">
        <v>223</v>
      </c>
      <c r="L229" s="62" t="n">
        <f aca="false">$B$17+$B$18*EXP(-K229/$B$21)+$B$19*EXP(-K229/$B$22)+$B$20*EXP(-K229/$B$23)</f>
        <v>0.34519129563029</v>
      </c>
      <c r="M229" s="63" t="n">
        <f aca="false">EXP(-K229/$D$9)</f>
        <v>6.20255157782784E-009</v>
      </c>
      <c r="N229" s="63" t="n">
        <f aca="false">EXP(-K229/$D$8)</f>
        <v>0.129267476551844</v>
      </c>
      <c r="O229" s="64" t="n">
        <f aca="false">(K229*$B$17+$B$18*$B$21*(1-EXP(-K229/$B$21))+$B$19*$B$22*(1-EXP(-K229/$B$22))+$B$20*$B$23*(1-EXP(-K229/$B$23)))*$C$7</f>
        <v>1.6724314700536E-013</v>
      </c>
      <c r="P229" s="64" t="n">
        <f aca="false">$D$9*(1-EXP(-K229/$D$9))*$C$9</f>
        <v>2.36561262260762E-012</v>
      </c>
      <c r="Q229" s="65" t="n">
        <f aca="false">$D$8*(1-EXP(-K229/$D$8))*$C$8</f>
        <v>3.40627303416667E-011</v>
      </c>
      <c r="R229" s="66" t="n">
        <f aca="false">$B$13-K229</f>
        <v>277</v>
      </c>
      <c r="S229" s="67" t="n">
        <f aca="false">VLOOKUP($R229,$K$6:$Q$506,5)/$C$26</f>
        <v>0.633158292384476</v>
      </c>
      <c r="T229" s="68" t="n">
        <f aca="false">VLOOKUP($R229,$K$6:$Q$506,6)/$C$26</f>
        <v>7.55598023562433</v>
      </c>
      <c r="U229" s="69" t="n">
        <f aca="false">VLOOKUP($R229,$K$6:$Q$506,7)/$C$26</f>
        <v>115.109779448436</v>
      </c>
      <c r="V229" s="28" t="s">
        <v>347</v>
      </c>
      <c r="W229" s="78" t="n">
        <f aca="false">G229*S229+H229*T229+I229*U229</f>
        <v>0</v>
      </c>
      <c r="X229" s="25"/>
      <c r="Y229" s="25"/>
      <c r="Z229" s="25"/>
    </row>
    <row r="230" customFormat="false" ht="15.75" hidden="false" customHeight="false" outlineLevel="0" collapsed="false">
      <c r="A230" s="25"/>
      <c r="B230" s="25"/>
      <c r="C230" s="25"/>
      <c r="D230" s="25"/>
      <c r="E230" s="25"/>
      <c r="F230" s="28" t="s">
        <v>348</v>
      </c>
      <c r="G230" s="103" t="n">
        <v>0</v>
      </c>
      <c r="H230" s="76" t="n">
        <v>0</v>
      </c>
      <c r="I230" s="77" t="n">
        <v>0</v>
      </c>
      <c r="J230" s="25"/>
      <c r="K230" s="61" t="n">
        <v>224</v>
      </c>
      <c r="L230" s="62" t="n">
        <f aca="false">$B$17+$B$18*EXP(-K230/$B$21)+$B$19*EXP(-K230/$B$22)+$B$20*EXP(-K230/$B$23)</f>
        <v>0.344851988184073</v>
      </c>
      <c r="M230" s="63" t="n">
        <f aca="false">EXP(-K230/$D$9)</f>
        <v>5.69856842329827E-009</v>
      </c>
      <c r="N230" s="63" t="n">
        <f aca="false">EXP(-K230/$D$8)</f>
        <v>0.128086959894151</v>
      </c>
      <c r="O230" s="64" t="n">
        <f aca="false">(K230*$B$17+$B$18*$B$21*(1-EXP(-K230/$B$21))+$B$19*$B$22*(1-EXP(-K230/$B$22))+$B$20*$B$23*(1-EXP(-K230/$B$23)))*$C$7</f>
        <v>1.67831364054133E-013</v>
      </c>
      <c r="P230" s="64" t="n">
        <f aca="false">$D$9*(1-EXP(-K230/$D$9))*$C$9</f>
        <v>2.36561262379985E-012</v>
      </c>
      <c r="Q230" s="65" t="n">
        <f aca="false">$D$8*(1-EXP(-K230/$D$8))*$C$8</f>
        <v>3.41089117113664E-011</v>
      </c>
      <c r="R230" s="66" t="n">
        <f aca="false">$B$13-K230</f>
        <v>276</v>
      </c>
      <c r="S230" s="67" t="n">
        <f aca="false">VLOOKUP($R230,$K$6:$Q$506,5)/$C$26</f>
        <v>0.631369100195857</v>
      </c>
      <c r="T230" s="68" t="n">
        <f aca="false">VLOOKUP($R230,$K$6:$Q$506,6)/$C$26</f>
        <v>7.55598023558166</v>
      </c>
      <c r="U230" s="69" t="n">
        <f aca="false">VLOOKUP($R230,$K$6:$Q$506,7)/$C$26</f>
        <v>115.019071931216</v>
      </c>
      <c r="V230" s="28" t="s">
        <v>348</v>
      </c>
      <c r="W230" s="78" t="n">
        <f aca="false">G230*S230+H230*T230+I230*U230</f>
        <v>0</v>
      </c>
      <c r="X230" s="25"/>
      <c r="Y230" s="25"/>
      <c r="Z230" s="25"/>
    </row>
    <row r="231" customFormat="false" ht="15.75" hidden="false" customHeight="false" outlineLevel="0" collapsed="false">
      <c r="A231" s="25"/>
      <c r="B231" s="25"/>
      <c r="C231" s="25"/>
      <c r="D231" s="25"/>
      <c r="E231" s="25"/>
      <c r="F231" s="28" t="s">
        <v>349</v>
      </c>
      <c r="G231" s="103" t="n">
        <v>0</v>
      </c>
      <c r="H231" s="76" t="n">
        <v>0</v>
      </c>
      <c r="I231" s="77" t="n">
        <v>0</v>
      </c>
      <c r="J231" s="25"/>
      <c r="K231" s="61" t="n">
        <v>225</v>
      </c>
      <c r="L231" s="62" t="n">
        <f aca="false">$B$17+$B$18*EXP(-K231/$B$21)+$B$19*EXP(-K231/$B$22)+$B$20*EXP(-K231/$B$23)</f>
        <v>0.344513957057417</v>
      </c>
      <c r="M231" s="63" t="n">
        <f aca="false">EXP(-K231/$D$9)</f>
        <v>5.2355359995869E-009</v>
      </c>
      <c r="N231" s="63" t="n">
        <f aca="false">EXP(-K231/$D$8)</f>
        <v>0.126917224135228</v>
      </c>
      <c r="O231" s="64" t="n">
        <f aca="false">(K231*$B$17+$B$18*$B$21*(1-EXP(-K231/$B$21))+$B$19*$B$22*(1-EXP(-K231/$B$22))+$B$20*$B$23*(1-EXP(-K231/$B$23)))*$C$7</f>
        <v>1.68419003717703E-013</v>
      </c>
      <c r="P231" s="64" t="n">
        <f aca="false">$D$9*(1-EXP(-K231/$D$9))*$C$9</f>
        <v>2.36561262489521E-012</v>
      </c>
      <c r="Q231" s="65" t="n">
        <f aca="false">$D$8*(1-EXP(-K231/$D$8))*$C$8</f>
        <v>3.41546713363421E-011</v>
      </c>
      <c r="R231" s="66" t="n">
        <f aca="false">$B$13-K231</f>
        <v>275</v>
      </c>
      <c r="S231" s="67" t="n">
        <f aca="false">VLOOKUP($R231,$K$6:$Q$506,5)/$C$26</f>
        <v>0.629578349794697</v>
      </c>
      <c r="T231" s="68" t="n">
        <f aca="false">VLOOKUP($R231,$K$6:$Q$506,6)/$C$26</f>
        <v>7.55598023553522</v>
      </c>
      <c r="U231" s="69" t="n">
        <f aca="false">VLOOKUP($R231,$K$6:$Q$506,7)/$C$26</f>
        <v>114.927528405903</v>
      </c>
      <c r="V231" s="28" t="s">
        <v>349</v>
      </c>
      <c r="W231" s="78" t="n">
        <f aca="false">G231*S231+H231*T231+I231*U231</f>
        <v>0</v>
      </c>
      <c r="X231" s="25"/>
      <c r="Y231" s="25"/>
      <c r="Z231" s="25"/>
    </row>
    <row r="232" customFormat="false" ht="15.75" hidden="false" customHeight="false" outlineLevel="0" collapsed="false">
      <c r="A232" s="25"/>
      <c r="B232" s="25"/>
      <c r="C232" s="25"/>
      <c r="D232" s="25"/>
      <c r="E232" s="25"/>
      <c r="F232" s="28" t="s">
        <v>350</v>
      </c>
      <c r="G232" s="103" t="n">
        <v>0</v>
      </c>
      <c r="H232" s="76" t="n">
        <v>0</v>
      </c>
      <c r="I232" s="77" t="n">
        <v>0</v>
      </c>
      <c r="J232" s="25"/>
      <c r="K232" s="61" t="n">
        <v>226</v>
      </c>
      <c r="L232" s="62" t="n">
        <f aca="false">$B$17+$B$18*EXP(-K232/$B$21)+$B$19*EXP(-K232/$B$22)+$B$20*EXP(-K232/$B$23)</f>
        <v>0.344177187758312</v>
      </c>
      <c r="M232" s="63" t="n">
        <f aca="false">EXP(-K232/$D$9)</f>
        <v>4.81012688922058E-009</v>
      </c>
      <c r="N232" s="63" t="n">
        <f aca="false">EXP(-K232/$D$8)</f>
        <v>0.125758170820068</v>
      </c>
      <c r="O232" s="64" t="n">
        <f aca="false">(K232*$B$17+$B$18*$B$21*(1-EXP(-K232/$B$21))+$B$19*$B$22*(1-EXP(-K232/$B$22))+$B$20*$B$23*(1-EXP(-K232/$B$23)))*$C$7</f>
        <v>1.69006068159625E-013</v>
      </c>
      <c r="P232" s="64" t="n">
        <f aca="false">$D$9*(1-EXP(-K232/$D$9))*$C$9</f>
        <v>2.36561262590156E-012</v>
      </c>
      <c r="Q232" s="65" t="n">
        <f aca="false">$D$8*(1-EXP(-K232/$D$8))*$C$8</f>
        <v>3.42000130681171E-011</v>
      </c>
      <c r="R232" s="66" t="n">
        <f aca="false">$B$13-K232</f>
        <v>274</v>
      </c>
      <c r="S232" s="67" t="n">
        <f aca="false">VLOOKUP($R232,$K$6:$Q$506,5)/$C$26</f>
        <v>0.627786036668865</v>
      </c>
      <c r="T232" s="68" t="n">
        <f aca="false">VLOOKUP($R232,$K$6:$Q$506,6)/$C$26</f>
        <v>7.55598023548468</v>
      </c>
      <c r="U232" s="69" t="n">
        <f aca="false">VLOOKUP($R232,$K$6:$Q$506,7)/$C$26</f>
        <v>114.835141167408</v>
      </c>
      <c r="V232" s="28" t="s">
        <v>350</v>
      </c>
      <c r="W232" s="78" t="n">
        <f aca="false">G232*S232+H232*T232+I232*U232</f>
        <v>0</v>
      </c>
      <c r="X232" s="25"/>
      <c r="Y232" s="25"/>
      <c r="Z232" s="25"/>
    </row>
    <row r="233" customFormat="false" ht="15.75" hidden="false" customHeight="false" outlineLevel="0" collapsed="false">
      <c r="A233" s="25"/>
      <c r="B233" s="25"/>
      <c r="C233" s="25"/>
      <c r="D233" s="25"/>
      <c r="E233" s="25"/>
      <c r="F233" s="28" t="s">
        <v>351</v>
      </c>
      <c r="G233" s="103" t="n">
        <v>0</v>
      </c>
      <c r="H233" s="76" t="n">
        <v>0</v>
      </c>
      <c r="I233" s="77" t="n">
        <v>0</v>
      </c>
      <c r="J233" s="25"/>
      <c r="K233" s="61" t="n">
        <v>227</v>
      </c>
      <c r="L233" s="62" t="n">
        <f aca="false">$B$17+$B$18*EXP(-K233/$B$21)+$B$19*EXP(-K233/$B$22)+$B$20*EXP(-K233/$B$23)</f>
        <v>0.343841666135421</v>
      </c>
      <c r="M233" s="63" t="n">
        <f aca="false">EXP(-K233/$D$9)</f>
        <v>4.41928404125739E-009</v>
      </c>
      <c r="N233" s="63" t="n">
        <f aca="false">EXP(-K233/$D$8)</f>
        <v>0.124609702392786</v>
      </c>
      <c r="O233" s="64" t="n">
        <f aca="false">(K233*$B$17+$B$18*$B$21*(1-EXP(-K233/$B$21))+$B$19*$B$22*(1-EXP(-K233/$B$22))+$B$20*$B$23*(1-EXP(-K233/$B$23)))*$C$7</f>
        <v>1.69592559519042E-013</v>
      </c>
      <c r="P233" s="64" t="n">
        <f aca="false">$D$9*(1-EXP(-K233/$D$9))*$C$9</f>
        <v>2.36561262682614E-012</v>
      </c>
      <c r="Q233" s="65" t="n">
        <f aca="false">$D$8*(1-EXP(-K233/$D$8))*$C$8</f>
        <v>3.42449407230409E-011</v>
      </c>
      <c r="R233" s="66" t="n">
        <f aca="false">$B$13-K233</f>
        <v>273</v>
      </c>
      <c r="S233" s="67" t="n">
        <f aca="false">VLOOKUP($R233,$K$6:$Q$506,5)/$C$26</f>
        <v>0.625992156279344</v>
      </c>
      <c r="T233" s="68" t="n">
        <f aca="false">VLOOKUP($R233,$K$6:$Q$506,6)/$C$26</f>
        <v>7.55598023542967</v>
      </c>
      <c r="U233" s="69" t="n">
        <f aca="false">VLOOKUP($R233,$K$6:$Q$506,7)/$C$26</f>
        <v>114.741902439627</v>
      </c>
      <c r="V233" s="28" t="s">
        <v>351</v>
      </c>
      <c r="W233" s="78" t="n">
        <f aca="false">G233*S233+H233*T233+I233*U233</f>
        <v>0</v>
      </c>
      <c r="X233" s="25"/>
      <c r="Y233" s="25"/>
      <c r="Z233" s="25"/>
    </row>
    <row r="234" customFormat="false" ht="15.75" hidden="false" customHeight="false" outlineLevel="0" collapsed="false">
      <c r="A234" s="25"/>
      <c r="B234" s="25"/>
      <c r="C234" s="25"/>
      <c r="D234" s="25"/>
      <c r="E234" s="25"/>
      <c r="F234" s="28" t="s">
        <v>352</v>
      </c>
      <c r="G234" s="103" t="n">
        <v>0</v>
      </c>
      <c r="H234" s="76" t="n">
        <v>0</v>
      </c>
      <c r="I234" s="77" t="n">
        <v>0</v>
      </c>
      <c r="J234" s="25"/>
      <c r="K234" s="61" t="n">
        <v>228</v>
      </c>
      <c r="L234" s="62" t="n">
        <f aca="false">$B$17+$B$18*EXP(-K234/$B$21)+$B$19*EXP(-K234/$B$22)+$B$20*EXP(-K234/$B$23)</f>
        <v>0.343507378369014</v>
      </c>
      <c r="M234" s="63" t="n">
        <f aca="false">EXP(-K234/$D$9)</f>
        <v>4.06019880287956E-009</v>
      </c>
      <c r="N234" s="63" t="n">
        <f aca="false">EXP(-K234/$D$8)</f>
        <v>0.123471722188416</v>
      </c>
      <c r="O234" s="64" t="n">
        <f aca="false">(K234*$B$17+$B$18*$B$21*(1-EXP(-K234/$B$21))+$B$19*$B$22*(1-EXP(-K234/$B$22))+$B$20*$B$23*(1-EXP(-K234/$B$23)))*$C$7</f>
        <v>1.70178479911253E-013</v>
      </c>
      <c r="P234" s="64" t="n">
        <f aca="false">$D$9*(1-EXP(-K234/$D$9))*$C$9</f>
        <v>2.3656126276756E-012</v>
      </c>
      <c r="Q234" s="65" t="n">
        <f aca="false">$D$8*(1-EXP(-K234/$D$8))*$C$8</f>
        <v>3.42894580826109E-011</v>
      </c>
      <c r="R234" s="66" t="n">
        <f aca="false">$B$13-K234</f>
        <v>272</v>
      </c>
      <c r="S234" s="67" t="n">
        <f aca="false">VLOOKUP($R234,$K$6:$Q$506,5)/$C$26</f>
        <v>0.624196704059728</v>
      </c>
      <c r="T234" s="68" t="n">
        <f aca="false">VLOOKUP($R234,$K$6:$Q$506,6)/$C$26</f>
        <v>7.55598023536979</v>
      </c>
      <c r="U234" s="69" t="n">
        <f aca="false">VLOOKUP($R234,$K$6:$Q$506,7)/$C$26</f>
        <v>114.647804374789</v>
      </c>
      <c r="V234" s="28" t="s">
        <v>352</v>
      </c>
      <c r="W234" s="78" t="n">
        <f aca="false">G234*S234+H234*T234+I234*U234</f>
        <v>0</v>
      </c>
      <c r="X234" s="25"/>
      <c r="Y234" s="25"/>
      <c r="Z234" s="25"/>
    </row>
    <row r="235" customFormat="false" ht="15.75" hidden="false" customHeight="false" outlineLevel="0" collapsed="false">
      <c r="A235" s="25"/>
      <c r="B235" s="25"/>
      <c r="C235" s="25"/>
      <c r="D235" s="25"/>
      <c r="E235" s="25"/>
      <c r="F235" s="28" t="s">
        <v>353</v>
      </c>
      <c r="G235" s="103" t="n">
        <v>0</v>
      </c>
      <c r="H235" s="76" t="n">
        <v>0</v>
      </c>
      <c r="I235" s="77" t="n">
        <v>0</v>
      </c>
      <c r="J235" s="25"/>
      <c r="K235" s="61" t="n">
        <v>229</v>
      </c>
      <c r="L235" s="62" t="n">
        <f aca="false">$B$17+$B$18*EXP(-K235/$B$21)+$B$19*EXP(-K235/$B$22)+$B$20*EXP(-K235/$B$23)</f>
        <v>0.343174310962143</v>
      </c>
      <c r="M235" s="63" t="n">
        <f aca="false">EXP(-K235/$D$9)</f>
        <v>3.73029073601121E-009</v>
      </c>
      <c r="N235" s="63" t="n">
        <f aca="false">EXP(-K235/$D$8)</f>
        <v>0.122344134424767</v>
      </c>
      <c r="O235" s="64" t="n">
        <f aca="false">(K235*$B$17+$B$18*$B$21*(1-EXP(-K235/$B$21))+$B$19*$B$22*(1-EXP(-K235/$B$22))+$B$20*$B$23*(1-EXP(-K235/$B$23)))*$C$7</f>
        <v>1.70763831428274E-013</v>
      </c>
      <c r="P235" s="64" t="n">
        <f aca="false">$D$9*(1-EXP(-K235/$D$9))*$C$9</f>
        <v>2.36561262845603E-012</v>
      </c>
      <c r="Q235" s="65" t="n">
        <f aca="false">$D$8*(1-EXP(-K235/$D$8))*$C$8</f>
        <v>3.43335688937904E-011</v>
      </c>
      <c r="R235" s="66" t="n">
        <f aca="false">$B$13-K235</f>
        <v>271</v>
      </c>
      <c r="S235" s="67" t="n">
        <f aca="false">VLOOKUP($R235,$K$6:$Q$506,5)/$C$26</f>
        <v>0.622399675415718</v>
      </c>
      <c r="T235" s="68" t="n">
        <f aca="false">VLOOKUP($R235,$K$6:$Q$506,6)/$C$26</f>
        <v>7.55598023530461</v>
      </c>
      <c r="U235" s="69" t="n">
        <f aca="false">VLOOKUP($R235,$K$6:$Q$506,7)/$C$26</f>
        <v>114.55283905279</v>
      </c>
      <c r="V235" s="28" t="s">
        <v>353</v>
      </c>
      <c r="W235" s="78" t="n">
        <f aca="false">G235*S235+H235*T235+I235*U235</f>
        <v>0</v>
      </c>
      <c r="X235" s="25"/>
      <c r="Y235" s="25"/>
      <c r="Z235" s="25"/>
    </row>
    <row r="236" customFormat="false" ht="15.75" hidden="false" customHeight="false" outlineLevel="0" collapsed="false">
      <c r="A236" s="25"/>
      <c r="B236" s="25"/>
      <c r="C236" s="25"/>
      <c r="D236" s="25"/>
      <c r="E236" s="25"/>
      <c r="F236" s="28" t="s">
        <v>354</v>
      </c>
      <c r="G236" s="103" t="n">
        <v>0</v>
      </c>
      <c r="H236" s="76" t="n">
        <v>0</v>
      </c>
      <c r="I236" s="77" t="n">
        <v>0</v>
      </c>
      <c r="J236" s="25"/>
      <c r="K236" s="61" t="n">
        <v>230</v>
      </c>
      <c r="L236" s="62" t="n">
        <f aca="false">$B$17+$B$18*EXP(-K236/$B$21)+$B$19*EXP(-K236/$B$22)+$B$20*EXP(-K236/$B$23)</f>
        <v>0.342842450732054</v>
      </c>
      <c r="M236" s="63" t="n">
        <f aca="false">EXP(-K236/$D$9)</f>
        <v>3.42718907391979E-009</v>
      </c>
      <c r="N236" s="63" t="n">
        <f aca="false">EXP(-K236/$D$8)</f>
        <v>0.12122684419437</v>
      </c>
      <c r="O236" s="64" t="n">
        <f aca="false">(K236*$B$17+$B$18*$B$21*(1-EXP(-K236/$B$21))+$B$19*$B$22*(1-EXP(-K236/$B$22))+$B$20*$B$23*(1-EXP(-K236/$B$23)))*$C$7</f>
        <v>1.71348616139378E-013</v>
      </c>
      <c r="P236" s="64" t="n">
        <f aca="false">$D$9*(1-EXP(-K236/$D$9))*$C$9</f>
        <v>2.36561262917305E-012</v>
      </c>
      <c r="Q236" s="65" t="n">
        <f aca="false">$D$8*(1-EXP(-K236/$D$8))*$C$8</f>
        <v>3.43772768693243E-011</v>
      </c>
      <c r="R236" s="66" t="n">
        <f aca="false">$B$13-K236</f>
        <v>270</v>
      </c>
      <c r="S236" s="67" t="n">
        <f aca="false">VLOOKUP($R236,$K$6:$Q$506,5)/$C$26</f>
        <v>0.620601065724596</v>
      </c>
      <c r="T236" s="68" t="n">
        <f aca="false">VLOOKUP($R236,$K$6:$Q$506,6)/$C$26</f>
        <v>7.55598023523367</v>
      </c>
      <c r="U236" s="69" t="n">
        <f aca="false">VLOOKUP($R236,$K$6:$Q$506,7)/$C$26</f>
        <v>114.456998480536</v>
      </c>
      <c r="V236" s="28" t="s">
        <v>354</v>
      </c>
      <c r="W236" s="78" t="n">
        <f aca="false">G236*S236+H236*T236+I236*U236</f>
        <v>0</v>
      </c>
      <c r="X236" s="25"/>
      <c r="Y236" s="25"/>
      <c r="Z236" s="25"/>
    </row>
    <row r="237" customFormat="false" ht="15.75" hidden="false" customHeight="false" outlineLevel="0" collapsed="false">
      <c r="A237" s="25"/>
      <c r="B237" s="25"/>
      <c r="C237" s="25"/>
      <c r="D237" s="25"/>
      <c r="E237" s="25"/>
      <c r="F237" s="28" t="s">
        <v>355</v>
      </c>
      <c r="G237" s="103" t="n">
        <v>0</v>
      </c>
      <c r="H237" s="76" t="n">
        <v>0</v>
      </c>
      <c r="I237" s="77" t="n">
        <v>0</v>
      </c>
      <c r="J237" s="25"/>
      <c r="K237" s="61" t="n">
        <v>231</v>
      </c>
      <c r="L237" s="62" t="n">
        <f aca="false">$B$17+$B$18*EXP(-K237/$B$21)+$B$19*EXP(-K237/$B$22)+$B$20*EXP(-K237/$B$23)</f>
        <v>0.342511784801834</v>
      </c>
      <c r="M237" s="63" t="n">
        <f aca="false">EXP(-K237/$D$9)</f>
        <v>3.14871568454602E-009</v>
      </c>
      <c r="N237" s="63" t="n">
        <f aca="false">EXP(-K237/$D$8)</f>
        <v>0.12011975745648</v>
      </c>
      <c r="O237" s="64" t="n">
        <f aca="false">(K237*$B$17+$B$18*$B$21*(1-EXP(-K237/$B$21))+$B$19*$B$22*(1-EXP(-K237/$B$22))+$B$20*$B$23*(1-EXP(-K237/$B$23)))*$C$7</f>
        <v>1.71932836091625E-013</v>
      </c>
      <c r="P237" s="64" t="n">
        <f aca="false">$D$9*(1-EXP(-K237/$D$9))*$C$9</f>
        <v>2.36561262983181E-012</v>
      </c>
      <c r="Q237" s="65" t="n">
        <f aca="false">$D$8*(1-EXP(-K237/$D$8))*$C$8</f>
        <v>3.44205856880512E-011</v>
      </c>
      <c r="R237" s="66" t="n">
        <f aca="false">$B$13-K237</f>
        <v>269</v>
      </c>
      <c r="S237" s="67" t="n">
        <f aca="false">VLOOKUP($R237,$K$6:$Q$506,5)/$C$26</f>
        <v>0.61880087033469</v>
      </c>
      <c r="T237" s="68" t="n">
        <f aca="false">VLOOKUP($R237,$K$6:$Q$506,6)/$C$26</f>
        <v>7.55598023515646</v>
      </c>
      <c r="U237" s="69" t="n">
        <f aca="false">VLOOKUP($R237,$K$6:$Q$506,7)/$C$26</f>
        <v>114.360274591258</v>
      </c>
      <c r="V237" s="28" t="s">
        <v>355</v>
      </c>
      <c r="W237" s="78" t="n">
        <f aca="false">G237*S237+H237*T237+I237*U237</f>
        <v>0</v>
      </c>
      <c r="X237" s="25"/>
      <c r="Y237" s="25"/>
      <c r="Z237" s="25"/>
    </row>
    <row r="238" customFormat="false" ht="15.75" hidden="false" customHeight="false" outlineLevel="0" collapsed="false">
      <c r="A238" s="25"/>
      <c r="B238" s="25"/>
      <c r="C238" s="25"/>
      <c r="D238" s="25"/>
      <c r="E238" s="25"/>
      <c r="F238" s="28" t="s">
        <v>356</v>
      </c>
      <c r="G238" s="103" t="n">
        <v>0</v>
      </c>
      <c r="H238" s="76" t="n">
        <v>0</v>
      </c>
      <c r="I238" s="77" t="n">
        <v>0</v>
      </c>
      <c r="J238" s="25"/>
      <c r="K238" s="61" t="n">
        <v>232</v>
      </c>
      <c r="L238" s="62" t="n">
        <f aca="false">$B$17+$B$18*EXP(-K238/$B$21)+$B$19*EXP(-K238/$B$22)+$B$20*EXP(-K238/$B$23)</f>
        <v>0.34218230059228</v>
      </c>
      <c r="M238" s="63" t="n">
        <f aca="false">EXP(-K238/$D$9)</f>
        <v>2.89286941813417E-009</v>
      </c>
      <c r="N238" s="63" t="n">
        <f aca="false">EXP(-K238/$D$8)</f>
        <v>0.119022781029168</v>
      </c>
      <c r="O238" s="64" t="n">
        <f aca="false">(K238*$B$17+$B$18*$B$21*(1-EXP(-K238/$B$21))+$B$19*$B$22*(1-EXP(-K238/$B$22))+$B$20*$B$23*(1-EXP(-K238/$B$23)))*$C$7</f>
        <v>1.72516493310378E-013</v>
      </c>
      <c r="P238" s="64" t="n">
        <f aca="false">$D$9*(1-EXP(-K238/$D$9))*$C$9</f>
        <v>2.36561263043705E-012</v>
      </c>
      <c r="Q238" s="65" t="n">
        <f aca="false">$D$8*(1-EXP(-K238/$D$8))*$C$8</f>
        <v>3.44634989952132E-011</v>
      </c>
      <c r="R238" s="66" t="n">
        <f aca="false">$B$13-K238</f>
        <v>268</v>
      </c>
      <c r="S238" s="67" t="n">
        <f aca="false">VLOOKUP($R238,$K$6:$Q$506,5)/$C$26</f>
        <v>0.61699908456482</v>
      </c>
      <c r="T238" s="68" t="n">
        <f aca="false">VLOOKUP($R238,$K$6:$Q$506,6)/$C$26</f>
        <v>7.55598023507241</v>
      </c>
      <c r="U238" s="69" t="n">
        <f aca="false">VLOOKUP($R238,$K$6:$Q$506,7)/$C$26</f>
        <v>114.262659243845</v>
      </c>
      <c r="V238" s="28" t="s">
        <v>356</v>
      </c>
      <c r="W238" s="78" t="n">
        <f aca="false">G238*S238+H238*T238+I238*U238</f>
        <v>0</v>
      </c>
      <c r="X238" s="25"/>
      <c r="Y238" s="25"/>
      <c r="Z238" s="25"/>
    </row>
    <row r="239" customFormat="false" ht="15.75" hidden="false" customHeight="false" outlineLevel="0" collapsed="false">
      <c r="A239" s="25"/>
      <c r="B239" s="25"/>
      <c r="C239" s="25"/>
      <c r="D239" s="25"/>
      <c r="E239" s="25"/>
      <c r="F239" s="28" t="s">
        <v>357</v>
      </c>
      <c r="G239" s="103" t="n">
        <v>0</v>
      </c>
      <c r="H239" s="76" t="n">
        <v>0</v>
      </c>
      <c r="I239" s="77" t="n">
        <v>0</v>
      </c>
      <c r="J239" s="25"/>
      <c r="K239" s="61" t="n">
        <v>233</v>
      </c>
      <c r="L239" s="62" t="n">
        <f aca="false">$B$17+$B$18*EXP(-K239/$B$21)+$B$19*EXP(-K239/$B$22)+$B$20*EXP(-K239/$B$23)</f>
        <v>0.341853985813991</v>
      </c>
      <c r="M239" s="63" t="n">
        <f aca="false">EXP(-K239/$D$9)</f>
        <v>2.65781172668262E-009</v>
      </c>
      <c r="N239" s="63" t="n">
        <f aca="false">EXP(-K239/$D$8)</f>
        <v>0.117935822581475</v>
      </c>
      <c r="O239" s="64" t="n">
        <f aca="false">(K239*$B$17+$B$18*$B$21*(1-EXP(-K239/$B$21))+$B$19*$B$22*(1-EXP(-K239/$B$22))+$B$20*$B$23*(1-EXP(-K239/$B$23)))*$C$7</f>
        <v>1.730995897998E-013</v>
      </c>
      <c r="P239" s="64" t="n">
        <f aca="false">$D$9*(1-EXP(-K239/$D$9))*$C$9</f>
        <v>2.3656126309931E-012</v>
      </c>
      <c r="Q239" s="65" t="n">
        <f aca="false">$D$8*(1-EXP(-K239/$D$8))*$C$8</f>
        <v>3.45060204027629E-011</v>
      </c>
      <c r="R239" s="66" t="n">
        <f aca="false">$B$13-K239</f>
        <v>267</v>
      </c>
      <c r="S239" s="67" t="n">
        <f aca="false">VLOOKUP($R239,$K$6:$Q$506,5)/$C$26</f>
        <v>0.615195703703734</v>
      </c>
      <c r="T239" s="68" t="n">
        <f aca="false">VLOOKUP($R239,$K$6:$Q$506,6)/$C$26</f>
        <v>7.55598023498094</v>
      </c>
      <c r="U239" s="69" t="n">
        <f aca="false">VLOOKUP($R239,$K$6:$Q$506,7)/$C$26</f>
        <v>114.16414422215</v>
      </c>
      <c r="V239" s="28" t="s">
        <v>357</v>
      </c>
      <c r="W239" s="78" t="n">
        <f aca="false">G239*S239+H239*T239+I239*U239</f>
        <v>0</v>
      </c>
      <c r="X239" s="25"/>
      <c r="Y239" s="25"/>
      <c r="Z239" s="25"/>
    </row>
    <row r="240" customFormat="false" ht="15.75" hidden="false" customHeight="false" outlineLevel="0" collapsed="false">
      <c r="A240" s="25"/>
      <c r="B240" s="25"/>
      <c r="C240" s="25"/>
      <c r="D240" s="25"/>
      <c r="E240" s="25"/>
      <c r="F240" s="28" t="s">
        <v>358</v>
      </c>
      <c r="G240" s="103" t="n">
        <v>0</v>
      </c>
      <c r="H240" s="76" t="n">
        <v>0</v>
      </c>
      <c r="I240" s="77" t="n">
        <v>0</v>
      </c>
      <c r="J240" s="25"/>
      <c r="K240" s="61" t="n">
        <v>234</v>
      </c>
      <c r="L240" s="62" t="n">
        <f aca="false">$B$17+$B$18*EXP(-K240/$B$21)+$B$19*EXP(-K240/$B$22)+$B$20*EXP(-K240/$B$23)</f>
        <v>0.341526828459665</v>
      </c>
      <c r="M240" s="63" t="n">
        <f aca="false">EXP(-K240/$D$9)</f>
        <v>2.441853451874E-009</v>
      </c>
      <c r="N240" s="63" t="n">
        <f aca="false">EXP(-K240/$D$8)</f>
        <v>0.116858790625642</v>
      </c>
      <c r="O240" s="64" t="n">
        <f aca="false">(K240*$B$17+$B$18*$B$21*(1-EXP(-K240/$B$21))+$B$19*$B$22*(1-EXP(-K240/$B$22))+$B$20*$B$23*(1-EXP(-K240/$B$23)))*$C$7</f>
        <v>1.73682127543346E-013</v>
      </c>
      <c r="P240" s="64" t="n">
        <f aca="false">$D$9*(1-EXP(-K240/$D$9))*$C$9</f>
        <v>2.36561263150398E-012</v>
      </c>
      <c r="Q240" s="65" t="n">
        <f aca="false">$D$8*(1-EXP(-K240/$D$8))*$C$8</f>
        <v>3.45481534896673E-011</v>
      </c>
      <c r="R240" s="66" t="n">
        <f aca="false">$B$13-K240</f>
        <v>266</v>
      </c>
      <c r="S240" s="67" t="n">
        <f aca="false">VLOOKUP($R240,$K$6:$Q$506,5)/$C$26</f>
        <v>0.613390723009529</v>
      </c>
      <c r="T240" s="68" t="n">
        <f aca="false">VLOOKUP($R240,$K$6:$Q$506,6)/$C$26</f>
        <v>7.55598023488137</v>
      </c>
      <c r="U240" s="69" t="n">
        <f aca="false">VLOOKUP($R240,$K$6:$Q$506,7)/$C$26</f>
        <v>114.064721234303</v>
      </c>
      <c r="V240" s="28" t="s">
        <v>358</v>
      </c>
      <c r="W240" s="78" t="n">
        <f aca="false">G240*S240+H240*T240+I240*U240</f>
        <v>0</v>
      </c>
      <c r="X240" s="25"/>
      <c r="Y240" s="25"/>
      <c r="Z240" s="25"/>
    </row>
    <row r="241" customFormat="false" ht="15.75" hidden="false" customHeight="false" outlineLevel="0" collapsed="false">
      <c r="A241" s="25"/>
      <c r="B241" s="25"/>
      <c r="C241" s="25"/>
      <c r="D241" s="25"/>
      <c r="E241" s="25"/>
      <c r="F241" s="28" t="s">
        <v>359</v>
      </c>
      <c r="G241" s="103" t="n">
        <v>0</v>
      </c>
      <c r="H241" s="76" t="n">
        <v>0</v>
      </c>
      <c r="I241" s="77" t="n">
        <v>0</v>
      </c>
      <c r="J241" s="25"/>
      <c r="K241" s="61" t="n">
        <v>235</v>
      </c>
      <c r="L241" s="62" t="n">
        <f aca="false">$B$17+$B$18*EXP(-K241/$B$21)+$B$19*EXP(-K241/$B$22)+$B$20*EXP(-K241/$B$23)</f>
        <v>0.341200816796614</v>
      </c>
      <c r="M241" s="63" t="n">
        <f aca="false">EXP(-K241/$D$9)</f>
        <v>2.24344268654098E-009</v>
      </c>
      <c r="N241" s="63" t="n">
        <f aca="false">EXP(-K241/$D$8)</f>
        <v>0.115791594509408</v>
      </c>
      <c r="O241" s="64" t="n">
        <f aca="false">(K241*$B$17+$B$18*$B$21*(1-EXP(-K241/$B$21))+$B$19*$B$22*(1-EXP(-K241/$B$22))+$B$20*$B$23*(1-EXP(-K241/$B$23)))*$C$7</f>
        <v>1.74264108504234E-013</v>
      </c>
      <c r="P241" s="64" t="n">
        <f aca="false">$D$9*(1-EXP(-K241/$D$9))*$C$9</f>
        <v>2.36561263197334E-012</v>
      </c>
      <c r="Q241" s="65" t="n">
        <f aca="false">$D$8*(1-EXP(-K241/$D$8))*$C$8</f>
        <v>3.45899018022088E-011</v>
      </c>
      <c r="R241" s="66" t="n">
        <f aca="false">$B$13-K241</f>
        <v>265</v>
      </c>
      <c r="S241" s="67" t="n">
        <f aca="false">VLOOKUP($R241,$K$6:$Q$506,5)/$C$26</f>
        <v>0.611584137709048</v>
      </c>
      <c r="T241" s="68" t="n">
        <f aca="false">VLOOKUP($R241,$K$6:$Q$506,6)/$C$26</f>
        <v>7.555980234773</v>
      </c>
      <c r="U241" s="69" t="n">
        <f aca="false">VLOOKUP($R241,$K$6:$Q$506,7)/$C$26</f>
        <v>113.96438191201</v>
      </c>
      <c r="V241" s="28" t="s">
        <v>359</v>
      </c>
      <c r="W241" s="78" t="n">
        <f aca="false">G241*S241+H241*T241+I241*U241</f>
        <v>0</v>
      </c>
      <c r="X241" s="25"/>
      <c r="Y241" s="25"/>
      <c r="Z241" s="25"/>
    </row>
    <row r="242" customFormat="false" ht="15.75" hidden="false" customHeight="false" outlineLevel="0" collapsed="false">
      <c r="A242" s="25"/>
      <c r="B242" s="25"/>
      <c r="C242" s="25"/>
      <c r="D242" s="25"/>
      <c r="E242" s="25"/>
      <c r="F242" s="28" t="s">
        <v>360</v>
      </c>
      <c r="G242" s="103" t="n">
        <v>0</v>
      </c>
      <c r="H242" s="76" t="n">
        <v>0</v>
      </c>
      <c r="I242" s="77" t="n">
        <v>0</v>
      </c>
      <c r="J242" s="25"/>
      <c r="K242" s="61" t="n">
        <v>236</v>
      </c>
      <c r="L242" s="62" t="n">
        <f aca="false">$B$17+$B$18*EXP(-K242/$B$21)+$B$19*EXP(-K242/$B$22)+$B$20*EXP(-K242/$B$23)</f>
        <v>0.340875939359475</v>
      </c>
      <c r="M242" s="63" t="n">
        <f aca="false">EXP(-K242/$D$9)</f>
        <v>2.06115362243856E-009</v>
      </c>
      <c r="N242" s="63" t="n">
        <f aca="false">EXP(-K242/$D$8)</f>
        <v>0.114734144408381</v>
      </c>
      <c r="O242" s="64" t="n">
        <f aca="false">(K242*$B$17+$B$18*$B$21*(1-EXP(-K242/$B$21))+$B$19*$B$22*(1-EXP(-K242/$B$22))+$B$20*$B$23*(1-EXP(-K242/$B$23)))*$C$7</f>
        <v>1.74845534625908E-013</v>
      </c>
      <c r="P242" s="64" t="n">
        <f aca="false">$D$9*(1-EXP(-K242/$D$9))*$C$9</f>
        <v>2.36561263240456E-012</v>
      </c>
      <c r="Q242" s="65" t="n">
        <f aca="false">$D$8*(1-EXP(-K242/$D$8))*$C$8</f>
        <v>3.4631268854284E-011</v>
      </c>
      <c r="R242" s="66" t="n">
        <f aca="false">$B$13-K242</f>
        <v>264</v>
      </c>
      <c r="S242" s="67" t="n">
        <f aca="false">VLOOKUP($R242,$K$6:$Q$506,5)/$C$26</f>
        <v>0.609775942997276</v>
      </c>
      <c r="T242" s="68" t="n">
        <f aca="false">VLOOKUP($R242,$K$6:$Q$506,6)/$C$26</f>
        <v>7.55598023465505</v>
      </c>
      <c r="U242" s="69" t="n">
        <f aca="false">VLOOKUP($R242,$K$6:$Q$506,7)/$C$26</f>
        <v>113.863117809853</v>
      </c>
      <c r="V242" s="28" t="s">
        <v>360</v>
      </c>
      <c r="W242" s="78" t="n">
        <f aca="false">G242*S242+H242*T242+I242*U242</f>
        <v>0</v>
      </c>
      <c r="X242" s="25"/>
      <c r="Y242" s="25"/>
      <c r="Z242" s="25"/>
    </row>
    <row r="243" customFormat="false" ht="15.75" hidden="false" customHeight="false" outlineLevel="0" collapsed="false">
      <c r="A243" s="25"/>
      <c r="B243" s="25"/>
      <c r="C243" s="25"/>
      <c r="D243" s="25"/>
      <c r="E243" s="25"/>
      <c r="F243" s="28" t="s">
        <v>361</v>
      </c>
      <c r="G243" s="103" t="n">
        <v>0</v>
      </c>
      <c r="H243" s="76" t="n">
        <v>0</v>
      </c>
      <c r="I243" s="77" t="n">
        <v>0</v>
      </c>
      <c r="J243" s="25"/>
      <c r="K243" s="61" t="n">
        <v>237</v>
      </c>
      <c r="L243" s="62" t="n">
        <f aca="false">$B$17+$B$18*EXP(-K243/$B$21)+$B$19*EXP(-K243/$B$22)+$B$20*EXP(-K243/$B$23)</f>
        <v>0.340552184943117</v>
      </c>
      <c r="M243" s="63" t="n">
        <f aca="false">EXP(-K243/$D$9)</f>
        <v>1.89367630418135E-009</v>
      </c>
      <c r="N243" s="63" t="n">
        <f aca="false">EXP(-K243/$D$8)</f>
        <v>0.113686351318478</v>
      </c>
      <c r="O243" s="64" t="n">
        <f aca="false">(K243*$B$17+$B$18*$B$21*(1-EXP(-K243/$B$21))+$B$19*$B$22*(1-EXP(-K243/$B$22))+$B$20*$B$23*(1-EXP(-K243/$B$23)))*$C$7</f>
        <v>1.75426407832488E-013</v>
      </c>
      <c r="P243" s="64" t="n">
        <f aca="false">$D$9*(1-EXP(-K243/$D$9))*$C$9</f>
        <v>2.36561263280075E-012</v>
      </c>
      <c r="Q243" s="65" t="n">
        <f aca="false">$D$8*(1-EXP(-K243/$D$8))*$C$8</f>
        <v>3.46722581276993E-011</v>
      </c>
      <c r="R243" s="66" t="n">
        <f aca="false">$B$13-K243</f>
        <v>263</v>
      </c>
      <c r="S243" s="67" t="n">
        <f aca="false">VLOOKUP($R243,$K$6:$Q$506,5)/$C$26</f>
        <v>0.607966134036704</v>
      </c>
      <c r="T243" s="68" t="n">
        <f aca="false">VLOOKUP($R243,$K$6:$Q$506,6)/$C$26</f>
        <v>7.55598023452666</v>
      </c>
      <c r="U243" s="69" t="n">
        <f aca="false">VLOOKUP($R243,$K$6:$Q$506,7)/$C$26</f>
        <v>113.760920404576</v>
      </c>
      <c r="V243" s="28" t="s">
        <v>361</v>
      </c>
      <c r="W243" s="78" t="n">
        <f aca="false">G243*S243+H243*T243+I243*U243</f>
        <v>0</v>
      </c>
      <c r="X243" s="25"/>
      <c r="Y243" s="25"/>
      <c r="Z243" s="25"/>
    </row>
    <row r="244" customFormat="false" ht="15.75" hidden="false" customHeight="false" outlineLevel="0" collapsed="false">
      <c r="A244" s="25"/>
      <c r="B244" s="25"/>
      <c r="C244" s="25"/>
      <c r="D244" s="25"/>
      <c r="E244" s="25"/>
      <c r="F244" s="28" t="s">
        <v>362</v>
      </c>
      <c r="G244" s="103" t="n">
        <v>0</v>
      </c>
      <c r="H244" s="76" t="n">
        <v>0</v>
      </c>
      <c r="I244" s="77" t="n">
        <v>0</v>
      </c>
      <c r="J244" s="25"/>
      <c r="K244" s="61" t="n">
        <v>238</v>
      </c>
      <c r="L244" s="62" t="n">
        <f aca="false">$B$17+$B$18*EXP(-K244/$B$21)+$B$19*EXP(-K244/$B$22)+$B$20*EXP(-K244/$B$23)</f>
        <v>0.340229542595741</v>
      </c>
      <c r="M244" s="63" t="n">
        <f aca="false">EXP(-K244/$D$9)</f>
        <v>1.73980721571608E-009</v>
      </c>
      <c r="N244" s="63" t="n">
        <f aca="false">EXP(-K244/$D$8)</f>
        <v>0.112648127048431</v>
      </c>
      <c r="O244" s="64" t="n">
        <f aca="false">(K244*$B$17+$B$18*$B$21*(1-EXP(-K244/$B$21))+$B$19*$B$22*(1-EXP(-K244/$B$22))+$B$20*$B$23*(1-EXP(-K244/$B$23)))*$C$7</f>
        <v>1.76006730029208E-013</v>
      </c>
      <c r="P244" s="64" t="n">
        <f aca="false">$D$9*(1-EXP(-K244/$D$9))*$C$9</f>
        <v>2.36561263316475E-012</v>
      </c>
      <c r="Q244" s="65" t="n">
        <f aca="false">$D$8*(1-EXP(-K244/$D$8))*$C$8</f>
        <v>3.47128730724641E-011</v>
      </c>
      <c r="R244" s="66" t="n">
        <f aca="false">$B$13-K244</f>
        <v>262</v>
      </c>
      <c r="S244" s="67" t="n">
        <f aca="false">VLOOKUP($R244,$K$6:$Q$506,5)/$C$26</f>
        <v>0.606154705956689</v>
      </c>
      <c r="T244" s="68" t="n">
        <f aca="false">VLOOKUP($R244,$K$6:$Q$506,6)/$C$26</f>
        <v>7.55598023438692</v>
      </c>
      <c r="U244" s="69" t="n">
        <f aca="false">VLOOKUP($R244,$K$6:$Q$506,7)/$C$26</f>
        <v>113.657781094366</v>
      </c>
      <c r="V244" s="28" t="s">
        <v>362</v>
      </c>
      <c r="W244" s="78" t="n">
        <f aca="false">G244*S244+H244*T244+I244*U244</f>
        <v>0</v>
      </c>
      <c r="X244" s="25"/>
      <c r="Y244" s="25"/>
      <c r="Z244" s="25"/>
    </row>
    <row r="245" customFormat="false" ht="15.75" hidden="false" customHeight="false" outlineLevel="0" collapsed="false">
      <c r="A245" s="25"/>
      <c r="B245" s="25"/>
      <c r="C245" s="25"/>
      <c r="D245" s="25"/>
      <c r="E245" s="25"/>
      <c r="F245" s="28" t="s">
        <v>363</v>
      </c>
      <c r="G245" s="103" t="n">
        <v>0</v>
      </c>
      <c r="H245" s="76" t="n">
        <v>0</v>
      </c>
      <c r="I245" s="77" t="n">
        <v>0</v>
      </c>
      <c r="J245" s="25"/>
      <c r="K245" s="61" t="n">
        <v>239</v>
      </c>
      <c r="L245" s="62" t="n">
        <f aca="false">$B$17+$B$18*EXP(-K245/$B$21)+$B$19*EXP(-K245/$B$22)+$B$20*EXP(-K245/$B$23)</f>
        <v>0.339908001612166</v>
      </c>
      <c r="M245" s="63" t="n">
        <f aca="false">EXP(-K245/$D$9)</f>
        <v>1.59844063168245E-009</v>
      </c>
      <c r="N245" s="63" t="n">
        <f aca="false">EXP(-K245/$D$8)</f>
        <v>0.111619384212368</v>
      </c>
      <c r="O245" s="64" t="n">
        <f aca="false">(K245*$B$17+$B$18*$B$21*(1-EXP(-K245/$B$21))+$B$19*$B$22*(1-EXP(-K245/$B$22))+$B$20*$B$23*(1-EXP(-K245/$B$23)))*$C$7</f>
        <v>1.76586503102842E-013</v>
      </c>
      <c r="P245" s="64" t="n">
        <f aca="false">$D$9*(1-EXP(-K245/$D$9))*$C$9</f>
        <v>2.36561263349916E-012</v>
      </c>
      <c r="Q245" s="65" t="n">
        <f aca="false">$D$8*(1-EXP(-K245/$D$8))*$C$8</f>
        <v>3.47531171070811E-011</v>
      </c>
      <c r="R245" s="66" t="n">
        <f aca="false">$B$13-K245</f>
        <v>261</v>
      </c>
      <c r="S245" s="67" t="n">
        <f aca="false">VLOOKUP($R245,$K$6:$Q$506,5)/$C$26</f>
        <v>0.604341653852787</v>
      </c>
      <c r="T245" s="68" t="n">
        <f aca="false">VLOOKUP($R245,$K$6:$Q$506,6)/$C$26</f>
        <v>7.55598023423482</v>
      </c>
      <c r="U245" s="69" t="n">
        <f aca="false">VLOOKUP($R245,$K$6:$Q$506,7)/$C$26</f>
        <v>113.553691198133</v>
      </c>
      <c r="V245" s="28" t="s">
        <v>363</v>
      </c>
      <c r="W245" s="78" t="n">
        <f aca="false">G245*S245+H245*T245+I245*U245</f>
        <v>0</v>
      </c>
      <c r="X245" s="25"/>
      <c r="Y245" s="25"/>
      <c r="Z245" s="25"/>
    </row>
    <row r="246" customFormat="false" ht="15.75" hidden="false" customHeight="false" outlineLevel="0" collapsed="false">
      <c r="A246" s="25"/>
      <c r="B246" s="25"/>
      <c r="C246" s="25"/>
      <c r="D246" s="25"/>
      <c r="E246" s="25"/>
      <c r="F246" s="28" t="s">
        <v>364</v>
      </c>
      <c r="G246" s="103" t="n">
        <v>0</v>
      </c>
      <c r="H246" s="76" t="n">
        <v>0</v>
      </c>
      <c r="I246" s="77" t="n">
        <v>0</v>
      </c>
      <c r="J246" s="25"/>
      <c r="K246" s="61" t="n">
        <v>240</v>
      </c>
      <c r="L246" s="62" t="n">
        <f aca="false">$B$17+$B$18*EXP(-K246/$B$21)+$B$19*EXP(-K246/$B$22)+$B$20*EXP(-K246/$B$23)</f>
        <v>0.339587551527297</v>
      </c>
      <c r="M246" s="63" t="n">
        <f aca="false">EXP(-K246/$D$9)</f>
        <v>1.46856067151199E-009</v>
      </c>
      <c r="N246" s="63" t="n">
        <f aca="false">EXP(-K246/$D$8)</f>
        <v>0.110600036222455</v>
      </c>
      <c r="O246" s="64" t="n">
        <f aca="false">(K246*$B$17+$B$18*$B$21*(1-EXP(-K246/$B$21))+$B$19*$B$22*(1-EXP(-K246/$B$22))+$B$20*$B$23*(1-EXP(-K246/$B$23)))*$C$7</f>
        <v>1.77165728922118E-013</v>
      </c>
      <c r="P246" s="64" t="n">
        <f aca="false">$D$9*(1-EXP(-K246/$D$9))*$C$9</f>
        <v>2.36561263380641E-012</v>
      </c>
      <c r="Q246" s="65" t="n">
        <f aca="false">$D$8*(1-EXP(-K246/$D$8))*$C$8</f>
        <v>3.47929936188337E-011</v>
      </c>
      <c r="R246" s="66" t="n">
        <f aca="false">$B$13-K246</f>
        <v>260</v>
      </c>
      <c r="S246" s="67" t="n">
        <f aca="false">VLOOKUP($R246,$K$6:$Q$506,5)/$C$26</f>
        <v>0.602526972786076</v>
      </c>
      <c r="T246" s="68" t="n">
        <f aca="false">VLOOKUP($R246,$K$6:$Q$506,6)/$C$26</f>
        <v>7.55598023406926</v>
      </c>
      <c r="U246" s="69" t="n">
        <f aca="false">VLOOKUP($R246,$K$6:$Q$506,7)/$C$26</f>
        <v>113.448641954777</v>
      </c>
      <c r="V246" s="28" t="s">
        <v>364</v>
      </c>
      <c r="W246" s="78" t="n">
        <f aca="false">G246*S246+H246*T246+I246*U246</f>
        <v>0</v>
      </c>
      <c r="X246" s="25"/>
      <c r="Y246" s="25"/>
      <c r="Z246" s="25"/>
    </row>
    <row r="247" customFormat="false" ht="15.75" hidden="false" customHeight="false" outlineLevel="0" collapsed="false">
      <c r="A247" s="25"/>
      <c r="B247" s="25"/>
      <c r="C247" s="25"/>
      <c r="D247" s="25"/>
      <c r="E247" s="25"/>
      <c r="F247" s="28" t="s">
        <v>365</v>
      </c>
      <c r="G247" s="103" t="n">
        <v>0</v>
      </c>
      <c r="H247" s="76" t="n">
        <v>0</v>
      </c>
      <c r="I247" s="77" t="n">
        <v>0</v>
      </c>
      <c r="J247" s="25"/>
      <c r="K247" s="61" t="n">
        <v>241</v>
      </c>
      <c r="L247" s="62" t="n">
        <f aca="false">$B$17+$B$18*EXP(-K247/$B$21)+$B$19*EXP(-K247/$B$22)+$B$20*EXP(-K247/$B$23)</f>
        <v>0.339268182109763</v>
      </c>
      <c r="M247" s="63" t="n">
        <f aca="false">EXP(-K247/$D$9)</f>
        <v>1.34923399916437E-009</v>
      </c>
      <c r="N247" s="63" t="n">
        <f aca="false">EXP(-K247/$D$8)</f>
        <v>0.10958999728161</v>
      </c>
      <c r="O247" s="64" t="n">
        <f aca="false">(K247*$B$17+$B$18*$B$21*(1-EXP(-K247/$B$21))+$B$19*$B$22*(1-EXP(-K247/$B$22))+$B$20*$B$23*(1-EXP(-K247/$B$23)))*$C$7</f>
        <v>1.77744409338122E-013</v>
      </c>
      <c r="P247" s="64" t="n">
        <f aca="false">$D$9*(1-EXP(-K247/$D$9))*$C$9</f>
        <v>2.36561263408869E-012</v>
      </c>
      <c r="Q247" s="65" t="n">
        <f aca="false">$D$8*(1-EXP(-K247/$D$8))*$C$8</f>
        <v>3.48325059640719E-011</v>
      </c>
      <c r="R247" s="66" t="n">
        <f aca="false">$B$13-K247</f>
        <v>259</v>
      </c>
      <c r="S247" s="67" t="n">
        <f aca="false">VLOOKUP($R247,$K$6:$Q$506,5)/$C$26</f>
        <v>0.600710657782453</v>
      </c>
      <c r="T247" s="68" t="n">
        <f aca="false">VLOOKUP($R247,$K$6:$Q$506,6)/$C$26</f>
        <v>7.55598023388907</v>
      </c>
      <c r="U247" s="69" t="n">
        <f aca="false">VLOOKUP($R247,$K$6:$Q$506,7)/$C$26</f>
        <v>113.342624522453</v>
      </c>
      <c r="V247" s="28" t="s">
        <v>365</v>
      </c>
      <c r="W247" s="78" t="n">
        <f aca="false">G247*S247+H247*T247+I247*U247</f>
        <v>0</v>
      </c>
      <c r="X247" s="25"/>
      <c r="Y247" s="25"/>
      <c r="Z247" s="25"/>
    </row>
    <row r="248" customFormat="false" ht="15.75" hidden="false" customHeight="false" outlineLevel="0" collapsed="false">
      <c r="A248" s="25"/>
      <c r="B248" s="25"/>
      <c r="C248" s="25"/>
      <c r="D248" s="25"/>
      <c r="E248" s="25"/>
      <c r="F248" s="28" t="s">
        <v>366</v>
      </c>
      <c r="G248" s="103" t="n">
        <v>0</v>
      </c>
      <c r="H248" s="76" t="n">
        <v>0</v>
      </c>
      <c r="I248" s="77" t="n">
        <v>0</v>
      </c>
      <c r="J248" s="25"/>
      <c r="K248" s="61" t="n">
        <v>242</v>
      </c>
      <c r="L248" s="62" t="n">
        <f aca="false">$B$17+$B$18*EXP(-K248/$B$21)+$B$19*EXP(-K248/$B$22)+$B$20*EXP(-K248/$B$23)</f>
        <v>0.338949883355735</v>
      </c>
      <c r="M248" s="63" t="n">
        <f aca="false">EXP(-K248/$D$9)</f>
        <v>1.23960311604069E-009</v>
      </c>
      <c r="N248" s="63" t="n">
        <f aca="false">EXP(-K248/$D$8)</f>
        <v>0.10858918237628</v>
      </c>
      <c r="O248" s="64" t="n">
        <f aca="false">(K248*$B$17+$B$18*$B$21*(1-EXP(-K248/$B$21))+$B$19*$B$22*(1-EXP(-K248/$B$22))+$B$20*$B$23*(1-EXP(-K248/$B$23)))*$C$7</f>
        <v>1.78322546184694E-013</v>
      </c>
      <c r="P248" s="64" t="n">
        <f aca="false">$D$9*(1-EXP(-K248/$D$9))*$C$9</f>
        <v>2.36561263434803E-012</v>
      </c>
      <c r="Q248" s="65" t="n">
        <f aca="false">$D$8*(1-EXP(-K248/$D$8))*$C$8</f>
        <v>3.48716574684939E-011</v>
      </c>
      <c r="R248" s="66" t="n">
        <f aca="false">$B$13-K248</f>
        <v>258</v>
      </c>
      <c r="S248" s="67" t="n">
        <f aca="false">VLOOKUP($R248,$K$6:$Q$506,5)/$C$26</f>
        <v>0.598892703831924</v>
      </c>
      <c r="T248" s="68" t="n">
        <f aca="false">VLOOKUP($R248,$K$6:$Q$506,6)/$C$26</f>
        <v>7.55598023369294</v>
      </c>
      <c r="U248" s="69" t="n">
        <f aca="false">VLOOKUP($R248,$K$6:$Q$506,7)/$C$26</f>
        <v>113.235629977822</v>
      </c>
      <c r="V248" s="28" t="s">
        <v>366</v>
      </c>
      <c r="W248" s="78" t="n">
        <f aca="false">G248*S248+H248*T248+I248*U248</f>
        <v>0</v>
      </c>
      <c r="X248" s="25"/>
      <c r="Y248" s="25"/>
      <c r="Z248" s="25"/>
    </row>
    <row r="249" customFormat="false" ht="15.75" hidden="false" customHeight="false" outlineLevel="0" collapsed="false">
      <c r="A249" s="25"/>
      <c r="B249" s="25"/>
      <c r="C249" s="25"/>
      <c r="D249" s="25"/>
      <c r="E249" s="25"/>
      <c r="F249" s="28" t="s">
        <v>367</v>
      </c>
      <c r="G249" s="103" t="n">
        <v>0</v>
      </c>
      <c r="H249" s="76" t="n">
        <v>0</v>
      </c>
      <c r="I249" s="77" t="n">
        <v>0</v>
      </c>
      <c r="J249" s="25"/>
      <c r="K249" s="61" t="n">
        <v>243</v>
      </c>
      <c r="L249" s="62" t="n">
        <f aca="false">$B$17+$B$18*EXP(-K249/$B$21)+$B$19*EXP(-K249/$B$22)+$B$20*EXP(-K249/$B$23)</f>
        <v>0.338632645482906</v>
      </c>
      <c r="M249" s="63" t="n">
        <f aca="false">EXP(-K249/$D$9)</f>
        <v>1.13888019887543E-009</v>
      </c>
      <c r="N249" s="63" t="n">
        <f aca="false">EXP(-K249/$D$8)</f>
        <v>0.107597507269285</v>
      </c>
      <c r="O249" s="64" t="n">
        <f aca="false">(K249*$B$17+$B$18*$B$21*(1-EXP(-K249/$B$21))+$B$19*$B$22*(1-EXP(-K249/$B$22))+$B$20*$B$23*(1-EXP(-K249/$B$23)))*$C$7</f>
        <v>1.78900141278806E-013</v>
      </c>
      <c r="P249" s="64" t="n">
        <f aca="false">$D$9*(1-EXP(-K249/$D$9))*$C$9</f>
        <v>2.36561263458631E-012</v>
      </c>
      <c r="Q249" s="65" t="n">
        <f aca="false">$D$8*(1-EXP(-K249/$D$8))*$C$8</f>
        <v>3.49104514274267E-011</v>
      </c>
      <c r="R249" s="66" t="n">
        <f aca="false">$B$13-K249</f>
        <v>257</v>
      </c>
      <c r="S249" s="67" t="n">
        <f aca="false">VLOOKUP($R249,$K$6:$Q$506,5)/$C$26</f>
        <v>0.597073105887857</v>
      </c>
      <c r="T249" s="68" t="n">
        <f aca="false">VLOOKUP($R249,$K$6:$Q$506,6)/$C$26</f>
        <v>7.55598023347946</v>
      </c>
      <c r="U249" s="69" t="n">
        <f aca="false">VLOOKUP($R249,$K$6:$Q$506,7)/$C$26</f>
        <v>113.127649315304</v>
      </c>
      <c r="V249" s="28" t="s">
        <v>367</v>
      </c>
      <c r="W249" s="78" t="n">
        <f aca="false">G249*S249+H249*T249+I249*U249</f>
        <v>0</v>
      </c>
      <c r="X249" s="25"/>
      <c r="Y249" s="25"/>
      <c r="Z249" s="25"/>
    </row>
    <row r="250" customFormat="false" ht="15.75" hidden="false" customHeight="false" outlineLevel="0" collapsed="false">
      <c r="A250" s="25"/>
      <c r="B250" s="25"/>
      <c r="C250" s="25"/>
      <c r="D250" s="25"/>
      <c r="E250" s="25"/>
      <c r="F250" s="28" t="s">
        <v>368</v>
      </c>
      <c r="G250" s="103" t="n">
        <v>0</v>
      </c>
      <c r="H250" s="76" t="n">
        <v>0</v>
      </c>
      <c r="I250" s="77" t="n">
        <v>0</v>
      </c>
      <c r="J250" s="25"/>
      <c r="K250" s="61" t="n">
        <v>244</v>
      </c>
      <c r="L250" s="62" t="n">
        <f aca="false">$B$17+$B$18*EXP(-K250/$B$21)+$B$19*EXP(-K250/$B$22)+$B$20*EXP(-K250/$B$23)</f>
        <v>0.33831645892463</v>
      </c>
      <c r="M250" s="63" t="n">
        <f aca="false">EXP(-K250/$D$9)</f>
        <v>1.04634143832529E-009</v>
      </c>
      <c r="N250" s="63" t="n">
        <f aca="false">EXP(-K250/$D$8)</f>
        <v>0.10661488849273</v>
      </c>
      <c r="O250" s="64" t="n">
        <f aca="false">(K250*$B$17+$B$18*$B$21*(1-EXP(-K250/$B$21))+$B$19*$B$22*(1-EXP(-K250/$B$22))+$B$20*$B$23*(1-EXP(-K250/$B$23)))*$C$7</f>
        <v>1.79477196420937E-013</v>
      </c>
      <c r="P250" s="64" t="n">
        <f aca="false">$D$9*(1-EXP(-K250/$D$9))*$C$9</f>
        <v>2.36561263480522E-012</v>
      </c>
      <c r="Q250" s="65" t="n">
        <f aca="false">$D$8*(1-EXP(-K250/$D$8))*$C$8</f>
        <v>3.49488911061032E-011</v>
      </c>
      <c r="R250" s="66" t="n">
        <f aca="false">$B$13-K250</f>
        <v>256</v>
      </c>
      <c r="S250" s="67" t="n">
        <f aca="false">VLOOKUP($R250,$K$6:$Q$506,5)/$C$26</f>
        <v>0.595251858866235</v>
      </c>
      <c r="T250" s="68" t="n">
        <f aca="false">VLOOKUP($R250,$K$6:$Q$506,6)/$C$26</f>
        <v>7.55598023324711</v>
      </c>
      <c r="U250" s="69" t="n">
        <f aca="false">VLOOKUP($R250,$K$6:$Q$506,7)/$C$26</f>
        <v>113.018673446318</v>
      </c>
      <c r="V250" s="28" t="s">
        <v>368</v>
      </c>
      <c r="W250" s="78" t="n">
        <f aca="false">G250*S250+H250*T250+I250*U250</f>
        <v>0</v>
      </c>
      <c r="X250" s="25"/>
      <c r="Y250" s="25"/>
      <c r="Z250" s="25"/>
    </row>
    <row r="251" customFormat="false" ht="15.75" hidden="false" customHeight="false" outlineLevel="0" collapsed="false">
      <c r="A251" s="25"/>
      <c r="B251" s="25"/>
      <c r="C251" s="25"/>
      <c r="D251" s="25"/>
      <c r="E251" s="25"/>
      <c r="F251" s="28" t="s">
        <v>369</v>
      </c>
      <c r="G251" s="103" t="n">
        <v>0</v>
      </c>
      <c r="H251" s="76" t="n">
        <v>0</v>
      </c>
      <c r="I251" s="77" t="n">
        <v>0</v>
      </c>
      <c r="J251" s="25"/>
      <c r="K251" s="61" t="n">
        <v>245</v>
      </c>
      <c r="L251" s="62" t="n">
        <f aca="false">$B$17+$B$18*EXP(-K251/$B$21)+$B$19*EXP(-K251/$B$22)+$B$20*EXP(-K251/$B$23)</f>
        <v>0.338001314324229</v>
      </c>
      <c r="M251" s="63" t="n">
        <f aca="false">EXP(-K251/$D$9)</f>
        <v>9.61321837571419E-010</v>
      </c>
      <c r="N251" s="63" t="n">
        <f aca="false">EXP(-K251/$D$8)</f>
        <v>0.105641243340979</v>
      </c>
      <c r="O251" s="64" t="n">
        <f aca="false">(K251*$B$17+$B$18*$B$21*(1-EXP(-K251/$B$21))+$B$19*$B$22*(1-EXP(-K251/$B$22))+$B$20*$B$23*(1-EXP(-K251/$B$23)))*$C$7</f>
        <v>1.80053713395438E-013</v>
      </c>
      <c r="P251" s="64" t="n">
        <f aca="false">$D$9*(1-EXP(-K251/$D$9))*$C$9</f>
        <v>2.36561263500634E-012</v>
      </c>
      <c r="Q251" s="65" t="n">
        <f aca="false">$D$8*(1-EXP(-K251/$D$8))*$C$8</f>
        <v>3.49869797399367E-011</v>
      </c>
      <c r="R251" s="66" t="n">
        <f aca="false">$B$13-K251</f>
        <v>255</v>
      </c>
      <c r="S251" s="67" t="n">
        <f aca="false">VLOOKUP($R251,$K$6:$Q$506,5)/$C$26</f>
        <v>0.593428957644874</v>
      </c>
      <c r="T251" s="68" t="n">
        <f aca="false">VLOOKUP($R251,$K$6:$Q$506,6)/$C$26</f>
        <v>7.5559802329942</v>
      </c>
      <c r="U251" s="69" t="n">
        <f aca="false">VLOOKUP($R251,$K$6:$Q$506,7)/$C$26</f>
        <v>112.908693198521</v>
      </c>
      <c r="V251" s="28" t="s">
        <v>369</v>
      </c>
      <c r="W251" s="78" t="n">
        <f aca="false">G251*S251+H251*T251+I251*U251</f>
        <v>0</v>
      </c>
      <c r="X251" s="25"/>
      <c r="Y251" s="25"/>
      <c r="Z251" s="25"/>
    </row>
    <row r="252" customFormat="false" ht="15.75" hidden="false" customHeight="false" outlineLevel="0" collapsed="false">
      <c r="A252" s="25"/>
      <c r="B252" s="25"/>
      <c r="C252" s="25"/>
      <c r="D252" s="25"/>
      <c r="E252" s="25"/>
      <c r="F252" s="28" t="s">
        <v>370</v>
      </c>
      <c r="G252" s="103" t="n">
        <v>0</v>
      </c>
      <c r="H252" s="76" t="n">
        <v>0</v>
      </c>
      <c r="I252" s="77" t="n">
        <v>0</v>
      </c>
      <c r="J252" s="25"/>
      <c r="K252" s="61" t="n">
        <v>246</v>
      </c>
      <c r="L252" s="62" t="n">
        <f aca="false">$B$17+$B$18*EXP(-K252/$B$21)+$B$19*EXP(-K252/$B$22)+$B$20*EXP(-K252/$B$23)</f>
        <v>0.33768720252944</v>
      </c>
      <c r="M252" s="63" t="n">
        <f aca="false">EXP(-K252/$D$9)</f>
        <v>8.83210433556771E-010</v>
      </c>
      <c r="N252" s="63" t="n">
        <f aca="false">EXP(-K252/$D$8)</f>
        <v>0.104676489863692</v>
      </c>
      <c r="O252" s="64" t="n">
        <f aca="false">(K252*$B$17+$B$18*$B$21*(1-EXP(-K252/$B$21))+$B$19*$B$22*(1-EXP(-K252/$B$22))+$B$20*$B$23*(1-EXP(-K252/$B$23)))*$C$7</f>
        <v>1.80629693970881E-013</v>
      </c>
      <c r="P252" s="64" t="n">
        <f aca="false">$D$9*(1-EXP(-K252/$D$9))*$C$9</f>
        <v>2.36561263519112E-012</v>
      </c>
      <c r="Q252" s="65" t="n">
        <f aca="false">$D$8*(1-EXP(-K252/$D$8))*$C$8</f>
        <v>3.5024720534794E-011</v>
      </c>
      <c r="R252" s="66" t="n">
        <f aca="false">$B$13-K252</f>
        <v>254</v>
      </c>
      <c r="S252" s="67" t="n">
        <f aca="false">VLOOKUP($R252,$K$6:$Q$506,5)/$C$26</f>
        <v>0.591604397062625</v>
      </c>
      <c r="T252" s="68" t="n">
        <f aca="false">VLOOKUP($R252,$K$6:$Q$506,6)/$C$26</f>
        <v>7.55598023271893</v>
      </c>
      <c r="U252" s="69" t="n">
        <f aca="false">VLOOKUP($R252,$K$6:$Q$506,7)/$C$26</f>
        <v>112.79769931503</v>
      </c>
      <c r="V252" s="28" t="s">
        <v>370</v>
      </c>
      <c r="W252" s="78" t="n">
        <f aca="false">G252*S252+H252*T252+I252*U252</f>
        <v>0</v>
      </c>
      <c r="X252" s="25"/>
      <c r="Y252" s="25"/>
      <c r="Z252" s="25"/>
    </row>
    <row r="253" customFormat="false" ht="15.75" hidden="false" customHeight="false" outlineLevel="0" collapsed="false">
      <c r="A253" s="25"/>
      <c r="B253" s="25"/>
      <c r="C253" s="25"/>
      <c r="D253" s="25"/>
      <c r="E253" s="25"/>
      <c r="F253" s="28" t="s">
        <v>371</v>
      </c>
      <c r="G253" s="103" t="n">
        <v>0</v>
      </c>
      <c r="H253" s="76" t="n">
        <v>0</v>
      </c>
      <c r="I253" s="77" t="n">
        <v>0</v>
      </c>
      <c r="J253" s="25"/>
      <c r="K253" s="61" t="n">
        <v>247</v>
      </c>
      <c r="L253" s="62" t="n">
        <f aca="false">$B$17+$B$18*EXP(-K253/$B$21)+$B$19*EXP(-K253/$B$22)+$B$20*EXP(-K253/$B$23)</f>
        <v>0.337374114587024</v>
      </c>
      <c r="M253" s="63" t="n">
        <f aca="false">EXP(-K253/$D$9)</f>
        <v>8.11445906517843E-010</v>
      </c>
      <c r="N253" s="63" t="n">
        <f aca="false">EXP(-K253/$D$8)</f>
        <v>0.10372054685893</v>
      </c>
      <c r="O253" s="64" t="n">
        <f aca="false">(K253*$B$17+$B$18*$B$21*(1-EXP(-K253/$B$21))+$B$19*$B$22*(1-EXP(-K253/$B$22))+$B$20*$B$23*(1-EXP(-K253/$B$23)))*$C$7</f>
        <v>1.81205139900407E-013</v>
      </c>
      <c r="P253" s="64" t="n">
        <f aca="false">$D$9*(1-EXP(-K253/$D$9))*$C$9</f>
        <v>2.36561263536089E-012</v>
      </c>
      <c r="Q253" s="65" t="n">
        <f aca="false">$D$8*(1-EXP(-K253/$D$8))*$C$8</f>
        <v>3.50621166672644E-011</v>
      </c>
      <c r="R253" s="66" t="n">
        <f aca="false">$B$13-K253</f>
        <v>253</v>
      </c>
      <c r="S253" s="67" t="n">
        <f aca="false">VLOOKUP($R253,$K$6:$Q$506,5)/$C$26</f>
        <v>0.58977817191856</v>
      </c>
      <c r="T253" s="68" t="n">
        <f aca="false">VLOOKUP($R253,$K$6:$Q$506,6)/$C$26</f>
        <v>7.55598023241931</v>
      </c>
      <c r="U253" s="69" t="n">
        <f aca="false">VLOOKUP($R253,$K$6:$Q$506,7)/$C$26</f>
        <v>112.685682453645</v>
      </c>
      <c r="V253" s="28" t="s">
        <v>371</v>
      </c>
      <c r="W253" s="78" t="n">
        <f aca="false">G253*S253+H253*T253+I253*U253</f>
        <v>0</v>
      </c>
      <c r="X253" s="25"/>
      <c r="Y253" s="25"/>
      <c r="Z253" s="25"/>
    </row>
    <row r="254" customFormat="false" ht="15.75" hidden="false" customHeight="false" outlineLevel="0" collapsed="false">
      <c r="A254" s="25"/>
      <c r="B254" s="25"/>
      <c r="C254" s="25"/>
      <c r="D254" s="25"/>
      <c r="E254" s="25"/>
      <c r="F254" s="28" t="s">
        <v>372</v>
      </c>
      <c r="G254" s="103" t="n">
        <v>0</v>
      </c>
      <c r="H254" s="76" t="n">
        <v>0</v>
      </c>
      <c r="I254" s="77" t="n">
        <v>0</v>
      </c>
      <c r="J254" s="25"/>
      <c r="K254" s="61" t="n">
        <v>248</v>
      </c>
      <c r="L254" s="62" t="n">
        <f aca="false">$B$17+$B$18*EXP(-K254/$B$21)+$B$19*EXP(-K254/$B$22)+$B$20*EXP(-K254/$B$23)</f>
        <v>0.337062041737512</v>
      </c>
      <c r="M254" s="63" t="n">
        <f aca="false">EXP(-K254/$D$9)</f>
        <v>7.45512546260294E-010</v>
      </c>
      <c r="N254" s="63" t="n">
        <f aca="false">EXP(-K254/$D$8)</f>
        <v>0.102773333866318</v>
      </c>
      <c r="O254" s="64" t="n">
        <f aca="false">(K254*$B$17+$B$18*$B$21*(1-EXP(-K254/$B$21))+$B$19*$B$22*(1-EXP(-K254/$B$22))+$B$20*$B$23*(1-EXP(-K254/$B$23)))*$C$7</f>
        <v>1.81780052922057E-013</v>
      </c>
      <c r="P254" s="64" t="n">
        <f aca="false">$D$9*(1-EXP(-K254/$D$9))*$C$9</f>
        <v>2.36561263551686E-012</v>
      </c>
      <c r="Q254" s="65" t="n">
        <f aca="false">$D$8*(1-EXP(-K254/$D$8))*$C$8</f>
        <v>3.50991712849278E-011</v>
      </c>
      <c r="R254" s="66" t="n">
        <f aca="false">$B$13-K254</f>
        <v>252</v>
      </c>
      <c r="S254" s="67" t="n">
        <f aca="false">VLOOKUP($R254,$K$6:$Q$506,5)/$C$26</f>
        <v>0.587950276971123</v>
      </c>
      <c r="T254" s="68" t="n">
        <f aca="false">VLOOKUP($R254,$K$6:$Q$506,6)/$C$26</f>
        <v>7.55598023209319</v>
      </c>
      <c r="U254" s="69" t="n">
        <f aca="false">VLOOKUP($R254,$K$6:$Q$506,7)/$C$26</f>
        <v>112.572633186066</v>
      </c>
      <c r="V254" s="28" t="s">
        <v>372</v>
      </c>
      <c r="W254" s="78" t="n">
        <f aca="false">G254*S254+H254*T254+I254*U254</f>
        <v>0</v>
      </c>
      <c r="X254" s="25"/>
      <c r="Y254" s="25"/>
      <c r="Z254" s="25"/>
    </row>
    <row r="255" customFormat="false" ht="15.75" hidden="false" customHeight="false" outlineLevel="0" collapsed="false">
      <c r="A255" s="25"/>
      <c r="B255" s="25"/>
      <c r="C255" s="25"/>
      <c r="D255" s="25"/>
      <c r="E255" s="25"/>
      <c r="F255" s="28" t="s">
        <v>373</v>
      </c>
      <c r="G255" s="103" t="n">
        <v>0</v>
      </c>
      <c r="H255" s="76" t="n">
        <v>0</v>
      </c>
      <c r="I255" s="77" t="n">
        <v>0</v>
      </c>
      <c r="J255" s="25"/>
      <c r="K255" s="61" t="n">
        <v>249</v>
      </c>
      <c r="L255" s="62" t="n">
        <f aca="false">$B$17+$B$18*EXP(-K255/$B$21)+$B$19*EXP(-K255/$B$22)+$B$20*EXP(-K255/$B$23)</f>
        <v>0.336750975410095</v>
      </c>
      <c r="M255" s="63" t="n">
        <f aca="false">EXP(-K255/$D$9)</f>
        <v>6.84936546191429E-010</v>
      </c>
      <c r="N255" s="63" t="n">
        <f aca="false">EXP(-K255/$D$8)</f>
        <v>0.101834771160275</v>
      </c>
      <c r="O255" s="64" t="n">
        <f aca="false">(K255*$B$17+$B$18*$B$21*(1-EXP(-K255/$B$21))+$B$19*$B$22*(1-EXP(-K255/$B$22))+$B$20*$B$23*(1-EXP(-K255/$B$23)))*$C$7</f>
        <v>1.82354434759101E-013</v>
      </c>
      <c r="P255" s="64" t="n">
        <f aca="false">$D$9*(1-EXP(-K255/$D$9))*$C$9</f>
        <v>2.36561263566016E-012</v>
      </c>
      <c r="Q255" s="65" t="n">
        <f aca="false">$D$8*(1-EXP(-K255/$D$8))*$C$8</f>
        <v>3.51358875066191E-011</v>
      </c>
      <c r="R255" s="66" t="n">
        <f aca="false">$B$13-K255</f>
        <v>251</v>
      </c>
      <c r="S255" s="67" t="n">
        <f aca="false">VLOOKUP($R255,$K$6:$Q$506,5)/$C$26</f>
        <v>0.586120706937273</v>
      </c>
      <c r="T255" s="68" t="n">
        <f aca="false">VLOOKUP($R255,$K$6:$Q$506,6)/$C$26</f>
        <v>7.55598023173824</v>
      </c>
      <c r="U255" s="69" t="n">
        <f aca="false">VLOOKUP($R255,$K$6:$Q$506,7)/$C$26</f>
        <v>112.458541997095</v>
      </c>
      <c r="V255" s="28" t="s">
        <v>373</v>
      </c>
      <c r="W255" s="78" t="n">
        <f aca="false">G255*S255+H255*T255+I255*U255</f>
        <v>0</v>
      </c>
      <c r="X255" s="25"/>
      <c r="Y255" s="25"/>
      <c r="Z255" s="25"/>
    </row>
    <row r="256" customFormat="false" ht="15.75" hidden="false" customHeight="false" outlineLevel="0" collapsed="false">
      <c r="A256" s="25"/>
      <c r="B256" s="25"/>
      <c r="C256" s="25"/>
      <c r="D256" s="25"/>
      <c r="E256" s="25"/>
      <c r="F256" s="28" t="s">
        <v>374</v>
      </c>
      <c r="G256" s="103" t="n">
        <v>0</v>
      </c>
      <c r="H256" s="76" t="n">
        <v>0</v>
      </c>
      <c r="I256" s="77" t="n">
        <v>0</v>
      </c>
      <c r="J256" s="25"/>
      <c r="K256" s="61" t="n">
        <v>250</v>
      </c>
      <c r="L256" s="62" t="n">
        <f aca="false">$B$17+$B$18*EXP(-K256/$B$21)+$B$19*EXP(-K256/$B$22)+$B$20*EXP(-K256/$B$23)</f>
        <v>0.336440907217656</v>
      </c>
      <c r="M256" s="63" t="n">
        <f aca="false">EXP(-K256/$D$9)</f>
        <v>6.29282598478022E-010</v>
      </c>
      <c r="N256" s="63" t="n">
        <f aca="false">EXP(-K256/$D$8)</f>
        <v>0.100904779743301</v>
      </c>
      <c r="O256" s="64" t="n">
        <f aca="false">(K256*$B$17+$B$18*$B$21*(1-EXP(-K256/$B$21))+$B$19*$B$22*(1-EXP(-K256/$B$22))+$B$20*$B$23*(1-EXP(-K256/$B$23)))*$C$7</f>
        <v>1.82928287120352E-013</v>
      </c>
      <c r="P256" s="64" t="n">
        <f aca="false">$D$9*(1-EXP(-K256/$D$9))*$C$9</f>
        <v>2.36561263579182E-012</v>
      </c>
      <c r="Q256" s="65" t="n">
        <f aca="false">$D$8*(1-EXP(-K256/$D$8))*$C$8</f>
        <v>3.51722684226907E-011</v>
      </c>
      <c r="R256" s="66" t="n">
        <f aca="false">$B$13-K256</f>
        <v>250</v>
      </c>
      <c r="S256" s="67" t="n">
        <f aca="false">VLOOKUP($R256,$K$6:$Q$506,5)/$C$26</f>
        <v>0.584289456491592</v>
      </c>
      <c r="T256" s="68" t="n">
        <f aca="false">VLOOKUP($R256,$K$6:$Q$506,6)/$C$26</f>
        <v>7.55598023135188</v>
      </c>
      <c r="U256" s="69" t="n">
        <f aca="false">VLOOKUP($R256,$K$6:$Q$506,7)/$C$26</f>
        <v>112.343399283838</v>
      </c>
      <c r="V256" s="28" t="s">
        <v>374</v>
      </c>
      <c r="W256" s="78" t="n">
        <f aca="false">G256*S256+H256*T256+I256*U256</f>
        <v>0</v>
      </c>
      <c r="X256" s="25"/>
      <c r="Y256" s="25"/>
      <c r="Z256" s="25"/>
    </row>
    <row r="257" customFormat="false" ht="15.75" hidden="false" customHeight="false" outlineLevel="0" collapsed="false">
      <c r="A257" s="25"/>
      <c r="B257" s="25"/>
      <c r="C257" s="25"/>
      <c r="D257" s="25"/>
      <c r="E257" s="25"/>
      <c r="F257" s="28" t="s">
        <v>375</v>
      </c>
      <c r="G257" s="103" t="n">
        <v>0</v>
      </c>
      <c r="H257" s="76" t="n">
        <v>0</v>
      </c>
      <c r="I257" s="77" t="n">
        <v>0</v>
      </c>
      <c r="J257" s="25"/>
      <c r="K257" s="61" t="n">
        <v>251</v>
      </c>
      <c r="L257" s="62" t="n">
        <f aca="false">$B$17+$B$18*EXP(-K257/$B$21)+$B$19*EXP(-K257/$B$22)+$B$20*EXP(-K257/$B$23)</f>
        <v>0.336131828951926</v>
      </c>
      <c r="M257" s="63" t="n">
        <f aca="false">EXP(-K257/$D$9)</f>
        <v>5.78150765861712E-010</v>
      </c>
      <c r="N257" s="63" t="n">
        <f aca="false">EXP(-K257/$D$8)</f>
        <v>0.0999832813393303</v>
      </c>
      <c r="O257" s="64" t="n">
        <f aca="false">(K257*$B$17+$B$18*$B$21*(1-EXP(-K257/$B$21))+$B$19*$B$22*(1-EXP(-K257/$B$22))+$B$20*$B$23*(1-EXP(-K257/$B$23)))*$C$7</f>
        <v>1.83501611700481E-013</v>
      </c>
      <c r="P257" s="64" t="n">
        <f aca="false">$D$9*(1-EXP(-K257/$D$9))*$C$9</f>
        <v>2.36561263591277E-012</v>
      </c>
      <c r="Q257" s="65" t="n">
        <f aca="false">$D$8*(1-EXP(-K257/$D$8))*$C$8</f>
        <v>3.52083170952733E-011</v>
      </c>
      <c r="R257" s="66" t="n">
        <f aca="false">$B$13-K257</f>
        <v>249</v>
      </c>
      <c r="S257" s="67" t="n">
        <f aca="false">VLOOKUP($R257,$K$6:$Q$506,5)/$C$26</f>
        <v>0.582456520265378</v>
      </c>
      <c r="T257" s="68" t="n">
        <f aca="false">VLOOKUP($R257,$K$6:$Q$506,6)/$C$26</f>
        <v>7.55598023093136</v>
      </c>
      <c r="U257" s="69" t="n">
        <f aca="false">VLOOKUP($R257,$K$6:$Q$506,7)/$C$26</f>
        <v>112.227195354895</v>
      </c>
      <c r="V257" s="28" t="s">
        <v>375</v>
      </c>
      <c r="W257" s="78" t="n">
        <f aca="false">G257*S257+H257*T257+I257*U257</f>
        <v>0</v>
      </c>
      <c r="X257" s="25"/>
      <c r="Y257" s="25"/>
      <c r="Z257" s="25"/>
    </row>
    <row r="258" customFormat="false" ht="15.75" hidden="false" customHeight="false" outlineLevel="0" collapsed="false">
      <c r="A258" s="25"/>
      <c r="B258" s="25"/>
      <c r="C258" s="25"/>
      <c r="D258" s="25"/>
      <c r="E258" s="25"/>
      <c r="F258" s="28" t="s">
        <v>376</v>
      </c>
      <c r="G258" s="103" t="n">
        <v>0</v>
      </c>
      <c r="H258" s="76" t="n">
        <v>0</v>
      </c>
      <c r="I258" s="77" t="n">
        <v>0</v>
      </c>
      <c r="J258" s="25"/>
      <c r="K258" s="61" t="n">
        <v>252</v>
      </c>
      <c r="L258" s="62" t="n">
        <f aca="false">$B$17+$B$18*EXP(-K258/$B$21)+$B$19*EXP(-K258/$B$22)+$B$20*EXP(-K258/$B$23)</f>
        <v>0.33582373257878</v>
      </c>
      <c r="M258" s="63" t="n">
        <f aca="false">EXP(-K258/$D$9)</f>
        <v>5.31173607652459E-010</v>
      </c>
      <c r="N258" s="63" t="n">
        <f aca="false">EXP(-K258/$D$8)</f>
        <v>0.0990701983871416</v>
      </c>
      <c r="O258" s="64" t="n">
        <f aca="false">(K258*$B$17+$B$18*$B$21*(1-EXP(-K258/$B$21))+$B$19*$B$22*(1-EXP(-K258/$B$22))+$B$20*$B$23*(1-EXP(-K258/$B$23)))*$C$7</f>
        <v>1.84074410180311E-013</v>
      </c>
      <c r="P258" s="64" t="n">
        <f aca="false">$D$9*(1-EXP(-K258/$D$9))*$C$9</f>
        <v>2.3656126360239E-012</v>
      </c>
      <c r="Q258" s="65" t="n">
        <f aca="false">$D$8*(1-EXP(-K258/$D$8))*$C$8</f>
        <v>3.52440365585326E-011</v>
      </c>
      <c r="R258" s="66" t="n">
        <f aca="false">$B$13-K258</f>
        <v>248</v>
      </c>
      <c r="S258" s="67" t="n">
        <f aca="false">VLOOKUP($R258,$K$6:$Q$506,5)/$C$26</f>
        <v>0.580621892845705</v>
      </c>
      <c r="T258" s="68" t="n">
        <f aca="false">VLOOKUP($R258,$K$6:$Q$506,6)/$C$26</f>
        <v>7.55598023047365</v>
      </c>
      <c r="U258" s="69" t="n">
        <f aca="false">VLOOKUP($R258,$K$6:$Q$506,7)/$C$26</f>
        <v>112.109920429546</v>
      </c>
      <c r="V258" s="28" t="s">
        <v>376</v>
      </c>
      <c r="W258" s="78" t="n">
        <f aca="false">G258*S258+H258*T258+I258*U258</f>
        <v>0</v>
      </c>
      <c r="X258" s="25"/>
      <c r="Y258" s="25"/>
      <c r="Z258" s="25"/>
    </row>
    <row r="259" customFormat="false" ht="15.75" hidden="false" customHeight="false" outlineLevel="0" collapsed="false">
      <c r="A259" s="25"/>
      <c r="B259" s="25"/>
      <c r="C259" s="25"/>
      <c r="D259" s="25"/>
      <c r="E259" s="25"/>
      <c r="F259" s="28" t="s">
        <v>377</v>
      </c>
      <c r="G259" s="103" t="n">
        <v>0</v>
      </c>
      <c r="H259" s="76" t="n">
        <v>0</v>
      </c>
      <c r="I259" s="77" t="n">
        <v>0</v>
      </c>
      <c r="J259" s="25"/>
      <c r="K259" s="61" t="n">
        <v>253</v>
      </c>
      <c r="L259" s="62" t="n">
        <f aca="false">$B$17+$B$18*EXP(-K259/$B$21)+$B$19*EXP(-K259/$B$22)+$B$20*EXP(-K259/$B$23)</f>
        <v>0.335516610233655</v>
      </c>
      <c r="M259" s="63" t="n">
        <f aca="false">EXP(-K259/$D$9)</f>
        <v>4.88013539246985E-010</v>
      </c>
      <c r="N259" s="63" t="n">
        <f aca="false">EXP(-K259/$D$8)</f>
        <v>0.0981654540338308</v>
      </c>
      <c r="O259" s="64" t="n">
        <f aca="false">(K259*$B$17+$B$18*$B$21*(1-EXP(-K259/$B$21))+$B$19*$B$22*(1-EXP(-K259/$B$22))+$B$20*$B$23*(1-EXP(-K259/$B$23)))*$C$7</f>
        <v>1.84646684227114E-013</v>
      </c>
      <c r="P259" s="64" t="n">
        <f aca="false">$D$9*(1-EXP(-K259/$D$9))*$C$9</f>
        <v>2.365612636126E-012</v>
      </c>
      <c r="Q259" s="65" t="n">
        <f aca="false">$D$8*(1-EXP(-K259/$D$8))*$C$8</f>
        <v>3.52794298189255E-011</v>
      </c>
      <c r="R259" s="66" t="n">
        <f aca="false">$B$13-K259</f>
        <v>247</v>
      </c>
      <c r="S259" s="67" t="n">
        <f aca="false">VLOOKUP($R259,$K$6:$Q$506,5)/$C$26</f>
        <v>0.578785568774465</v>
      </c>
      <c r="T259" s="68" t="n">
        <f aca="false">VLOOKUP($R259,$K$6:$Q$506,6)/$C$26</f>
        <v>7.55598022997546</v>
      </c>
      <c r="U259" s="69" t="n">
        <f aca="false">VLOOKUP($R259,$K$6:$Q$506,7)/$C$26</f>
        <v>111.991564636924</v>
      </c>
      <c r="V259" s="28" t="s">
        <v>377</v>
      </c>
      <c r="W259" s="78" t="n">
        <f aca="false">G259*S259+H259*T259+I259*U259</f>
        <v>0</v>
      </c>
      <c r="X259" s="25"/>
      <c r="Y259" s="25"/>
      <c r="Z259" s="25"/>
    </row>
    <row r="260" customFormat="false" ht="15.75" hidden="false" customHeight="false" outlineLevel="0" collapsed="false">
      <c r="A260" s="25"/>
      <c r="B260" s="25"/>
      <c r="C260" s="25"/>
      <c r="D260" s="25"/>
      <c r="E260" s="25"/>
      <c r="F260" s="28" t="s">
        <v>378</v>
      </c>
      <c r="G260" s="103" t="n">
        <v>0</v>
      </c>
      <c r="H260" s="76" t="n">
        <v>0</v>
      </c>
      <c r="I260" s="77" t="n">
        <v>0</v>
      </c>
      <c r="J260" s="25"/>
      <c r="K260" s="61" t="n">
        <v>254</v>
      </c>
      <c r="L260" s="62" t="n">
        <f aca="false">$B$17+$B$18*EXP(-K260/$B$21)+$B$19*EXP(-K260/$B$22)+$B$20*EXP(-K260/$B$23)</f>
        <v>0.335210454217091</v>
      </c>
      <c r="M260" s="63" t="n">
        <f aca="false">EXP(-K260/$D$9)</f>
        <v>4.4836040619735E-010</v>
      </c>
      <c r="N260" s="63" t="n">
        <f aca="false">EXP(-K260/$D$8)</f>
        <v>0.0972689721283416</v>
      </c>
      <c r="O260" s="64" t="n">
        <f aca="false">(K260*$B$17+$B$18*$B$21*(1-EXP(-K260/$B$21))+$B$19*$B$22*(1-EXP(-K260/$B$22))+$B$20*$B$23*(1-EXP(-K260/$B$23)))*$C$7</f>
        <v>1.85218435494894E-013</v>
      </c>
      <c r="P260" s="64" t="n">
        <f aca="false">$D$9*(1-EXP(-K260/$D$9))*$C$9</f>
        <v>2.36561263621981E-012</v>
      </c>
      <c r="Q260" s="65" t="n">
        <f aca="false">$D$8*(1-EXP(-K260/$D$8))*$C$8</f>
        <v>3.53144998554528E-011</v>
      </c>
      <c r="R260" s="66" t="n">
        <f aca="false">$B$13-K260</f>
        <v>246</v>
      </c>
      <c r="S260" s="67" t="n">
        <f aca="false">VLOOKUP($R260,$K$6:$Q$506,5)/$C$26</f>
        <v>0.57694754254738</v>
      </c>
      <c r="T260" s="68" t="n">
        <f aca="false">VLOOKUP($R260,$K$6:$Q$506,6)/$C$26</f>
        <v>7.55598022943321</v>
      </c>
      <c r="U260" s="69" t="n">
        <f aca="false">VLOOKUP($R260,$K$6:$Q$506,7)/$C$26</f>
        <v>111.87211801519</v>
      </c>
      <c r="V260" s="28" t="s">
        <v>378</v>
      </c>
      <c r="W260" s="78" t="n">
        <f aca="false">G260*S260+H260*T260+I260*U260</f>
        <v>0</v>
      </c>
      <c r="X260" s="25"/>
      <c r="Y260" s="25"/>
      <c r="Z260" s="25"/>
    </row>
    <row r="261" customFormat="false" ht="15.75" hidden="false" customHeight="false" outlineLevel="0" collapsed="false">
      <c r="A261" s="25"/>
      <c r="B261" s="25"/>
      <c r="C261" s="25"/>
      <c r="D261" s="25"/>
      <c r="E261" s="25"/>
      <c r="F261" s="28" t="s">
        <v>379</v>
      </c>
      <c r="G261" s="103" t="n">
        <v>0</v>
      </c>
      <c r="H261" s="76" t="n">
        <v>0</v>
      </c>
      <c r="I261" s="77" t="n">
        <v>0</v>
      </c>
      <c r="J261" s="25"/>
      <c r="K261" s="61" t="n">
        <v>255</v>
      </c>
      <c r="L261" s="62" t="n">
        <f aca="false">$B$17+$B$18*EXP(-K261/$B$21)+$B$19*EXP(-K261/$B$22)+$B$20*EXP(-K261/$B$23)</f>
        <v>0.334905256990398</v>
      </c>
      <c r="M261" s="63" t="n">
        <f aca="false">EXP(-K261/$D$9)</f>
        <v>4.11929255396564E-010</v>
      </c>
      <c r="N261" s="63" t="n">
        <f aca="false">EXP(-K261/$D$8)</f>
        <v>0.0963806772150562</v>
      </c>
      <c r="O261" s="64" t="n">
        <f aca="false">(K261*$B$17+$B$18*$B$21*(1-EXP(-K261/$B$21))+$B$19*$B$22*(1-EXP(-K261/$B$22))+$B$20*$B$23*(1-EXP(-K261/$B$23)))*$C$7</f>
        <v>1.8578966562467E-013</v>
      </c>
      <c r="P261" s="64" t="n">
        <f aca="false">$D$9*(1-EXP(-K261/$D$9))*$C$9</f>
        <v>2.36561263630599E-012</v>
      </c>
      <c r="Q261" s="65" t="n">
        <f aca="false">$D$8*(1-EXP(-K261/$D$8))*$C$8</f>
        <v>3.53492496199101E-011</v>
      </c>
      <c r="R261" s="66" t="n">
        <f aca="false">$B$13-K261</f>
        <v>245</v>
      </c>
      <c r="S261" s="67" t="n">
        <f aca="false">VLOOKUP($R261,$K$6:$Q$506,5)/$C$26</f>
        <v>0.575107808612988</v>
      </c>
      <c r="T261" s="68" t="n">
        <f aca="false">VLOOKUP($R261,$K$6:$Q$506,6)/$C$26</f>
        <v>7.555980228843</v>
      </c>
      <c r="U261" s="69" t="n">
        <f aca="false">VLOOKUP($R261,$K$6:$Q$506,7)/$C$26</f>
        <v>111.751570510691</v>
      </c>
      <c r="V261" s="28" t="s">
        <v>379</v>
      </c>
      <c r="W261" s="78" t="n">
        <f aca="false">G261*S261+H261*T261+I261*U261</f>
        <v>0</v>
      </c>
      <c r="X261" s="25"/>
      <c r="Y261" s="25"/>
      <c r="Z261" s="25"/>
    </row>
    <row r="262" customFormat="false" ht="15.75" hidden="false" customHeight="false" outlineLevel="0" collapsed="false">
      <c r="A262" s="25"/>
      <c r="B262" s="25"/>
      <c r="C262" s="25"/>
      <c r="D262" s="25"/>
      <c r="E262" s="25"/>
      <c r="F262" s="28" t="s">
        <v>380</v>
      </c>
      <c r="G262" s="103" t="n">
        <v>0</v>
      </c>
      <c r="H262" s="76" t="n">
        <v>0</v>
      </c>
      <c r="I262" s="77" t="n">
        <v>0</v>
      </c>
      <c r="J262" s="25"/>
      <c r="K262" s="61" t="n">
        <v>256</v>
      </c>
      <c r="L262" s="62" t="n">
        <f aca="false">$B$17+$B$18*EXP(-K262/$B$21)+$B$19*EXP(-K262/$B$22)+$B$20*EXP(-K262/$B$23)</f>
        <v>0.334601011171428</v>
      </c>
      <c r="M262" s="63" t="n">
        <f aca="false">EXP(-K262/$D$9)</f>
        <v>3.78458287364649E-010</v>
      </c>
      <c r="N262" s="63" t="n">
        <f aca="false">EXP(-K262/$D$8)</f>
        <v>0.0955004945274447</v>
      </c>
      <c r="O262" s="64" t="n">
        <f aca="false">(K262*$B$17+$B$18*$B$21*(1-EXP(-K262/$B$21))+$B$19*$B$22*(1-EXP(-K262/$B$22))+$B$20*$B$23*(1-EXP(-K262/$B$23)))*$C$7</f>
        <v>1.86360376244737E-013</v>
      </c>
      <c r="P262" s="64" t="n">
        <f aca="false">$D$9*(1-EXP(-K262/$D$9))*$C$9</f>
        <v>2.36561263638517E-012</v>
      </c>
      <c r="Q262" s="65" t="n">
        <f aca="false">$D$8*(1-EXP(-K262/$D$8))*$C$8</f>
        <v>3.5383682037136E-011</v>
      </c>
      <c r="R262" s="66" t="n">
        <f aca="false">$B$13-K262</f>
        <v>244</v>
      </c>
      <c r="S262" s="67" t="n">
        <f aca="false">VLOOKUP($R262,$K$6:$Q$506,5)/$C$26</f>
        <v>0.573266361371602</v>
      </c>
      <c r="T262" s="68" t="n">
        <f aca="false">VLOOKUP($R262,$K$6:$Q$506,6)/$C$26</f>
        <v>7.5559802282006</v>
      </c>
      <c r="U262" s="69" t="n">
        <f aca="false">VLOOKUP($R262,$K$6:$Q$506,7)/$C$26</f>
        <v>111.629911977112</v>
      </c>
      <c r="V262" s="28" t="s">
        <v>380</v>
      </c>
      <c r="W262" s="78" t="n">
        <f aca="false">G262*S262+H262*T262+I262*U262</f>
        <v>0</v>
      </c>
      <c r="X262" s="25"/>
      <c r="Y262" s="25"/>
      <c r="Z262" s="25"/>
    </row>
    <row r="263" customFormat="false" ht="15.75" hidden="false" customHeight="false" outlineLevel="0" collapsed="false">
      <c r="A263" s="25"/>
      <c r="B263" s="25"/>
      <c r="C263" s="25"/>
      <c r="D263" s="25"/>
      <c r="E263" s="25"/>
      <c r="F263" s="28" t="s">
        <v>381</v>
      </c>
      <c r="G263" s="103" t="n">
        <v>0</v>
      </c>
      <c r="H263" s="76" t="n">
        <v>0</v>
      </c>
      <c r="I263" s="77" t="n">
        <v>0</v>
      </c>
      <c r="J263" s="25"/>
      <c r="K263" s="61" t="n">
        <v>257</v>
      </c>
      <c r="L263" s="62" t="n">
        <f aca="false">$B$17+$B$18*EXP(-K263/$B$21)+$B$19*EXP(-K263/$B$22)+$B$20*EXP(-K263/$B$23)</f>
        <v>0.334297709530474</v>
      </c>
      <c r="M263" s="63" t="n">
        <f aca="false">EXP(-K263/$D$9)</f>
        <v>3.4770697491999E-010</v>
      </c>
      <c r="N263" s="63" t="n">
        <f aca="false">EXP(-K263/$D$8)</f>
        <v>0.0946283499817717</v>
      </c>
      <c r="O263" s="64" t="n">
        <f aca="false">(K263*$B$17+$B$18*$B$21*(1-EXP(-K263/$B$21))+$B$19*$B$22*(1-EXP(-K263/$B$22))+$B$20*$B$23*(1-EXP(-K263/$B$23)))*$C$7</f>
        <v>1.8693056897094E-013</v>
      </c>
      <c r="P263" s="64" t="n">
        <f aca="false">$D$9*(1-EXP(-K263/$D$9))*$C$9</f>
        <v>2.36561263645792E-012</v>
      </c>
      <c r="Q263" s="65" t="n">
        <f aca="false">$D$8*(1-EXP(-K263/$D$8))*$C$8</f>
        <v>3.54178000052584E-011</v>
      </c>
      <c r="R263" s="66" t="n">
        <f aca="false">$B$13-K263</f>
        <v>243</v>
      </c>
      <c r="S263" s="67" t="n">
        <f aca="false">VLOOKUP($R263,$K$6:$Q$506,5)/$C$26</f>
        <v>0.57142319517424</v>
      </c>
      <c r="T263" s="68" t="n">
        <f aca="false">VLOOKUP($R263,$K$6:$Q$506,6)/$C$26</f>
        <v>7.55598022750137</v>
      </c>
      <c r="U263" s="69" t="n">
        <f aca="false">VLOOKUP($R263,$K$6:$Q$506,7)/$C$26</f>
        <v>111.507132174627</v>
      </c>
      <c r="V263" s="28" t="s">
        <v>381</v>
      </c>
      <c r="W263" s="78" t="n">
        <f aca="false">G263*S263+H263*T263+I263*U263</f>
        <v>0</v>
      </c>
      <c r="X263" s="25"/>
      <c r="Y263" s="25"/>
      <c r="Z263" s="25"/>
    </row>
    <row r="264" customFormat="false" ht="15.75" hidden="false" customHeight="false" outlineLevel="0" collapsed="false">
      <c r="A264" s="25"/>
      <c r="B264" s="25"/>
      <c r="C264" s="25"/>
      <c r="D264" s="25"/>
      <c r="E264" s="25"/>
      <c r="F264" s="28" t="s">
        <v>382</v>
      </c>
      <c r="G264" s="103" t="n">
        <v>0</v>
      </c>
      <c r="H264" s="76" t="n">
        <v>0</v>
      </c>
      <c r="I264" s="77" t="n">
        <v>0</v>
      </c>
      <c r="J264" s="25"/>
      <c r="K264" s="61" t="n">
        <v>258</v>
      </c>
      <c r="L264" s="62" t="n">
        <f aca="false">$B$17+$B$18*EXP(-K264/$B$21)+$B$19*EXP(-K264/$B$22)+$B$20*EXP(-K264/$B$23)</f>
        <v>0.333995344986271</v>
      </c>
      <c r="M264" s="63" t="n">
        <f aca="false">EXP(-K264/$D$9)</f>
        <v>3.19454334716476E-010</v>
      </c>
      <c r="N264" s="63" t="n">
        <f aca="false">EXP(-K264/$D$8)</f>
        <v>0.0937641701708605</v>
      </c>
      <c r="O264" s="64" t="n">
        <f aca="false">(K264*$B$17+$B$18*$B$21*(1-EXP(-K264/$B$21))+$B$19*$B$22*(1-EXP(-K264/$B$22))+$B$20*$B$23*(1-EXP(-K264/$B$23)))*$C$7</f>
        <v>1.87500245406921E-013</v>
      </c>
      <c r="P264" s="64" t="n">
        <f aca="false">$D$9*(1-EXP(-K264/$D$9))*$C$9</f>
        <v>2.36561263652475E-012</v>
      </c>
      <c r="Q264" s="65" t="n">
        <f aca="false">$D$8*(1-EXP(-K264/$D$8))*$C$8</f>
        <v>3.54516063959388E-011</v>
      </c>
      <c r="R264" s="66" t="n">
        <f aca="false">$B$13-K264</f>
        <v>242</v>
      </c>
      <c r="S264" s="67" t="n">
        <f aca="false">VLOOKUP($R264,$K$6:$Q$506,5)/$C$26</f>
        <v>0.569578304321528</v>
      </c>
      <c r="T264" s="68" t="n">
        <f aca="false">VLOOKUP($R264,$K$6:$Q$506,6)/$C$26</f>
        <v>7.55598022674031</v>
      </c>
      <c r="U264" s="69" t="n">
        <f aca="false">VLOOKUP($R264,$K$6:$Q$506,7)/$C$26</f>
        <v>111.383220769033</v>
      </c>
      <c r="V264" s="28" t="s">
        <v>382</v>
      </c>
      <c r="W264" s="78" t="n">
        <f aca="false">G264*S264+H264*T264+I264*U264</f>
        <v>0</v>
      </c>
      <c r="X264" s="25"/>
      <c r="Y264" s="25"/>
      <c r="Z264" s="25"/>
    </row>
    <row r="265" customFormat="false" ht="15.75" hidden="false" customHeight="false" outlineLevel="0" collapsed="false">
      <c r="A265" s="25"/>
      <c r="B265" s="25"/>
      <c r="C265" s="25"/>
      <c r="D265" s="25"/>
      <c r="E265" s="25"/>
      <c r="F265" s="28" t="s">
        <v>383</v>
      </c>
      <c r="G265" s="103" t="n">
        <v>0</v>
      </c>
      <c r="H265" s="76" t="n">
        <v>0</v>
      </c>
      <c r="I265" s="77" t="n">
        <v>0</v>
      </c>
      <c r="J265" s="25"/>
      <c r="K265" s="61" t="n">
        <v>259</v>
      </c>
      <c r="L265" s="62" t="n">
        <f aca="false">$B$17+$B$18*EXP(-K265/$B$21)+$B$19*EXP(-K265/$B$22)+$B$20*EXP(-K265/$B$23)</f>
        <v>0.333693910602104</v>
      </c>
      <c r="M265" s="63" t="n">
        <f aca="false">EXP(-K265/$D$9)</f>
        <v>2.93497339225448E-010</v>
      </c>
      <c r="N265" s="63" t="n">
        <f aca="false">EXP(-K265/$D$8)</f>
        <v>0.0929078823579154</v>
      </c>
      <c r="O265" s="64" t="n">
        <f aca="false">(K265*$B$17+$B$18*$B$21*(1-EXP(-K265/$B$21))+$B$19*$B$22*(1-EXP(-K265/$B$22))+$B$20*$B$23*(1-EXP(-K265/$B$23)))*$C$7</f>
        <v>1.88069407144377E-013</v>
      </c>
      <c r="P265" s="64" t="n">
        <f aca="false">$D$9*(1-EXP(-K265/$D$9))*$C$9</f>
        <v>2.36561263658615E-012</v>
      </c>
      <c r="Q265" s="65" t="n">
        <f aca="false">$D$8*(1-EXP(-K265/$D$8))*$C$8</f>
        <v>3.54851040546132E-011</v>
      </c>
      <c r="R265" s="66" t="n">
        <f aca="false">$B$13-K265</f>
        <v>241</v>
      </c>
      <c r="S265" s="67" t="n">
        <f aca="false">VLOOKUP($R265,$K$6:$Q$506,5)/$C$26</f>
        <v>0.56773168306257</v>
      </c>
      <c r="T265" s="68" t="n">
        <f aca="false">VLOOKUP($R265,$K$6:$Q$506,6)/$C$26</f>
        <v>7.55598022591195</v>
      </c>
      <c r="U265" s="69" t="n">
        <f aca="false">VLOOKUP($R265,$K$6:$Q$506,7)/$C$26</f>
        <v>111.258167330882</v>
      </c>
      <c r="V265" s="28" t="s">
        <v>383</v>
      </c>
      <c r="W265" s="78" t="n">
        <f aca="false">G265*S265+H265*T265+I265*U265</f>
        <v>0</v>
      </c>
      <c r="X265" s="25"/>
      <c r="Y265" s="25"/>
      <c r="Z265" s="25"/>
    </row>
    <row r="266" customFormat="false" ht="15.75" hidden="false" customHeight="false" outlineLevel="0" collapsed="false">
      <c r="A266" s="25"/>
      <c r="B266" s="25"/>
      <c r="C266" s="25"/>
      <c r="D266" s="25"/>
      <c r="E266" s="25"/>
      <c r="F266" s="28" t="s">
        <v>384</v>
      </c>
      <c r="G266" s="103" t="n">
        <v>0</v>
      </c>
      <c r="H266" s="76" t="n">
        <v>0</v>
      </c>
      <c r="I266" s="77" t="n">
        <v>0</v>
      </c>
      <c r="J266" s="25"/>
      <c r="K266" s="61" t="n">
        <v>260</v>
      </c>
      <c r="L266" s="62" t="n">
        <f aca="false">$B$17+$B$18*EXP(-K266/$B$21)+$B$19*EXP(-K266/$B$22)+$B$20*EXP(-K266/$B$23)</f>
        <v>0.333393399582031</v>
      </c>
      <c r="M266" s="63" t="n">
        <f aca="false">EXP(-K266/$D$9)</f>
        <v>2.69649457750727E-010</v>
      </c>
      <c r="N266" s="63" t="n">
        <f aca="false">EXP(-K266/$D$8)</f>
        <v>0.0920594144703988</v>
      </c>
      <c r="O266" s="64" t="n">
        <f aca="false">(K266*$B$17+$B$18*$B$21*(1-EXP(-K266/$B$21))+$B$19*$B$22*(1-EXP(-K266/$B$22))+$B$20*$B$23*(1-EXP(-K266/$B$23)))*$C$7</f>
        <v>1.88638055763298E-013</v>
      </c>
      <c r="P266" s="64" t="n">
        <f aca="false">$D$9*(1-EXP(-K266/$D$9))*$C$9</f>
        <v>2.36561263664257E-012</v>
      </c>
      <c r="Q266" s="65" t="n">
        <f aca="false">$D$8*(1-EXP(-K266/$D$8))*$C$8</f>
        <v>3.55182958007325E-011</v>
      </c>
      <c r="R266" s="66" t="n">
        <f aca="false">$B$13-K266</f>
        <v>240</v>
      </c>
      <c r="S266" s="67" t="n">
        <f aca="false">VLOOKUP($R266,$K$6:$Q$506,5)/$C$26</f>
        <v>0.565883325593792</v>
      </c>
      <c r="T266" s="68" t="n">
        <f aca="false">VLOOKUP($R266,$K$6:$Q$506,6)/$C$26</f>
        <v>7.55598022501032</v>
      </c>
      <c r="U266" s="69" t="n">
        <f aca="false">VLOOKUP($R266,$K$6:$Q$506,7)/$C$26</f>
        <v>111.131961334601</v>
      </c>
      <c r="V266" s="28" t="s">
        <v>384</v>
      </c>
      <c r="W266" s="78" t="n">
        <f aca="false">G266*S266+H266*T266+I266*U266</f>
        <v>0</v>
      </c>
      <c r="X266" s="25"/>
      <c r="Y266" s="25"/>
      <c r="Z266" s="25"/>
    </row>
    <row r="267" customFormat="false" ht="15.75" hidden="false" customHeight="false" outlineLevel="0" collapsed="false">
      <c r="A267" s="25"/>
      <c r="B267" s="25"/>
      <c r="C267" s="25"/>
      <c r="D267" s="25"/>
      <c r="E267" s="25"/>
      <c r="F267" s="28" t="s">
        <v>385</v>
      </c>
      <c r="G267" s="103" t="n">
        <v>0</v>
      </c>
      <c r="H267" s="76" t="n">
        <v>0</v>
      </c>
      <c r="I267" s="77" t="n">
        <v>0</v>
      </c>
      <c r="J267" s="25"/>
      <c r="K267" s="61" t="n">
        <v>261</v>
      </c>
      <c r="L267" s="62" t="n">
        <f aca="false">$B$17+$B$18*EXP(-K267/$B$21)+$B$19*EXP(-K267/$B$22)+$B$20*EXP(-K267/$B$23)</f>
        <v>0.333093805267194</v>
      </c>
      <c r="M267" s="63" t="n">
        <f aca="false">EXP(-K267/$D$9)</f>
        <v>2.47739315992262E-010</v>
      </c>
      <c r="N267" s="63" t="n">
        <f aca="false">EXP(-K267/$D$8)</f>
        <v>0.0912186950939651</v>
      </c>
      <c r="O267" s="64" t="n">
        <f aca="false">(K267*$B$17+$B$18*$B$21*(1-EXP(-K267/$B$21))+$B$19*$B$22*(1-EXP(-K267/$B$22))+$B$20*$B$23*(1-EXP(-K267/$B$23)))*$C$7</f>
        <v>1.89206192832203E-013</v>
      </c>
      <c r="P267" s="64" t="n">
        <f aca="false">$D$9*(1-EXP(-K267/$D$9))*$C$9</f>
        <v>2.3656126366944E-012</v>
      </c>
      <c r="Q267" s="65" t="n">
        <f aca="false">$D$8*(1-EXP(-K267/$D$8))*$C$8</f>
        <v>3.55511844279989E-011</v>
      </c>
      <c r="R267" s="66" t="n">
        <f aca="false">$B$13-K267</f>
        <v>239</v>
      </c>
      <c r="S267" s="67" t="n">
        <f aca="false">VLOOKUP($R267,$K$6:$Q$506,5)/$C$26</f>
        <v>0.564033226057749</v>
      </c>
      <c r="T267" s="68" t="n">
        <f aca="false">VLOOKUP($R267,$K$6:$Q$506,6)/$C$26</f>
        <v>7.55598022402895</v>
      </c>
      <c r="U267" s="69" t="n">
        <f aca="false">VLOOKUP($R267,$K$6:$Q$506,7)/$C$26</f>
        <v>111.004592157611</v>
      </c>
      <c r="V267" s="28" t="s">
        <v>385</v>
      </c>
      <c r="W267" s="78" t="n">
        <f aca="false">G267*S267+H267*T267+I267*U267</f>
        <v>0</v>
      </c>
      <c r="X267" s="25"/>
      <c r="Y267" s="25"/>
      <c r="Z267" s="25"/>
    </row>
    <row r="268" customFormat="false" ht="15.75" hidden="false" customHeight="false" outlineLevel="0" collapsed="false">
      <c r="A268" s="25"/>
      <c r="B268" s="25"/>
      <c r="C268" s="25"/>
      <c r="D268" s="25"/>
      <c r="E268" s="25"/>
      <c r="F268" s="28" t="s">
        <v>386</v>
      </c>
      <c r="G268" s="103" t="n">
        <v>0</v>
      </c>
      <c r="H268" s="76" t="n">
        <v>0</v>
      </c>
      <c r="I268" s="77" t="n">
        <v>0</v>
      </c>
      <c r="J268" s="25"/>
      <c r="K268" s="61" t="n">
        <v>262</v>
      </c>
      <c r="L268" s="62" t="n">
        <f aca="false">$B$17+$B$18*EXP(-K268/$B$21)+$B$19*EXP(-K268/$B$22)+$B$20*EXP(-K268/$B$23)</f>
        <v>0.332795121132237</v>
      </c>
      <c r="M268" s="63" t="n">
        <f aca="false">EXP(-K268/$D$9)</f>
        <v>2.27609464525795E-010</v>
      </c>
      <c r="N268" s="63" t="n">
        <f aca="false">EXP(-K268/$D$8)</f>
        <v>0.0903856534664503</v>
      </c>
      <c r="O268" s="64" t="n">
        <f aca="false">(K268*$B$17+$B$18*$B$21*(1-EXP(-K268/$B$21))+$B$19*$B$22*(1-EXP(-K268/$B$22))+$B$20*$B$23*(1-EXP(-K268/$B$23)))*$C$7</f>
        <v>1.89773819908375E-013</v>
      </c>
      <c r="P268" s="64" t="n">
        <f aca="false">$D$9*(1-EXP(-K268/$D$9))*$C$9</f>
        <v>2.36561263674202E-012</v>
      </c>
      <c r="Q268" s="65" t="n">
        <f aca="false">$D$8*(1-EXP(-K268/$D$8))*$C$8</f>
        <v>3.5583772704602E-011</v>
      </c>
      <c r="R268" s="66" t="n">
        <f aca="false">$B$13-K268</f>
        <v>238</v>
      </c>
      <c r="S268" s="67" t="n">
        <f aca="false">VLOOKUP($R268,$K$6:$Q$506,5)/$C$26</f>
        <v>0.562181378541901</v>
      </c>
      <c r="T268" s="68" t="n">
        <f aca="false">VLOOKUP($R268,$K$6:$Q$506,6)/$C$26</f>
        <v>7.55598022296078</v>
      </c>
      <c r="U268" s="69" t="n">
        <f aca="false">VLOOKUP($R268,$K$6:$Q$506,7)/$C$26</f>
        <v>110.876049079427</v>
      </c>
      <c r="V268" s="28" t="s">
        <v>386</v>
      </c>
      <c r="W268" s="78" t="n">
        <f aca="false">G268*S268+H268*T268+I268*U268</f>
        <v>0</v>
      </c>
      <c r="X268" s="25"/>
      <c r="Y268" s="25"/>
      <c r="Z268" s="25"/>
    </row>
    <row r="269" customFormat="false" ht="15.75" hidden="false" customHeight="false" outlineLevel="0" collapsed="false">
      <c r="A269" s="25"/>
      <c r="B269" s="25"/>
      <c r="C269" s="25"/>
      <c r="D269" s="25"/>
      <c r="E269" s="25"/>
      <c r="F269" s="28" t="s">
        <v>387</v>
      </c>
      <c r="G269" s="103" t="n">
        <v>0</v>
      </c>
      <c r="H269" s="76" t="n">
        <v>0</v>
      </c>
      <c r="I269" s="77" t="n">
        <v>0</v>
      </c>
      <c r="J269" s="25"/>
      <c r="K269" s="61" t="n">
        <v>263</v>
      </c>
      <c r="L269" s="62" t="n">
        <f aca="false">$B$17+$B$18*EXP(-K269/$B$21)+$B$19*EXP(-K269/$B$22)+$B$20*EXP(-K269/$B$23)</f>
        <v>0.332497340781821</v>
      </c>
      <c r="M269" s="63" t="n">
        <f aca="false">EXP(-K269/$D$9)</f>
        <v>2.09115247348697E-010</v>
      </c>
      <c r="N269" s="63" t="n">
        <f aca="false">EXP(-K269/$D$8)</f>
        <v>0.0895602194719152</v>
      </c>
      <c r="O269" s="64" t="n">
        <f aca="false">(K269*$B$17+$B$18*$B$21*(1-EXP(-K269/$B$21))+$B$19*$B$22*(1-EXP(-K269/$B$22))+$B$20*$B$23*(1-EXP(-K269/$B$23)))*$C$7</f>
        <v>1.90340938538084E-013</v>
      </c>
      <c r="P269" s="64" t="n">
        <f aca="false">$D$9*(1-EXP(-K269/$D$9))*$C$9</f>
        <v>2.36561263678577E-012</v>
      </c>
      <c r="Q269" s="65" t="n">
        <f aca="false">$D$8*(1-EXP(-K269/$D$8))*$C$8</f>
        <v>3.5616063373451E-011</v>
      </c>
      <c r="R269" s="66" t="n">
        <f aca="false">$B$13-K269</f>
        <v>237</v>
      </c>
      <c r="S269" s="67" t="n">
        <f aca="false">VLOOKUP($R269,$K$6:$Q$506,5)/$C$26</f>
        <v>0.560327777077364</v>
      </c>
      <c r="T269" s="68" t="n">
        <f aca="false">VLOOKUP($R269,$K$6:$Q$506,6)/$C$26</f>
        <v>7.55598022179815</v>
      </c>
      <c r="U269" s="69" t="n">
        <f aca="false">VLOOKUP($R269,$K$6:$Q$506,7)/$C$26</f>
        <v>110.74632128076</v>
      </c>
      <c r="V269" s="28" t="s">
        <v>387</v>
      </c>
      <c r="W269" s="78" t="n">
        <f aca="false">G269*S269+H269*T269+I269*U269</f>
        <v>0</v>
      </c>
      <c r="X269" s="25"/>
      <c r="Y269" s="25"/>
      <c r="Z269" s="25"/>
    </row>
    <row r="270" customFormat="false" ht="15.75" hidden="false" customHeight="false" outlineLevel="0" collapsed="false">
      <c r="A270" s="25"/>
      <c r="B270" s="25"/>
      <c r="C270" s="25"/>
      <c r="D270" s="25"/>
      <c r="E270" s="25"/>
      <c r="F270" s="28" t="s">
        <v>388</v>
      </c>
      <c r="G270" s="103" t="n">
        <v>0</v>
      </c>
      <c r="H270" s="76" t="n">
        <v>0</v>
      </c>
      <c r="I270" s="77" t="n">
        <v>0</v>
      </c>
      <c r="J270" s="25"/>
      <c r="K270" s="61" t="n">
        <v>264</v>
      </c>
      <c r="L270" s="62" t="n">
        <f aca="false">$B$17+$B$18*EXP(-K270/$B$21)+$B$19*EXP(-K270/$B$22)+$B$20*EXP(-K270/$B$23)</f>
        <v>0.33220045794723</v>
      </c>
      <c r="M270" s="63" t="n">
        <f aca="false">EXP(-K270/$D$9)</f>
        <v>1.9212376236117E-010</v>
      </c>
      <c r="N270" s="63" t="n">
        <f aca="false">EXP(-K270/$D$8)</f>
        <v>0.0887423236347447</v>
      </c>
      <c r="O270" s="64" t="n">
        <f aca="false">(K270*$B$17+$B$18*$B$21*(1-EXP(-K270/$B$21))+$B$19*$B$22*(1-EXP(-K270/$B$22))+$B$20*$B$23*(1-EXP(-K270/$B$23)))*$C$7</f>
        <v>1.90907550256804E-013</v>
      </c>
      <c r="P270" s="64" t="n">
        <f aca="false">$D$9*(1-EXP(-K270/$D$9))*$C$9</f>
        <v>2.36561263682596E-012</v>
      </c>
      <c r="Q270" s="65" t="n">
        <f aca="false">$D$8*(1-EXP(-K270/$D$8))*$C$8</f>
        <v>3.56480591524059E-011</v>
      </c>
      <c r="R270" s="66" t="n">
        <f aca="false">$B$13-K270</f>
        <v>236</v>
      </c>
      <c r="S270" s="67" t="n">
        <f aca="false">VLOOKUP($R270,$K$6:$Q$506,5)/$C$26</f>
        <v>0.55847241563761</v>
      </c>
      <c r="T270" s="68" t="n">
        <f aca="false">VLOOKUP($R270,$K$6:$Q$506,6)/$C$26</f>
        <v>7.5559802205327</v>
      </c>
      <c r="U270" s="69" t="n">
        <f aca="false">VLOOKUP($R270,$K$6:$Q$506,7)/$C$26</f>
        <v>110.615397842604</v>
      </c>
      <c r="V270" s="28" t="s">
        <v>388</v>
      </c>
      <c r="W270" s="78" t="n">
        <f aca="false">G270*S270+H270*T270+I270*U270</f>
        <v>0</v>
      </c>
      <c r="X270" s="25"/>
      <c r="Y270" s="25"/>
      <c r="Z270" s="25"/>
    </row>
    <row r="271" customFormat="false" ht="15.75" hidden="false" customHeight="false" outlineLevel="0" collapsed="false">
      <c r="A271" s="25"/>
      <c r="B271" s="25"/>
      <c r="C271" s="25"/>
      <c r="D271" s="25"/>
      <c r="E271" s="25"/>
      <c r="F271" s="28" t="s">
        <v>389</v>
      </c>
      <c r="G271" s="103" t="n">
        <v>0</v>
      </c>
      <c r="H271" s="76" t="n">
        <v>0</v>
      </c>
      <c r="I271" s="77" t="n">
        <v>0</v>
      </c>
      <c r="J271" s="25"/>
      <c r="K271" s="61" t="n">
        <v>265</v>
      </c>
      <c r="L271" s="62" t="n">
        <f aca="false">$B$17+$B$18*EXP(-K271/$B$21)+$B$19*EXP(-K271/$B$22)+$B$20*EXP(-K271/$B$23)</f>
        <v>0.331904466483068</v>
      </c>
      <c r="M271" s="63" t="n">
        <f aca="false">EXP(-K271/$D$9)</f>
        <v>1.7651290631267E-010</v>
      </c>
      <c r="N271" s="63" t="n">
        <f aca="false">EXP(-K271/$D$8)</f>
        <v>0.0879318971137998</v>
      </c>
      <c r="O271" s="64" t="n">
        <f aca="false">(K271*$B$17+$B$18*$B$21*(1-EXP(-K271/$B$21))+$B$19*$B$22*(1-EXP(-K271/$B$22))+$B$20*$B$23*(1-EXP(-K271/$B$23)))*$C$7</f>
        <v>1.91473656589427E-013</v>
      </c>
      <c r="P271" s="64" t="n">
        <f aca="false">$D$9*(1-EXP(-K271/$D$9))*$C$9</f>
        <v>2.36561263686289E-012</v>
      </c>
      <c r="Q271" s="65" t="n">
        <f aca="false">$D$8*(1-EXP(-K271/$D$8))*$C$8</f>
        <v>3.56797627345064E-011</v>
      </c>
      <c r="R271" s="66" t="n">
        <f aca="false">$B$13-K271</f>
        <v>235</v>
      </c>
      <c r="S271" s="67" t="n">
        <f aca="false">VLOOKUP($R271,$K$6:$Q$506,5)/$C$26</f>
        <v>0.556615288137153</v>
      </c>
      <c r="T271" s="68" t="n">
        <f aca="false">VLOOKUP($R271,$K$6:$Q$506,6)/$C$26</f>
        <v>7.55598021915532</v>
      </c>
      <c r="U271" s="69" t="n">
        <f aca="false">VLOOKUP($R271,$K$6:$Q$506,7)/$C$26</f>
        <v>110.483267745317</v>
      </c>
      <c r="V271" s="28" t="s">
        <v>389</v>
      </c>
      <c r="W271" s="78" t="n">
        <f aca="false">G271*S271+H271*T271+I271*U271</f>
        <v>0</v>
      </c>
      <c r="X271" s="25"/>
      <c r="Y271" s="25"/>
      <c r="Z271" s="25"/>
    </row>
    <row r="272" customFormat="false" ht="15.75" hidden="false" customHeight="false" outlineLevel="0" collapsed="false">
      <c r="A272" s="25"/>
      <c r="B272" s="25"/>
      <c r="C272" s="25"/>
      <c r="D272" s="25"/>
      <c r="E272" s="25"/>
      <c r="F272" s="28" t="s">
        <v>390</v>
      </c>
      <c r="G272" s="103" t="n">
        <v>0</v>
      </c>
      <c r="H272" s="76" t="n">
        <v>0</v>
      </c>
      <c r="I272" s="77" t="n">
        <v>0</v>
      </c>
      <c r="J272" s="25"/>
      <c r="K272" s="61" t="n">
        <v>266</v>
      </c>
      <c r="L272" s="62" t="n">
        <f aca="false">$B$17+$B$18*EXP(-K272/$B$21)+$B$19*EXP(-K272/$B$22)+$B$20*EXP(-K272/$B$23)</f>
        <v>0.331609360364047</v>
      </c>
      <c r="M272" s="63" t="n">
        <f aca="false">EXP(-K272/$D$9)</f>
        <v>1.62170497350422E-010</v>
      </c>
      <c r="N272" s="63" t="n">
        <f aca="false">EXP(-K272/$D$8)</f>
        <v>0.087128871696623</v>
      </c>
      <c r="O272" s="64" t="n">
        <f aca="false">(K272*$B$17+$B$18*$B$21*(1-EXP(-K272/$B$21))+$B$19*$B$22*(1-EXP(-K272/$B$22))+$B$20*$B$23*(1-EXP(-K272/$B$23)))*$C$7</f>
        <v>1.92039259050471E-013</v>
      </c>
      <c r="P272" s="64" t="n">
        <f aca="false">$D$9*(1-EXP(-K272/$D$9))*$C$9</f>
        <v>2.36561263689682E-012</v>
      </c>
      <c r="Q272" s="65" t="n">
        <f aca="false">$D$8*(1-EXP(-K272/$D$8))*$C$8</f>
        <v>3.57111767881982E-011</v>
      </c>
      <c r="R272" s="66" t="n">
        <f aca="false">$B$13-K272</f>
        <v>234</v>
      </c>
      <c r="S272" s="67" t="n">
        <f aca="false">VLOOKUP($R272,$K$6:$Q$506,5)/$C$26</f>
        <v>0.554756388430177</v>
      </c>
      <c r="T272" s="68" t="n">
        <f aca="false">VLOOKUP($R272,$K$6:$Q$506,6)/$C$26</f>
        <v>7.55598021765613</v>
      </c>
      <c r="U272" s="69" t="n">
        <f aca="false">VLOOKUP($R272,$K$6:$Q$506,7)/$C$26</f>
        <v>110.349919867696</v>
      </c>
      <c r="V272" s="28" t="s">
        <v>390</v>
      </c>
      <c r="W272" s="78" t="n">
        <f aca="false">G272*S272+H272*T272+I272*U272</f>
        <v>0</v>
      </c>
      <c r="X272" s="25"/>
      <c r="Y272" s="25"/>
      <c r="Z272" s="25"/>
    </row>
    <row r="273" customFormat="false" ht="15.75" hidden="false" customHeight="false" outlineLevel="0" collapsed="false">
      <c r="A273" s="25"/>
      <c r="B273" s="25"/>
      <c r="C273" s="25"/>
      <c r="D273" s="25"/>
      <c r="E273" s="25"/>
      <c r="F273" s="28" t="s">
        <v>391</v>
      </c>
      <c r="G273" s="103" t="n">
        <v>0</v>
      </c>
      <c r="H273" s="76" t="n">
        <v>0</v>
      </c>
      <c r="I273" s="77" t="n">
        <v>0</v>
      </c>
      <c r="J273" s="25"/>
      <c r="K273" s="61" t="n">
        <v>267</v>
      </c>
      <c r="L273" s="62" t="n">
        <f aca="false">$B$17+$B$18*EXP(-K273/$B$21)+$B$19*EXP(-K273/$B$22)+$B$20*EXP(-K273/$B$23)</f>
        <v>0.331315133681863</v>
      </c>
      <c r="M273" s="63" t="n">
        <f aca="false">EXP(-K273/$D$9)</f>
        <v>1.48993468864523E-010</v>
      </c>
      <c r="N273" s="63" t="n">
        <f aca="false">EXP(-K273/$D$8)</f>
        <v>0.0863331797936976</v>
      </c>
      <c r="O273" s="64" t="n">
        <f aca="false">(K273*$B$17+$B$18*$B$21*(1-EXP(-K273/$B$21))+$B$19*$B$22*(1-EXP(-K273/$B$22))+$B$20*$B$23*(1-EXP(-K273/$B$23)))*$C$7</f>
        <v>1.92604359144282E-013</v>
      </c>
      <c r="P273" s="64" t="n">
        <f aca="false">$D$9*(1-EXP(-K273/$D$9))*$C$9</f>
        <v>2.36561263692799E-012</v>
      </c>
      <c r="Q273" s="65" t="n">
        <f aca="false">$D$8*(1-EXP(-K273/$D$8))*$C$8</f>
        <v>3.57423039575579E-011</v>
      </c>
      <c r="R273" s="66" t="n">
        <f aca="false">$B$13-K273</f>
        <v>233</v>
      </c>
      <c r="S273" s="67" t="n">
        <f aca="false">VLOOKUP($R273,$K$6:$Q$506,5)/$C$26</f>
        <v>0.552895710309147</v>
      </c>
      <c r="T273" s="68" t="n">
        <f aca="false">VLOOKUP($R273,$K$6:$Q$506,6)/$C$26</f>
        <v>7.55598021602436</v>
      </c>
      <c r="U273" s="69" t="n">
        <f aca="false">VLOOKUP($R273,$K$6:$Q$506,7)/$C$26</f>
        <v>110.215342986038</v>
      </c>
      <c r="V273" s="28" t="s">
        <v>391</v>
      </c>
      <c r="W273" s="78" t="n">
        <f aca="false">G273*S273+H273*T273+I273*U273</f>
        <v>0</v>
      </c>
      <c r="X273" s="25"/>
      <c r="Y273" s="25"/>
      <c r="Z273" s="25"/>
    </row>
    <row r="274" customFormat="false" ht="15.75" hidden="false" customHeight="false" outlineLevel="0" collapsed="false">
      <c r="A274" s="25"/>
      <c r="B274" s="25"/>
      <c r="C274" s="25"/>
      <c r="D274" s="25"/>
      <c r="E274" s="25"/>
      <c r="F274" s="28" t="s">
        <v>392</v>
      </c>
      <c r="G274" s="103" t="n">
        <v>0</v>
      </c>
      <c r="H274" s="76" t="n">
        <v>0</v>
      </c>
      <c r="I274" s="77" t="n">
        <v>0</v>
      </c>
      <c r="J274" s="25"/>
      <c r="K274" s="61" t="n">
        <v>268</v>
      </c>
      <c r="L274" s="62" t="n">
        <f aca="false">$B$17+$B$18*EXP(-K274/$B$21)+$B$19*EXP(-K274/$B$22)+$B$20*EXP(-K274/$B$23)</f>
        <v>0.331021780642149</v>
      </c>
      <c r="M274" s="63" t="n">
        <f aca="false">EXP(-K274/$D$9)</f>
        <v>1.36887128836482E-010</v>
      </c>
      <c r="N274" s="63" t="n">
        <f aca="false">EXP(-K274/$D$8)</f>
        <v>0.0855447544327582</v>
      </c>
      <c r="O274" s="64" t="n">
        <f aca="false">(K274*$B$17+$B$18*$B$21*(1-EXP(-K274/$B$21))+$B$19*$B$22*(1-EXP(-K274/$B$22))+$B$20*$B$23*(1-EXP(-K274/$B$23)))*$C$7</f>
        <v>1.93168958365231E-013</v>
      </c>
      <c r="P274" s="64" t="n">
        <f aca="false">$D$9*(1-EXP(-K274/$D$9))*$C$9</f>
        <v>2.36561263695663E-012</v>
      </c>
      <c r="Q274" s="65" t="n">
        <f aca="false">$D$8*(1-EXP(-K274/$D$8))*$C$8</f>
        <v>3.57731468625155E-011</v>
      </c>
      <c r="R274" s="66" t="n">
        <f aca="false">$B$13-K274</f>
        <v>232</v>
      </c>
      <c r="S274" s="67" t="n">
        <f aca="false">VLOOKUP($R274,$K$6:$Q$506,5)/$C$26</f>
        <v>0.551033247503367</v>
      </c>
      <c r="T274" s="68" t="n">
        <f aca="false">VLOOKUP($R274,$K$6:$Q$506,6)/$C$26</f>
        <v>7.55598021424827</v>
      </c>
      <c r="U274" s="69" t="n">
        <f aca="false">VLOOKUP($R274,$K$6:$Q$506,7)/$C$26</f>
        <v>110.079525773197</v>
      </c>
      <c r="V274" s="28" t="s">
        <v>392</v>
      </c>
      <c r="W274" s="78" t="n">
        <f aca="false">G274*S274+H274*T274+I274*U274</f>
        <v>0</v>
      </c>
      <c r="X274" s="25"/>
      <c r="Y274" s="25"/>
      <c r="Z274" s="25"/>
    </row>
    <row r="275" customFormat="false" ht="15.75" hidden="false" customHeight="false" outlineLevel="0" collapsed="false">
      <c r="A275" s="25"/>
      <c r="B275" s="25"/>
      <c r="C275" s="25"/>
      <c r="D275" s="25"/>
      <c r="E275" s="25"/>
      <c r="F275" s="28" t="s">
        <v>393</v>
      </c>
      <c r="G275" s="103" t="n">
        <v>0</v>
      </c>
      <c r="H275" s="76" t="n">
        <v>0</v>
      </c>
      <c r="I275" s="77" t="n">
        <v>0</v>
      </c>
      <c r="J275" s="25"/>
      <c r="K275" s="61" t="n">
        <v>269</v>
      </c>
      <c r="L275" s="62" t="n">
        <f aca="false">$B$17+$B$18*EXP(-K275/$B$21)+$B$19*EXP(-K275/$B$22)+$B$20*EXP(-K275/$B$23)</f>
        <v>0.330729295561516</v>
      </c>
      <c r="M275" s="63" t="n">
        <f aca="false">EXP(-K275/$D$9)</f>
        <v>1.25764479368783E-010</v>
      </c>
      <c r="N275" s="63" t="n">
        <f aca="false">EXP(-K275/$D$8)</f>
        <v>0.0847635292531542</v>
      </c>
      <c r="O275" s="64" t="n">
        <f aca="false">(K275*$B$17+$B$18*$B$21*(1-EXP(-K275/$B$21))+$B$19*$B$22*(1-EXP(-K275/$B$22))+$B$20*$B$23*(1-EXP(-K275/$B$23)))*$C$7</f>
        <v>1.93733058197905E-013</v>
      </c>
      <c r="P275" s="64" t="n">
        <f aca="false">$D$9*(1-EXP(-K275/$D$9))*$C$9</f>
        <v>2.36561263698295E-012</v>
      </c>
      <c r="Q275" s="65" t="n">
        <f aca="false">$D$8*(1-EXP(-K275/$D$8))*$C$8</f>
        <v>3.58037080990748E-011</v>
      </c>
      <c r="R275" s="66" t="n">
        <f aca="false">$B$13-K275</f>
        <v>231</v>
      </c>
      <c r="S275" s="67" t="n">
        <f aca="false">VLOOKUP($R275,$K$6:$Q$506,5)/$C$26</f>
        <v>0.549168993677505</v>
      </c>
      <c r="T275" s="68" t="n">
        <f aca="false">VLOOKUP($R275,$K$6:$Q$506,6)/$C$26</f>
        <v>7.5559802123151</v>
      </c>
      <c r="U275" s="69" t="n">
        <f aca="false">VLOOKUP($R275,$K$6:$Q$506,7)/$C$26</f>
        <v>109.942456797629</v>
      </c>
      <c r="V275" s="28" t="s">
        <v>393</v>
      </c>
      <c r="W275" s="78" t="n">
        <f aca="false">G275*S275+H275*T275+I275*U275</f>
        <v>0</v>
      </c>
      <c r="X275" s="25"/>
      <c r="Y275" s="25"/>
      <c r="Z275" s="25"/>
    </row>
    <row r="276" customFormat="false" ht="15.75" hidden="false" customHeight="false" outlineLevel="0" collapsed="false">
      <c r="A276" s="25"/>
      <c r="B276" s="25"/>
      <c r="C276" s="25"/>
      <c r="D276" s="25"/>
      <c r="E276" s="25"/>
      <c r="F276" s="28" t="s">
        <v>394</v>
      </c>
      <c r="G276" s="103" t="n">
        <v>0</v>
      </c>
      <c r="H276" s="76" t="n">
        <v>0</v>
      </c>
      <c r="I276" s="77" t="n">
        <v>0</v>
      </c>
      <c r="J276" s="25"/>
      <c r="K276" s="61" t="n">
        <v>270</v>
      </c>
      <c r="L276" s="62" t="n">
        <f aca="false">$B$17+$B$18*EXP(-K276/$B$21)+$B$19*EXP(-K276/$B$22)+$B$20*EXP(-K276/$B$23)</f>
        <v>0.330437672864675</v>
      </c>
      <c r="M276" s="63" t="n">
        <f aca="false">EXP(-K276/$D$9)</f>
        <v>1.155455915055E-010</v>
      </c>
      <c r="N276" s="63" t="n">
        <f aca="false">EXP(-K276/$D$8)</f>
        <v>0.083989438500264</v>
      </c>
      <c r="O276" s="64" t="n">
        <f aca="false">(K276*$B$17+$B$18*$B$21*(1-EXP(-K276/$B$21))+$B$19*$B$22*(1-EXP(-K276/$B$22))+$B$20*$B$23*(1-EXP(-K276/$B$23)))*$C$7</f>
        <v>1.94296660117294E-013</v>
      </c>
      <c r="P276" s="64" t="n">
        <f aca="false">$D$9*(1-EXP(-K276/$D$9))*$C$9</f>
        <v>2.36561263700712E-012</v>
      </c>
      <c r="Q276" s="65" t="n">
        <f aca="false">$D$8*(1-EXP(-K276/$D$8))*$C$8</f>
        <v>3.5833990239532E-011</v>
      </c>
      <c r="R276" s="66" t="n">
        <f aca="false">$B$13-K276</f>
        <v>230</v>
      </c>
      <c r="S276" s="67" t="n">
        <f aca="false">VLOOKUP($R276,$K$6:$Q$506,5)/$C$26</f>
        <v>0.547302942430081</v>
      </c>
      <c r="T276" s="68" t="n">
        <f aca="false">VLOOKUP($R276,$K$6:$Q$506,6)/$C$26</f>
        <v>7.55598021021096</v>
      </c>
      <c r="U276" s="69" t="n">
        <f aca="false">VLOOKUP($R276,$K$6:$Q$506,7)/$C$26</f>
        <v>109.804124522433</v>
      </c>
      <c r="V276" s="28" t="s">
        <v>394</v>
      </c>
      <c r="W276" s="78" t="n">
        <f aca="false">G276*S276+H276*T276+I276*U276</f>
        <v>0</v>
      </c>
      <c r="X276" s="25"/>
      <c r="Y276" s="25"/>
      <c r="Z276" s="25"/>
    </row>
    <row r="277" customFormat="false" ht="15.75" hidden="false" customHeight="false" outlineLevel="0" collapsed="false">
      <c r="A277" s="25"/>
      <c r="B277" s="25"/>
      <c r="C277" s="25"/>
      <c r="D277" s="25"/>
      <c r="E277" s="25"/>
      <c r="F277" s="28" t="s">
        <v>395</v>
      </c>
      <c r="G277" s="103" t="n">
        <v>0</v>
      </c>
      <c r="H277" s="76" t="n">
        <v>0</v>
      </c>
      <c r="I277" s="77" t="n">
        <v>0</v>
      </c>
      <c r="J277" s="25"/>
      <c r="K277" s="61" t="n">
        <v>271</v>
      </c>
      <c r="L277" s="62" t="n">
        <f aca="false">$B$17+$B$18*EXP(-K277/$B$21)+$B$19*EXP(-K277/$B$22)+$B$20*EXP(-K277/$B$23)</f>
        <v>0.330146907081629</v>
      </c>
      <c r="M277" s="63" t="n">
        <f aca="false">EXP(-K277/$D$9)</f>
        <v>1.06157030851351E-010</v>
      </c>
      <c r="N277" s="63" t="n">
        <f aca="false">EXP(-K277/$D$8)</f>
        <v>0.0832224170199605</v>
      </c>
      <c r="O277" s="64" t="n">
        <f aca="false">(K277*$B$17+$B$18*$B$21*(1-EXP(-K277/$B$21))+$B$19*$B$22*(1-EXP(-K277/$B$22))+$B$20*$B$23*(1-EXP(-K277/$B$23)))*$C$7</f>
        <v>1.94859765588974E-013</v>
      </c>
      <c r="P277" s="64" t="n">
        <f aca="false">$D$9*(1-EXP(-K277/$D$9))*$C$9</f>
        <v>2.36561263702933E-012</v>
      </c>
      <c r="Q277" s="65" t="n">
        <f aca="false">$D$8*(1-EXP(-K277/$D$8))*$C$8</f>
        <v>3.5863995832692E-011</v>
      </c>
      <c r="R277" s="66" t="n">
        <f aca="false">$B$13-K277</f>
        <v>229</v>
      </c>
      <c r="S277" s="67" t="n">
        <f aca="false">VLOOKUP($R277,$K$6:$Q$506,5)/$C$26</f>
        <v>0.545435087291905</v>
      </c>
      <c r="T277" s="68" t="n">
        <f aca="false">VLOOKUP($R277,$K$6:$Q$506,6)/$C$26</f>
        <v>7.55598020792073</v>
      </c>
      <c r="U277" s="69" t="n">
        <f aca="false">VLOOKUP($R277,$K$6:$Q$506,7)/$C$26</f>
        <v>109.664517304374</v>
      </c>
      <c r="V277" s="28" t="s">
        <v>395</v>
      </c>
      <c r="W277" s="78" t="n">
        <f aca="false">G277*S277+H277*T277+I277*U277</f>
        <v>0</v>
      </c>
      <c r="X277" s="25"/>
      <c r="Y277" s="25"/>
      <c r="Z277" s="25"/>
    </row>
    <row r="278" customFormat="false" ht="15.75" hidden="false" customHeight="false" outlineLevel="0" collapsed="false">
      <c r="A278" s="25"/>
      <c r="B278" s="25"/>
      <c r="C278" s="25"/>
      <c r="D278" s="25"/>
      <c r="E278" s="25"/>
      <c r="F278" s="28" t="s">
        <v>396</v>
      </c>
      <c r="G278" s="103" t="n">
        <v>0</v>
      </c>
      <c r="H278" s="76" t="n">
        <v>0</v>
      </c>
      <c r="I278" s="77" t="n">
        <v>0</v>
      </c>
      <c r="J278" s="25"/>
      <c r="K278" s="61" t="n">
        <v>272</v>
      </c>
      <c r="L278" s="62" t="n">
        <f aca="false">$B$17+$B$18*EXP(-K278/$B$21)+$B$19*EXP(-K278/$B$22)+$B$20*EXP(-K278/$B$23)</f>
        <v>0.32985699284495</v>
      </c>
      <c r="M278" s="63" t="n">
        <f aca="false">EXP(-K278/$D$9)</f>
        <v>9.7531329861583E-011</v>
      </c>
      <c r="N278" s="63" t="n">
        <f aca="false">EXP(-K278/$D$8)</f>
        <v>0.0824624002531276</v>
      </c>
      <c r="O278" s="64" t="n">
        <f aca="false">(K278*$B$17+$B$18*$B$21*(1-EXP(-K278/$B$21))+$B$19*$B$22*(1-EXP(-K278/$B$22))+$B$20*$B$23*(1-EXP(-K278/$B$23)))*$C$7</f>
        <v>1.9542237606928E-013</v>
      </c>
      <c r="P278" s="64" t="n">
        <f aca="false">$D$9*(1-EXP(-K278/$D$9))*$C$9</f>
        <v>2.36561263704973E-012</v>
      </c>
      <c r="Q278" s="65" t="n">
        <f aca="false">$D$8*(1-EXP(-K278/$D$8))*$C$8</f>
        <v>3.58937274040835E-011</v>
      </c>
      <c r="R278" s="66" t="n">
        <f aca="false">$B$13-K278</f>
        <v>228</v>
      </c>
      <c r="S278" s="67" t="n">
        <f aca="false">VLOOKUP($R278,$K$6:$Q$506,5)/$C$26</f>
        <v>0.543565421724482</v>
      </c>
      <c r="T278" s="68" t="n">
        <f aca="false">VLOOKUP($R278,$K$6:$Q$506,6)/$C$26</f>
        <v>7.55598020542795</v>
      </c>
      <c r="U278" s="69" t="n">
        <f aca="false">VLOOKUP($R278,$K$6:$Q$506,7)/$C$26</f>
        <v>109.523623392912</v>
      </c>
      <c r="V278" s="28" t="s">
        <v>396</v>
      </c>
      <c r="W278" s="78" t="n">
        <f aca="false">G278*S278+H278*T278+I278*U278</f>
        <v>0</v>
      </c>
      <c r="X278" s="25"/>
      <c r="Y278" s="25"/>
      <c r="Z278" s="25"/>
    </row>
    <row r="279" customFormat="false" ht="15.75" hidden="false" customHeight="false" outlineLevel="0" collapsed="false">
      <c r="A279" s="25"/>
      <c r="B279" s="25"/>
      <c r="C279" s="25"/>
      <c r="D279" s="25"/>
      <c r="E279" s="25"/>
      <c r="F279" s="28" t="s">
        <v>397</v>
      </c>
      <c r="G279" s="103" t="n">
        <v>0</v>
      </c>
      <c r="H279" s="76" t="n">
        <v>0</v>
      </c>
      <c r="I279" s="77" t="n">
        <v>0</v>
      </c>
      <c r="J279" s="25"/>
      <c r="K279" s="61" t="n">
        <v>273</v>
      </c>
      <c r="L279" s="62" t="n">
        <f aca="false">$B$17+$B$18*EXP(-K279/$B$21)+$B$19*EXP(-K279/$B$22)+$B$20*EXP(-K279/$B$23)</f>
        <v>0.329567924887119</v>
      </c>
      <c r="M279" s="63" t="n">
        <f aca="false">EXP(-K279/$D$9)</f>
        <v>8.96065030105149E-011</v>
      </c>
      <c r="N279" s="63" t="n">
        <f aca="false">EXP(-K279/$D$8)</f>
        <v>0.0817093242302259</v>
      </c>
      <c r="O279" s="64" t="n">
        <f aca="false">(K279*$B$17+$B$18*$B$21*(1-EXP(-K279/$B$21))+$B$19*$B$22*(1-EXP(-K279/$B$22))+$B$20*$B$23*(1-EXP(-K279/$B$23)))*$C$7</f>
        <v>1.95984493005487E-013</v>
      </c>
      <c r="P279" s="64" t="n">
        <f aca="false">$D$9*(1-EXP(-K279/$D$9))*$C$9</f>
        <v>2.36561263706848E-012</v>
      </c>
      <c r="Q279" s="65" t="n">
        <f aca="false">$D$8*(1-EXP(-K279/$D$8))*$C$8</f>
        <v>3.59231874561708E-011</v>
      </c>
      <c r="R279" s="66" t="n">
        <f aca="false">$B$13-K279</f>
        <v>227</v>
      </c>
      <c r="S279" s="67" t="n">
        <f aca="false">VLOOKUP($R279,$K$6:$Q$506,5)/$C$26</f>
        <v>0.541693939118365</v>
      </c>
      <c r="T279" s="68" t="n">
        <f aca="false">VLOOKUP($R279,$K$6:$Q$506,6)/$C$26</f>
        <v>7.55598020271471</v>
      </c>
      <c r="U279" s="69" t="n">
        <f aca="false">VLOOKUP($R279,$K$6:$Q$506,7)/$C$26</f>
        <v>109.381430929204</v>
      </c>
      <c r="V279" s="28" t="s">
        <v>397</v>
      </c>
      <c r="W279" s="78" t="n">
        <f aca="false">G279*S279+H279*T279+I279*U279</f>
        <v>0</v>
      </c>
      <c r="X279" s="25"/>
      <c r="Y279" s="25"/>
      <c r="Z279" s="25"/>
    </row>
    <row r="280" customFormat="false" ht="15.75" hidden="false" customHeight="false" outlineLevel="0" collapsed="false">
      <c r="A280" s="25"/>
      <c r="B280" s="25"/>
      <c r="C280" s="25"/>
      <c r="D280" s="25"/>
      <c r="E280" s="25"/>
      <c r="F280" s="28" t="s">
        <v>398</v>
      </c>
      <c r="G280" s="103" t="n">
        <v>0</v>
      </c>
      <c r="H280" s="76" t="n">
        <v>0</v>
      </c>
      <c r="I280" s="77" t="n">
        <v>0</v>
      </c>
      <c r="J280" s="25"/>
      <c r="K280" s="61" t="n">
        <v>274</v>
      </c>
      <c r="L280" s="62" t="n">
        <f aca="false">$B$17+$B$18*EXP(-K280/$B$21)+$B$19*EXP(-K280/$B$22)+$B$20*EXP(-K280/$B$23)</f>
        <v>0.329279698037947</v>
      </c>
      <c r="M280" s="63" t="n">
        <f aca="false">EXP(-K280/$D$9)</f>
        <v>8.23256013546486E-011</v>
      </c>
      <c r="N280" s="63" t="n">
        <f aca="false">EXP(-K280/$D$8)</f>
        <v>0.0809631255659085</v>
      </c>
      <c r="O280" s="64" t="n">
        <f aca="false">(K280*$B$17+$B$18*$B$21*(1-EXP(-K280/$B$21))+$B$19*$B$22*(1-EXP(-K280/$B$22))+$B$20*$B$23*(1-EXP(-K280/$B$23)))*$C$7</f>
        <v>1.96546117835968E-013</v>
      </c>
      <c r="P280" s="64" t="n">
        <f aca="false">$D$9*(1-EXP(-K280/$D$9))*$C$9</f>
        <v>2.36561263708571E-012</v>
      </c>
      <c r="Q280" s="65" t="n">
        <f aca="false">$D$8*(1-EXP(-K280/$D$8))*$C$8</f>
        <v>3.59523784685649E-011</v>
      </c>
      <c r="R280" s="66" t="n">
        <f aca="false">$B$13-K280</f>
        <v>226</v>
      </c>
      <c r="S280" s="67" t="n">
        <f aca="false">VLOOKUP($R280,$K$6:$Q$506,5)/$C$26</f>
        <v>0.539820632791469</v>
      </c>
      <c r="T280" s="68" t="n">
        <f aca="false">VLOOKUP($R280,$K$6:$Q$506,6)/$C$26</f>
        <v>7.55598019976151</v>
      </c>
      <c r="U280" s="69" t="n">
        <f aca="false">VLOOKUP($R280,$K$6:$Q$506,7)/$C$26</f>
        <v>109.23792794511</v>
      </c>
      <c r="V280" s="28" t="s">
        <v>398</v>
      </c>
      <c r="W280" s="78" t="n">
        <f aca="false">G280*S280+H280*T280+I280*U280</f>
        <v>0</v>
      </c>
      <c r="X280" s="25"/>
      <c r="Y280" s="25"/>
      <c r="Z280" s="25"/>
    </row>
    <row r="281" customFormat="false" ht="15.75" hidden="false" customHeight="false" outlineLevel="0" collapsed="false">
      <c r="A281" s="25"/>
      <c r="B281" s="25"/>
      <c r="C281" s="25"/>
      <c r="D281" s="25"/>
      <c r="E281" s="25"/>
      <c r="F281" s="28" t="s">
        <v>399</v>
      </c>
      <c r="G281" s="103" t="n">
        <v>0</v>
      </c>
      <c r="H281" s="76" t="n">
        <v>0</v>
      </c>
      <c r="I281" s="77" t="n">
        <v>0</v>
      </c>
      <c r="J281" s="25"/>
      <c r="K281" s="61" t="n">
        <v>275</v>
      </c>
      <c r="L281" s="62" t="n">
        <f aca="false">$B$17+$B$18*EXP(-K281/$B$21)+$B$19*EXP(-K281/$B$22)+$B$20*EXP(-K281/$B$23)</f>
        <v>0.328992307222057</v>
      </c>
      <c r="M281" s="63" t="n">
        <f aca="false">EXP(-K281/$D$9)</f>
        <v>7.56363032893856E-011</v>
      </c>
      <c r="N281" s="63" t="n">
        <f aca="false">EXP(-K281/$D$8)</f>
        <v>0.0802237414536863</v>
      </c>
      <c r="O281" s="64" t="n">
        <f aca="false">(K281*$B$17+$B$18*$B$21*(1-EXP(-K281/$B$21))+$B$19*$B$22*(1-EXP(-K281/$B$22))+$B$20*$B$23*(1-EXP(-K281/$B$23)))*$C$7</f>
        <v>1.97107251990365E-013</v>
      </c>
      <c r="P281" s="64" t="n">
        <f aca="false">$D$9*(1-EXP(-K281/$D$9))*$C$9</f>
        <v>2.36561263710153E-012</v>
      </c>
      <c r="Q281" s="65" t="n">
        <f aca="false">$D$8*(1-EXP(-K281/$D$8))*$C$8</f>
        <v>3.59813028982323E-011</v>
      </c>
      <c r="R281" s="66" t="n">
        <f aca="false">$B$13-K281</f>
        <v>225</v>
      </c>
      <c r="S281" s="67" t="n">
        <f aca="false">VLOOKUP($R281,$K$6:$Q$506,5)/$C$26</f>
        <v>0.537945495987337</v>
      </c>
      <c r="T281" s="68" t="n">
        <f aca="false">VLOOKUP($R281,$K$6:$Q$506,6)/$C$26</f>
        <v>7.55598019654712</v>
      </c>
      <c r="U281" s="69" t="n">
        <f aca="false">VLOOKUP($R281,$K$6:$Q$506,7)/$C$26</f>
        <v>109.093102362188</v>
      </c>
      <c r="V281" s="28" t="s">
        <v>399</v>
      </c>
      <c r="W281" s="78" t="n">
        <f aca="false">G281*S281+H281*T281+I281*U281</f>
        <v>0</v>
      </c>
      <c r="X281" s="25"/>
      <c r="Y281" s="25"/>
      <c r="Z281" s="25"/>
    </row>
    <row r="282" customFormat="false" ht="15.75" hidden="false" customHeight="false" outlineLevel="0" collapsed="false">
      <c r="A282" s="25"/>
      <c r="B282" s="25"/>
      <c r="C282" s="25"/>
      <c r="D282" s="25"/>
      <c r="E282" s="25"/>
      <c r="F282" s="28" t="s">
        <v>400</v>
      </c>
      <c r="G282" s="103" t="n">
        <v>0</v>
      </c>
      <c r="H282" s="76" t="n">
        <v>0</v>
      </c>
      <c r="I282" s="77" t="n">
        <v>0</v>
      </c>
      <c r="J282" s="25"/>
      <c r="K282" s="61" t="n">
        <v>276</v>
      </c>
      <c r="L282" s="62" t="n">
        <f aca="false">$B$17+$B$18*EXP(-K282/$B$21)+$B$19*EXP(-K282/$B$22)+$B$20*EXP(-K282/$B$23)</f>
        <v>0.328705747456444</v>
      </c>
      <c r="M282" s="63" t="n">
        <f aca="false">EXP(-K282/$D$9)</f>
        <v>6.94905385584635E-011</v>
      </c>
      <c r="N282" s="63" t="n">
        <f aca="false">EXP(-K282/$D$8)</f>
        <v>0.0794911096606414</v>
      </c>
      <c r="O282" s="64" t="n">
        <f aca="false">(K282*$B$17+$B$18*$B$21*(1-EXP(-K282/$B$21))+$B$19*$B$22*(1-EXP(-K282/$B$22))+$B$20*$B$23*(1-EXP(-K282/$B$23)))*$C$7</f>
        <v>1.97667896889747E-013</v>
      </c>
      <c r="P282" s="64" t="n">
        <f aca="false">$D$9*(1-EXP(-K282/$D$9))*$C$9</f>
        <v>2.36561263711607E-012</v>
      </c>
      <c r="Q282" s="65" t="n">
        <f aca="false">$D$8*(1-EXP(-K282/$D$8))*$C$8</f>
        <v>3.60099631797013E-011</v>
      </c>
      <c r="R282" s="66" t="n">
        <f aca="false">$B$13-K282</f>
        <v>224</v>
      </c>
      <c r="S282" s="67" t="n">
        <f aca="false">VLOOKUP($R282,$K$6:$Q$506,5)/$C$26</f>
        <v>0.536068521873356</v>
      </c>
      <c r="T282" s="68" t="n">
        <f aca="false">VLOOKUP($R282,$K$6:$Q$506,6)/$C$26</f>
        <v>7.55598019304846</v>
      </c>
      <c r="U282" s="69" t="n">
        <f aca="false">VLOOKUP($R282,$K$6:$Q$506,7)/$C$26</f>
        <v>108.946941990672</v>
      </c>
      <c r="V282" s="28" t="s">
        <v>400</v>
      </c>
      <c r="W282" s="78" t="n">
        <f aca="false">G282*S282+H282*T282+I282*U282</f>
        <v>0</v>
      </c>
      <c r="X282" s="25"/>
      <c r="Y282" s="25"/>
      <c r="Z282" s="25"/>
    </row>
    <row r="283" customFormat="false" ht="15.75" hidden="false" customHeight="false" outlineLevel="0" collapsed="false">
      <c r="A283" s="25"/>
      <c r="B283" s="25"/>
      <c r="C283" s="25"/>
      <c r="D283" s="25"/>
      <c r="E283" s="25"/>
      <c r="F283" s="28" t="s">
        <v>401</v>
      </c>
      <c r="G283" s="103" t="n">
        <v>0</v>
      </c>
      <c r="H283" s="76" t="n">
        <v>0</v>
      </c>
      <c r="I283" s="77" t="n">
        <v>0</v>
      </c>
      <c r="J283" s="25"/>
      <c r="K283" s="61" t="n">
        <v>277</v>
      </c>
      <c r="L283" s="62" t="n">
        <f aca="false">$B$17+$B$18*EXP(-K283/$B$21)+$B$19*EXP(-K283/$B$22)+$B$20*EXP(-K283/$B$23)</f>
        <v>0.328420013848088</v>
      </c>
      <c r="M283" s="63" t="n">
        <f aca="false">EXP(-K283/$D$9)</f>
        <v>6.38441428141949E-011</v>
      </c>
      <c r="N283" s="63" t="n">
        <f aca="false">EXP(-K283/$D$8)</f>
        <v>0.0787651685221889</v>
      </c>
      <c r="O283" s="64" t="n">
        <f aca="false">(K283*$B$17+$B$18*$B$21*(1-EXP(-K283/$B$21))+$B$19*$B$22*(1-EXP(-K283/$B$22))+$B$20*$B$23*(1-EXP(-K283/$B$23)))*$C$7</f>
        <v>1.98228053946762E-013</v>
      </c>
      <c r="P283" s="64" t="n">
        <f aca="false">$D$9*(1-EXP(-K283/$D$9))*$C$9</f>
        <v>2.36561263712942E-012</v>
      </c>
      <c r="Q283" s="65" t="n">
        <f aca="false">$D$8*(1-EXP(-K283/$D$8))*$C$8</f>
        <v>3.60383617252674E-011</v>
      </c>
      <c r="R283" s="66" t="n">
        <f aca="false">$B$13-K283</f>
        <v>223</v>
      </c>
      <c r="S283" s="67" t="n">
        <f aca="false">VLOOKUP($R283,$K$6:$Q$506,5)/$C$26</f>
        <v>0.534189703538931</v>
      </c>
      <c r="T283" s="68" t="n">
        <f aca="false">VLOOKUP($R283,$K$6:$Q$506,6)/$C$26</f>
        <v>7.55598018924037</v>
      </c>
      <c r="U283" s="69" t="n">
        <f aca="false">VLOOKUP($R283,$K$6:$Q$506,7)/$C$26</f>
        <v>108.799434528449</v>
      </c>
      <c r="V283" s="28" t="s">
        <v>401</v>
      </c>
      <c r="W283" s="78" t="n">
        <f aca="false">G283*S283+H283*T283+I283*U283</f>
        <v>0</v>
      </c>
      <c r="X283" s="25"/>
      <c r="Y283" s="25"/>
      <c r="Z283" s="25"/>
    </row>
    <row r="284" customFormat="false" ht="15.75" hidden="false" customHeight="false" outlineLevel="0" collapsed="false">
      <c r="A284" s="25"/>
      <c r="B284" s="25"/>
      <c r="C284" s="25"/>
      <c r="D284" s="25"/>
      <c r="E284" s="25"/>
      <c r="F284" s="28" t="s">
        <v>402</v>
      </c>
      <c r="G284" s="103" t="n">
        <v>0</v>
      </c>
      <c r="H284" s="76" t="n">
        <v>0</v>
      </c>
      <c r="I284" s="77" t="n">
        <v>0</v>
      </c>
      <c r="J284" s="25"/>
      <c r="K284" s="61" t="n">
        <v>278</v>
      </c>
      <c r="L284" s="62" t="n">
        <f aca="false">$B$17+$B$18*EXP(-K284/$B$21)+$B$19*EXP(-K284/$B$22)+$B$20*EXP(-K284/$B$23)</f>
        <v>0.328135101591639</v>
      </c>
      <c r="M284" s="63" t="n">
        <f aca="false">EXP(-K284/$D$9)</f>
        <v>5.86565402461236E-011</v>
      </c>
      <c r="N284" s="63" t="n">
        <f aca="false">EXP(-K284/$D$8)</f>
        <v>0.078045856936887</v>
      </c>
      <c r="O284" s="64" t="n">
        <f aca="false">(K284*$B$17+$B$18*$B$21*(1-EXP(-K284/$B$21))+$B$19*$B$22*(1-EXP(-K284/$B$22))+$B$20*$B$23*(1-EXP(-K284/$B$23)))*$C$7</f>
        <v>1.98787724565793E-013</v>
      </c>
      <c r="P284" s="64" t="n">
        <f aca="false">$D$9*(1-EXP(-K284/$D$9))*$C$9</f>
        <v>2.3656126371417E-012</v>
      </c>
      <c r="Q284" s="65" t="n">
        <f aca="false">$D$8*(1-EXP(-K284/$D$8))*$C$8</f>
        <v>3.60665009251961E-011</v>
      </c>
      <c r="R284" s="66" t="n">
        <f aca="false">$B$13-K284</f>
        <v>222</v>
      </c>
      <c r="S284" s="67" t="n">
        <f aca="false">VLOOKUP($R284,$K$6:$Q$506,5)/$C$26</f>
        <v>0.5323090339936</v>
      </c>
      <c r="T284" s="68" t="n">
        <f aca="false">VLOOKUP($R284,$K$6:$Q$506,6)/$C$26</f>
        <v>7.5559801850955</v>
      </c>
      <c r="U284" s="69" t="n">
        <f aca="false">VLOOKUP($R284,$K$6:$Q$506,7)/$C$26</f>
        <v>108.650567560025</v>
      </c>
      <c r="V284" s="28" t="s">
        <v>402</v>
      </c>
      <c r="W284" s="78" t="n">
        <f aca="false">G284*S284+H284*T284+I284*U284</f>
        <v>0</v>
      </c>
      <c r="X284" s="25"/>
      <c r="Y284" s="25"/>
      <c r="Z284" s="25"/>
    </row>
    <row r="285" customFormat="false" ht="15.75" hidden="false" customHeight="false" outlineLevel="0" collapsed="false">
      <c r="A285" s="25"/>
      <c r="B285" s="25"/>
      <c r="C285" s="25"/>
      <c r="D285" s="25"/>
      <c r="E285" s="25"/>
      <c r="F285" s="28" t="s">
        <v>403</v>
      </c>
      <c r="G285" s="103" t="n">
        <v>0</v>
      </c>
      <c r="H285" s="76" t="n">
        <v>0</v>
      </c>
      <c r="I285" s="77" t="n">
        <v>0</v>
      </c>
      <c r="J285" s="25"/>
      <c r="K285" s="61" t="n">
        <v>279</v>
      </c>
      <c r="L285" s="62" t="n">
        <f aca="false">$B$17+$B$18*EXP(-K285/$B$21)+$B$19*EXP(-K285/$B$22)+$B$20*EXP(-K285/$B$23)</f>
        <v>0.327851005967167</v>
      </c>
      <c r="M285" s="63" t="n">
        <f aca="false">EXP(-K285/$D$9)</f>
        <v>5.38904519974251E-011</v>
      </c>
      <c r="N285" s="63" t="n">
        <f aca="false">EXP(-K285/$D$8)</f>
        <v>0.0773331143612941</v>
      </c>
      <c r="O285" s="64" t="n">
        <f aca="false">(K285*$B$17+$B$18*$B$21*(1-EXP(-K285/$B$21))+$B$19*$B$22*(1-EXP(-K285/$B$22))+$B$20*$B$23*(1-EXP(-K285/$B$23)))*$C$7</f>
        <v>1.99346910143103E-013</v>
      </c>
      <c r="P285" s="64" t="n">
        <f aca="false">$D$9*(1-EXP(-K285/$D$9))*$C$9</f>
        <v>2.36561263715297E-012</v>
      </c>
      <c r="Q285" s="65" t="n">
        <f aca="false">$D$8*(1-EXP(-K285/$D$8))*$C$8</f>
        <v>3.60943831479243E-011</v>
      </c>
      <c r="R285" s="66" t="n">
        <f aca="false">$B$13-K285</f>
        <v>221</v>
      </c>
      <c r="S285" s="67" t="n">
        <f aca="false">VLOOKUP($R285,$K$6:$Q$506,5)/$C$26</f>
        <v>0.530426506165105</v>
      </c>
      <c r="T285" s="68" t="n">
        <f aca="false">VLOOKUP($R285,$K$6:$Q$506,6)/$C$26</f>
        <v>7.55598018058405</v>
      </c>
      <c r="U285" s="69" t="n">
        <f aca="false">VLOOKUP($R285,$K$6:$Q$506,7)/$C$26</f>
        <v>108.500328555477</v>
      </c>
      <c r="V285" s="28" t="s">
        <v>403</v>
      </c>
      <c r="W285" s="78" t="n">
        <f aca="false">G285*S285+H285*T285+I285*U285</f>
        <v>0</v>
      </c>
      <c r="X285" s="25"/>
      <c r="Y285" s="25"/>
      <c r="Z285" s="25"/>
    </row>
    <row r="286" customFormat="false" ht="15.75" hidden="false" customHeight="false" outlineLevel="0" collapsed="false">
      <c r="A286" s="25"/>
      <c r="B286" s="25"/>
      <c r="C286" s="25"/>
      <c r="D286" s="25"/>
      <c r="E286" s="25"/>
      <c r="F286" s="28" t="s">
        <v>404</v>
      </c>
      <c r="G286" s="103" t="n">
        <v>0</v>
      </c>
      <c r="H286" s="76" t="n">
        <v>0</v>
      </c>
      <c r="I286" s="77" t="n">
        <v>0</v>
      </c>
      <c r="J286" s="25"/>
      <c r="K286" s="61" t="n">
        <v>280</v>
      </c>
      <c r="L286" s="62" t="n">
        <f aca="false">$B$17+$B$18*EXP(-K286/$B$21)+$B$19*EXP(-K286/$B$22)+$B$20*EXP(-K286/$B$23)</f>
        <v>0.327567722337963</v>
      </c>
      <c r="M286" s="63" t="n">
        <f aca="false">EXP(-K286/$D$9)</f>
        <v>4.95116282736896E-011</v>
      </c>
      <c r="N286" s="63" t="n">
        <f aca="false">EXP(-K286/$D$8)</f>
        <v>0.0766268808048727</v>
      </c>
      <c r="O286" s="64" t="n">
        <f aca="false">(K286*$B$17+$B$18*$B$21*(1-EXP(-K286/$B$21))+$B$19*$B$22*(1-EXP(-K286/$B$22))+$B$20*$B$23*(1-EXP(-K286/$B$23)))*$C$7</f>
        <v>1.99905612066981E-013</v>
      </c>
      <c r="P286" s="64" t="n">
        <f aca="false">$D$9*(1-EXP(-K286/$D$9))*$C$9</f>
        <v>2.36561263716333E-012</v>
      </c>
      <c r="Q286" s="65" t="n">
        <f aca="false">$D$8*(1-EXP(-K286/$D$8))*$C$8</f>
        <v>3.61220107402592E-011</v>
      </c>
      <c r="R286" s="66" t="n">
        <f aca="false">$B$13-K286</f>
        <v>220</v>
      </c>
      <c r="S286" s="67" t="n">
        <f aca="false">VLOOKUP($R286,$K$6:$Q$506,5)/$C$26</f>
        <v>0.528542112897404</v>
      </c>
      <c r="T286" s="68" t="n">
        <f aca="false">VLOOKUP($R286,$K$6:$Q$506,6)/$C$26</f>
        <v>7.55598017567361</v>
      </c>
      <c r="U286" s="69" t="n">
        <f aca="false">VLOOKUP($R286,$K$6:$Q$506,7)/$C$26</f>
        <v>108.3487048694</v>
      </c>
      <c r="V286" s="28" t="s">
        <v>404</v>
      </c>
      <c r="W286" s="78" t="n">
        <f aca="false">G286*S286+H286*T286+I286*U286</f>
        <v>0</v>
      </c>
      <c r="X286" s="25"/>
      <c r="Y286" s="25"/>
      <c r="Z286" s="25"/>
    </row>
    <row r="287" customFormat="false" ht="15.75" hidden="false" customHeight="false" outlineLevel="0" collapsed="false">
      <c r="A287" s="25"/>
      <c r="B287" s="25"/>
      <c r="C287" s="25"/>
      <c r="D287" s="25"/>
      <c r="E287" s="25"/>
      <c r="F287" s="28" t="s">
        <v>405</v>
      </c>
      <c r="G287" s="103" t="n">
        <v>0</v>
      </c>
      <c r="H287" s="76" t="n">
        <v>0</v>
      </c>
      <c r="I287" s="77" t="n">
        <v>0</v>
      </c>
      <c r="J287" s="25"/>
      <c r="K287" s="61" t="n">
        <v>281</v>
      </c>
      <c r="L287" s="62" t="n">
        <f aca="false">$B$17+$B$18*EXP(-K287/$B$21)+$B$19*EXP(-K287/$B$22)+$B$20*EXP(-K287/$B$23)</f>
        <v>0.327285246148406</v>
      </c>
      <c r="M287" s="63" t="n">
        <f aca="false">EXP(-K287/$D$9)</f>
        <v>4.54886022189819E-011</v>
      </c>
      <c r="N287" s="63" t="n">
        <f aca="false">EXP(-K287/$D$8)</f>
        <v>0.0759270968249405</v>
      </c>
      <c r="O287" s="64" t="n">
        <f aca="false">(K287*$B$17+$B$18*$B$21*(1-EXP(-K287/$B$21))+$B$19*$B$22*(1-EXP(-K287/$B$22))+$B$20*$B$23*(1-EXP(-K287/$B$23)))*$C$7</f>
        <v>2.00463831717878E-013</v>
      </c>
      <c r="P287" s="64" t="n">
        <f aca="false">$D$9*(1-EXP(-K287/$D$9))*$C$9</f>
        <v>2.36561263717285E-012</v>
      </c>
      <c r="Q287" s="65" t="n">
        <f aca="false">$D$8*(1-EXP(-K287/$D$8))*$C$8</f>
        <v>3.61493860275765E-011</v>
      </c>
      <c r="R287" s="66" t="n">
        <f aca="false">$B$13-K287</f>
        <v>219</v>
      </c>
      <c r="S287" s="67" t="n">
        <f aca="false">VLOOKUP($R287,$K$6:$Q$506,5)/$C$26</f>
        <v>0.526655846948638</v>
      </c>
      <c r="T287" s="68" t="n">
        <f aca="false">VLOOKUP($R287,$K$6:$Q$506,6)/$C$26</f>
        <v>7.55598017032888</v>
      </c>
      <c r="U287" s="69" t="n">
        <f aca="false">VLOOKUP($R287,$K$6:$Q$506,7)/$C$26</f>
        <v>108.195683739842</v>
      </c>
      <c r="V287" s="28" t="s">
        <v>405</v>
      </c>
      <c r="W287" s="78" t="n">
        <f aca="false">G287*S287+H287*T287+I287*U287</f>
        <v>0</v>
      </c>
      <c r="X287" s="25"/>
      <c r="Y287" s="25"/>
      <c r="Z287" s="25"/>
    </row>
    <row r="288" customFormat="false" ht="15.75" hidden="false" customHeight="false" outlineLevel="0" collapsed="false">
      <c r="A288" s="25"/>
      <c r="B288" s="25"/>
      <c r="C288" s="25"/>
      <c r="D288" s="25"/>
      <c r="E288" s="25"/>
      <c r="F288" s="28" t="s">
        <v>406</v>
      </c>
      <c r="G288" s="103" t="n">
        <v>0</v>
      </c>
      <c r="H288" s="76" t="n">
        <v>0</v>
      </c>
      <c r="I288" s="77" t="n">
        <v>0</v>
      </c>
      <c r="J288" s="25"/>
      <c r="K288" s="61" t="n">
        <v>282</v>
      </c>
      <c r="L288" s="62" t="n">
        <f aca="false">$B$17+$B$18*EXP(-K288/$B$21)+$B$19*EXP(-K288/$B$22)+$B$20*EXP(-K288/$B$23)</f>
        <v>0.327003572921887</v>
      </c>
      <c r="M288" s="63" t="n">
        <f aca="false">EXP(-K288/$D$9)</f>
        <v>4.1792463790498E-011</v>
      </c>
      <c r="N288" s="63" t="n">
        <f aca="false">EXP(-K288/$D$8)</f>
        <v>0.0752337035216667</v>
      </c>
      <c r="O288" s="64" t="n">
        <f aca="false">(K288*$B$17+$B$18*$B$21*(1-EXP(-K288/$B$21))+$B$19*$B$22*(1-EXP(-K288/$B$22))+$B$20*$B$23*(1-EXP(-K288/$B$23)))*$C$7</f>
        <v>2.01021570468547E-013</v>
      </c>
      <c r="P288" s="64" t="n">
        <f aca="false">$D$9*(1-EXP(-K288/$D$9))*$C$9</f>
        <v>2.36561263718159E-012</v>
      </c>
      <c r="Q288" s="65" t="n">
        <f aca="false">$D$8*(1-EXP(-K288/$D$8))*$C$8</f>
        <v>3.61765113140153E-011</v>
      </c>
      <c r="R288" s="66" t="n">
        <f aca="false">$B$13-K288</f>
        <v>218</v>
      </c>
      <c r="S288" s="67" t="n">
        <f aca="false">VLOOKUP($R288,$K$6:$Q$506,5)/$C$26</f>
        <v>0.52476770098903</v>
      </c>
      <c r="T288" s="68" t="n">
        <f aca="false">VLOOKUP($R288,$K$6:$Q$506,6)/$C$26</f>
        <v>7.55598016451147</v>
      </c>
      <c r="U288" s="69" t="n">
        <f aca="false">VLOOKUP($R288,$K$6:$Q$506,7)/$C$26</f>
        <v>108.04125228723</v>
      </c>
      <c r="V288" s="28" t="s">
        <v>406</v>
      </c>
      <c r="W288" s="78" t="n">
        <f aca="false">G288*S288+H288*T288+I288*U288</f>
        <v>0</v>
      </c>
      <c r="X288" s="25"/>
      <c r="Y288" s="25"/>
      <c r="Z288" s="25"/>
    </row>
    <row r="289" customFormat="false" ht="15.75" hidden="false" customHeight="false" outlineLevel="0" collapsed="false">
      <c r="A289" s="25"/>
      <c r="B289" s="25"/>
      <c r="C289" s="25"/>
      <c r="D289" s="25"/>
      <c r="E289" s="25"/>
      <c r="F289" s="28" t="s">
        <v>407</v>
      </c>
      <c r="G289" s="103" t="n">
        <v>0</v>
      </c>
      <c r="H289" s="76" t="n">
        <v>0</v>
      </c>
      <c r="I289" s="77" t="n">
        <v>0</v>
      </c>
      <c r="J289" s="25"/>
      <c r="K289" s="61" t="n">
        <v>283</v>
      </c>
      <c r="L289" s="62" t="n">
        <f aca="false">$B$17+$B$18*EXP(-K289/$B$21)+$B$19*EXP(-K289/$B$22)+$B$20*EXP(-K289/$B$23)</f>
        <v>0.326722698258786</v>
      </c>
      <c r="M289" s="63" t="n">
        <f aca="false">EXP(-K289/$D$9)</f>
        <v>3.83966520068458E-011</v>
      </c>
      <c r="N289" s="63" t="n">
        <f aca="false">EXP(-K289/$D$8)</f>
        <v>0.0745466425331149</v>
      </c>
      <c r="O289" s="64" t="n">
        <f aca="false">(K289*$B$17+$B$18*$B$21*(1-EXP(-K289/$B$21))+$B$19*$B$22*(1-EXP(-K289/$B$22))+$B$20*$B$23*(1-EXP(-K289/$B$23)))*$C$7</f>
        <v>2.01578829684175E-013</v>
      </c>
      <c r="P289" s="64" t="n">
        <f aca="false">$D$9*(1-EXP(-K289/$D$9))*$C$9</f>
        <v>2.36561263718962E-012</v>
      </c>
      <c r="Q289" s="65" t="n">
        <f aca="false">$D$8*(1-EXP(-K289/$D$8))*$C$8</f>
        <v>3.62033888826728E-011</v>
      </c>
      <c r="R289" s="66" t="n">
        <f aca="false">$B$13-K289</f>
        <v>217</v>
      </c>
      <c r="S289" s="67" t="n">
        <f aca="false">VLOOKUP($R289,$K$6:$Q$506,5)/$C$26</f>
        <v>0.522877667598735</v>
      </c>
      <c r="T289" s="68" t="n">
        <f aca="false">VLOOKUP($R289,$K$6:$Q$506,6)/$C$26</f>
        <v>7.55598015817956</v>
      </c>
      <c r="U289" s="69" t="n">
        <f aca="false">VLOOKUP($R289,$K$6:$Q$506,7)/$C$26</f>
        <v>107.885397513286</v>
      </c>
      <c r="V289" s="28" t="s">
        <v>407</v>
      </c>
      <c r="W289" s="78" t="n">
        <f aca="false">G289*S289+H289*T289+I289*U289</f>
        <v>0</v>
      </c>
      <c r="X289" s="25"/>
      <c r="Y289" s="25"/>
      <c r="Z289" s="25"/>
    </row>
    <row r="290" customFormat="false" ht="15.75" hidden="false" customHeight="false" outlineLevel="0" collapsed="false">
      <c r="A290" s="25"/>
      <c r="B290" s="25"/>
      <c r="C290" s="25"/>
      <c r="D290" s="25"/>
      <c r="E290" s="25"/>
      <c r="F290" s="28" t="s">
        <v>408</v>
      </c>
      <c r="G290" s="103" t="n">
        <v>0</v>
      </c>
      <c r="H290" s="76" t="n">
        <v>0</v>
      </c>
      <c r="I290" s="77" t="n">
        <v>0</v>
      </c>
      <c r="J290" s="25"/>
      <c r="K290" s="61" t="n">
        <v>284</v>
      </c>
      <c r="L290" s="62" t="n">
        <f aca="false">$B$17+$B$18*EXP(-K290/$B$21)+$B$19*EXP(-K290/$B$22)+$B$20*EXP(-K290/$B$23)</f>
        <v>0.326442617834503</v>
      </c>
      <c r="M290" s="63" t="n">
        <f aca="false">EXP(-K290/$D$9)</f>
        <v>3.52767640770205E-011</v>
      </c>
      <c r="N290" s="63" t="n">
        <f aca="false">EXP(-K290/$D$8)</f>
        <v>0.0738658560303308</v>
      </c>
      <c r="O290" s="64" t="n">
        <f aca="false">(K290*$B$17+$B$18*$B$21*(1-EXP(-K290/$B$21))+$B$19*$B$22*(1-EXP(-K290/$B$22))+$B$20*$B$23*(1-EXP(-K290/$B$23)))*$C$7</f>
        <v>2.02135610722513E-013</v>
      </c>
      <c r="P290" s="64" t="n">
        <f aca="false">$D$9*(1-EXP(-K290/$D$9))*$C$9</f>
        <v>2.365612637197E-012</v>
      </c>
      <c r="Q290" s="65" t="n">
        <f aca="false">$D$8*(1-EXP(-K290/$D$8))*$C$8</f>
        <v>3.62300209957961E-011</v>
      </c>
      <c r="R290" s="66" t="n">
        <f aca="false">$B$13-K290</f>
        <v>216</v>
      </c>
      <c r="S290" s="67" t="n">
        <f aca="false">VLOOKUP($R290,$K$6:$Q$506,5)/$C$26</f>
        <v>0.52098573926563</v>
      </c>
      <c r="T290" s="68" t="n">
        <f aca="false">VLOOKUP($R290,$K$6:$Q$506,6)/$C$26</f>
        <v>7.55598015128766</v>
      </c>
      <c r="U290" s="69" t="n">
        <f aca="false">VLOOKUP($R290,$K$6:$Q$506,7)/$C$26</f>
        <v>107.728106299935</v>
      </c>
      <c r="V290" s="28" t="s">
        <v>408</v>
      </c>
      <c r="W290" s="78" t="n">
        <f aca="false">G290*S290+H290*T290+I290*U290</f>
        <v>0</v>
      </c>
      <c r="X290" s="25"/>
      <c r="Y290" s="25"/>
      <c r="Z290" s="25"/>
    </row>
    <row r="291" customFormat="false" ht="15.75" hidden="false" customHeight="false" outlineLevel="0" collapsed="false">
      <c r="A291" s="25"/>
      <c r="B291" s="25"/>
      <c r="C291" s="25"/>
      <c r="D291" s="25"/>
      <c r="E291" s="25"/>
      <c r="F291" s="28" t="s">
        <v>409</v>
      </c>
      <c r="G291" s="103" t="n">
        <v>0</v>
      </c>
      <c r="H291" s="76" t="n">
        <v>0</v>
      </c>
      <c r="I291" s="77" t="n">
        <v>0</v>
      </c>
      <c r="J291" s="25"/>
      <c r="K291" s="61" t="n">
        <v>285</v>
      </c>
      <c r="L291" s="62" t="n">
        <f aca="false">$B$17+$B$18*EXP(-K291/$B$21)+$B$19*EXP(-K291/$B$22)+$B$20*EXP(-K291/$B$23)</f>
        <v>0.326163327397549</v>
      </c>
      <c r="M291" s="63" t="n">
        <f aca="false">EXP(-K291/$D$9)</f>
        <v>3.24103800384442E-011</v>
      </c>
      <c r="N291" s="63" t="n">
        <f aca="false">EXP(-K291/$D$8)</f>
        <v>0.0731912867124743</v>
      </c>
      <c r="O291" s="64" t="n">
        <f aca="false">(K291*$B$17+$B$18*$B$21*(1-EXP(-K291/$B$21))+$B$19*$B$22*(1-EXP(-K291/$B$22))+$B$20*$B$23*(1-EXP(-K291/$B$23)))*$C$7</f>
        <v>2.02691914933999E-013</v>
      </c>
      <c r="P291" s="64" t="n">
        <f aca="false">$D$9*(1-EXP(-K291/$D$9))*$C$9</f>
        <v>2.36561263720379E-012</v>
      </c>
      <c r="Q291" s="65" t="n">
        <f aca="false">$D$8*(1-EXP(-K291/$D$8))*$C$8</f>
        <v>3.62564098949725E-011</v>
      </c>
      <c r="R291" s="66" t="n">
        <f aca="false">$B$13-K291</f>
        <v>215</v>
      </c>
      <c r="S291" s="67" t="n">
        <f aca="false">VLOOKUP($R291,$K$6:$Q$506,5)/$C$26</f>
        <v>0.519091908383038</v>
      </c>
      <c r="T291" s="68" t="n">
        <f aca="false">VLOOKUP($R291,$K$6:$Q$506,6)/$C$26</f>
        <v>7.55598014378623</v>
      </c>
      <c r="U291" s="69" t="n">
        <f aca="false">VLOOKUP($R291,$K$6:$Q$506,7)/$C$26</f>
        <v>107.569365408196</v>
      </c>
      <c r="V291" s="28" t="s">
        <v>409</v>
      </c>
      <c r="W291" s="78" t="n">
        <f aca="false">G291*S291+H291*T291+I291*U291</f>
        <v>0</v>
      </c>
      <c r="X291" s="25"/>
      <c r="Y291" s="25"/>
      <c r="Z291" s="25"/>
    </row>
    <row r="292" customFormat="false" ht="15.75" hidden="false" customHeight="false" outlineLevel="0" collapsed="false">
      <c r="A292" s="25"/>
      <c r="B292" s="25"/>
      <c r="C292" s="25"/>
      <c r="D292" s="25"/>
      <c r="E292" s="25"/>
      <c r="F292" s="28" t="s">
        <v>410</v>
      </c>
      <c r="G292" s="103" t="n">
        <v>0</v>
      </c>
      <c r="H292" s="76" t="n">
        <v>0</v>
      </c>
      <c r="I292" s="77" t="n">
        <v>0</v>
      </c>
      <c r="J292" s="25"/>
      <c r="K292" s="61" t="n">
        <v>286</v>
      </c>
      <c r="L292" s="62" t="n">
        <f aca="false">$B$17+$B$18*EXP(-K292/$B$21)+$B$19*EXP(-K292/$B$22)+$B$20*EXP(-K292/$B$23)</f>
        <v>0.325884822767675</v>
      </c>
      <c r="M292" s="63" t="n">
        <f aca="false">EXP(-K292/$D$9)</f>
        <v>2.97769016438965E-011</v>
      </c>
      <c r="N292" s="63" t="n">
        <f aca="false">EXP(-K292/$D$8)</f>
        <v>0.0725228778019976</v>
      </c>
      <c r="O292" s="64" t="n">
        <f aca="false">(K292*$B$17+$B$18*$B$21*(1-EXP(-K292/$B$21))+$B$19*$B$22*(1-EXP(-K292/$B$22))+$B$20*$B$23*(1-EXP(-K292/$B$23)))*$C$7</f>
        <v>2.03247743661888E-013</v>
      </c>
      <c r="P292" s="64" t="n">
        <f aca="false">$D$9*(1-EXP(-K292/$D$9))*$C$9</f>
        <v>2.36561263721001E-012</v>
      </c>
      <c r="Q292" s="65" t="n">
        <f aca="false">$D$8*(1-EXP(-K292/$D$8))*$C$8</f>
        <v>3.62825578013185E-011</v>
      </c>
      <c r="R292" s="66" t="n">
        <f aca="false">$B$13-K292</f>
        <v>214</v>
      </c>
      <c r="S292" s="67" t="n">
        <f aca="false">VLOOKUP($R292,$K$6:$Q$506,5)/$C$26</f>
        <v>0.5171961672474</v>
      </c>
      <c r="T292" s="68" t="n">
        <f aca="false">VLOOKUP($R292,$K$6:$Q$506,6)/$C$26</f>
        <v>7.55598013562138</v>
      </c>
      <c r="U292" s="69" t="n">
        <f aca="false">VLOOKUP($R292,$K$6:$Q$506,7)/$C$26</f>
        <v>107.409161477073</v>
      </c>
      <c r="V292" s="28" t="s">
        <v>410</v>
      </c>
      <c r="W292" s="78" t="n">
        <f aca="false">G292*S292+H292*T292+I292*U292</f>
        <v>0</v>
      </c>
      <c r="X292" s="25"/>
      <c r="Y292" s="25"/>
      <c r="Z292" s="25"/>
    </row>
    <row r="293" customFormat="false" ht="15.75" hidden="false" customHeight="false" outlineLevel="0" collapsed="false">
      <c r="A293" s="25"/>
      <c r="B293" s="25"/>
      <c r="C293" s="25"/>
      <c r="D293" s="25"/>
      <c r="E293" s="25"/>
      <c r="F293" s="28" t="s">
        <v>411</v>
      </c>
      <c r="G293" s="103" t="n">
        <v>0</v>
      </c>
      <c r="H293" s="76" t="n">
        <v>0</v>
      </c>
      <c r="I293" s="77" t="n">
        <v>0</v>
      </c>
      <c r="J293" s="25"/>
      <c r="K293" s="61" t="n">
        <v>287</v>
      </c>
      <c r="L293" s="62" t="n">
        <f aca="false">$B$17+$B$18*EXP(-K293/$B$21)+$B$19*EXP(-K293/$B$22)+$B$20*EXP(-K293/$B$23)</f>
        <v>0.325607099834067</v>
      </c>
      <c r="M293" s="63" t="n">
        <f aca="false">EXP(-K293/$D$9)</f>
        <v>2.73574043395528E-011</v>
      </c>
      <c r="N293" s="63" t="n">
        <f aca="false">EXP(-K293/$D$8)</f>
        <v>0.0718605730398652</v>
      </c>
      <c r="O293" s="64" t="n">
        <f aca="false">(K293*$B$17+$B$18*$B$21*(1-EXP(-K293/$B$21))+$B$19*$B$22*(1-EXP(-K293/$B$22))+$B$20*$B$23*(1-EXP(-K293/$B$23)))*$C$7</f>
        <v>2.03803098242364E-013</v>
      </c>
      <c r="P293" s="64" t="n">
        <f aca="false">$D$9*(1-EXP(-K293/$D$9))*$C$9</f>
        <v>2.36561263721574E-012</v>
      </c>
      <c r="Q293" s="65" t="n">
        <f aca="false">$D$8*(1-EXP(-K293/$D$8))*$C$8</f>
        <v>3.63084669156665E-011</v>
      </c>
      <c r="R293" s="66" t="n">
        <f aca="false">$B$13-K293</f>
        <v>213</v>
      </c>
      <c r="S293" s="67" t="n">
        <f aca="false">VLOOKUP($R293,$K$6:$Q$506,5)/$C$26</f>
        <v>0.51529850805587</v>
      </c>
      <c r="T293" s="68" t="n">
        <f aca="false">VLOOKUP($R293,$K$6:$Q$506,6)/$C$26</f>
        <v>7.55598012673443</v>
      </c>
      <c r="U293" s="69" t="n">
        <f aca="false">VLOOKUP($R293,$K$6:$Q$506,7)/$C$26</f>
        <v>107.247481022427</v>
      </c>
      <c r="V293" s="28" t="s">
        <v>411</v>
      </c>
      <c r="W293" s="78" t="n">
        <f aca="false">G293*S293+H293*T293+I293*U293</f>
        <v>0</v>
      </c>
      <c r="X293" s="25"/>
      <c r="Y293" s="25"/>
      <c r="Z293" s="25"/>
    </row>
    <row r="294" customFormat="false" ht="15.75" hidden="false" customHeight="false" outlineLevel="0" collapsed="false">
      <c r="A294" s="25"/>
      <c r="B294" s="25"/>
      <c r="C294" s="25"/>
      <c r="D294" s="25"/>
      <c r="E294" s="25"/>
      <c r="F294" s="28" t="s">
        <v>412</v>
      </c>
      <c r="G294" s="103" t="n">
        <v>0</v>
      </c>
      <c r="H294" s="76" t="n">
        <v>0</v>
      </c>
      <c r="I294" s="77" t="n">
        <v>0</v>
      </c>
      <c r="J294" s="25"/>
      <c r="K294" s="61" t="n">
        <v>288</v>
      </c>
      <c r="L294" s="62" t="n">
        <f aca="false">$B$17+$B$18*EXP(-K294/$B$21)+$B$19*EXP(-K294/$B$22)+$B$20*EXP(-K294/$B$23)</f>
        <v>0.325330154553575</v>
      </c>
      <c r="M294" s="63" t="n">
        <f aca="false">EXP(-K294/$D$9)</f>
        <v>2.51345012704231E-011</v>
      </c>
      <c r="N294" s="63" t="n">
        <f aca="false">EXP(-K294/$D$8)</f>
        <v>0.0712043166808193</v>
      </c>
      <c r="O294" s="64" t="n">
        <f aca="false">(K294*$B$17+$B$18*$B$21*(1-EXP(-K294/$B$21))+$B$19*$B$22*(1-EXP(-K294/$B$22))+$B$20*$B$23*(1-EXP(-K294/$B$23)))*$C$7</f>
        <v>2.04357980004662E-013</v>
      </c>
      <c r="P294" s="64" t="n">
        <f aca="false">$D$9*(1-EXP(-K294/$D$9))*$C$9</f>
        <v>2.365612637221E-012</v>
      </c>
      <c r="Q294" s="65" t="n">
        <f aca="false">$D$8*(1-EXP(-K294/$D$8))*$C$8</f>
        <v>3.63341394187501E-011</v>
      </c>
      <c r="R294" s="66" t="n">
        <f aca="false">$B$13-K294</f>
        <v>212</v>
      </c>
      <c r="S294" s="67" t="n">
        <f aca="false">VLOOKUP($R294,$K$6:$Q$506,5)/$C$26</f>
        <v>0.513398922903857</v>
      </c>
      <c r="T294" s="68" t="n">
        <f aca="false">VLOOKUP($R294,$K$6:$Q$506,6)/$C$26</f>
        <v>7.5559801170615</v>
      </c>
      <c r="U294" s="69" t="n">
        <f aca="false">VLOOKUP($R294,$K$6:$Q$506,7)/$C$26</f>
        <v>107.084310435841</v>
      </c>
      <c r="V294" s="28" t="s">
        <v>412</v>
      </c>
      <c r="W294" s="78" t="n">
        <f aca="false">G294*S294+H294*T294+I294*U294</f>
        <v>0</v>
      </c>
      <c r="X294" s="25"/>
      <c r="Y294" s="25"/>
      <c r="Z294" s="25"/>
    </row>
    <row r="295" customFormat="false" ht="15.75" hidden="false" customHeight="false" outlineLevel="0" collapsed="false">
      <c r="A295" s="25"/>
      <c r="B295" s="25"/>
      <c r="C295" s="25"/>
      <c r="D295" s="25"/>
      <c r="E295" s="25"/>
      <c r="F295" s="28" t="s">
        <v>413</v>
      </c>
      <c r="G295" s="103" t="n">
        <v>0</v>
      </c>
      <c r="H295" s="76" t="n">
        <v>0</v>
      </c>
      <c r="I295" s="77" t="n">
        <v>0</v>
      </c>
      <c r="J295" s="25"/>
      <c r="K295" s="61" t="n">
        <v>289</v>
      </c>
      <c r="L295" s="62" t="n">
        <f aca="false">$B$17+$B$18*EXP(-K295/$B$21)+$B$19*EXP(-K295/$B$22)+$B$20*EXP(-K295/$B$23)</f>
        <v>0.325053982948999</v>
      </c>
      <c r="M295" s="63" t="n">
        <f aca="false">EXP(-K295/$D$9)</f>
        <v>2.30922183359164E-011</v>
      </c>
      <c r="N295" s="63" t="n">
        <f aca="false">EXP(-K295/$D$8)</f>
        <v>0.0705540534886878</v>
      </c>
      <c r="O295" s="64" t="n">
        <f aca="false">(K295*$B$17+$B$18*$B$21*(1-EXP(-K295/$B$21))+$B$19*$B$22*(1-EXP(-K295/$B$22))+$B$20*$B$23*(1-EXP(-K295/$B$23)))*$C$7</f>
        <v>2.04912390271181E-013</v>
      </c>
      <c r="P295" s="64" t="n">
        <f aca="false">$D$9*(1-EXP(-K295/$D$9))*$C$9</f>
        <v>2.36561263722583E-012</v>
      </c>
      <c r="Q295" s="65" t="n">
        <f aca="false">$D$8*(1-EXP(-K295/$D$8))*$C$8</f>
        <v>3.63595774713876E-011</v>
      </c>
      <c r="R295" s="66" t="n">
        <f aca="false">$B$13-K295</f>
        <v>211</v>
      </c>
      <c r="S295" s="67" t="n">
        <f aca="false">VLOOKUP($R295,$K$6:$Q$506,5)/$C$26</f>
        <v>0.511497403782487</v>
      </c>
      <c r="T295" s="68" t="n">
        <f aca="false">VLOOKUP($R295,$K$6:$Q$506,6)/$C$26</f>
        <v>7.55598010653311</v>
      </c>
      <c r="U295" s="69" t="n">
        <f aca="false">VLOOKUP($R295,$K$6:$Q$506,7)/$C$26</f>
        <v>106.919635983478</v>
      </c>
      <c r="V295" s="28" t="s">
        <v>413</v>
      </c>
      <c r="W295" s="78" t="n">
        <f aca="false">G295*S295+H295*T295+I295*U295</f>
        <v>0</v>
      </c>
      <c r="X295" s="25"/>
      <c r="Y295" s="25"/>
      <c r="Z295" s="25"/>
    </row>
    <row r="296" customFormat="false" ht="15.75" hidden="false" customHeight="false" outlineLevel="0" collapsed="false">
      <c r="A296" s="25"/>
      <c r="B296" s="25"/>
      <c r="C296" s="25"/>
      <c r="D296" s="25"/>
      <c r="E296" s="25"/>
      <c r="F296" s="28" t="s">
        <v>414</v>
      </c>
      <c r="G296" s="103" t="n">
        <v>0</v>
      </c>
      <c r="H296" s="76" t="n">
        <v>0</v>
      </c>
      <c r="I296" s="77" t="n">
        <v>0</v>
      </c>
      <c r="J296" s="25"/>
      <c r="K296" s="61" t="n">
        <v>290</v>
      </c>
      <c r="L296" s="62" t="n">
        <f aca="false">$B$17+$B$18*EXP(-K296/$B$21)+$B$19*EXP(-K296/$B$22)+$B$20*EXP(-K296/$B$23)</f>
        <v>0.324778581107419</v>
      </c>
      <c r="M296" s="63" t="n">
        <f aca="false">EXP(-K296/$D$9)</f>
        <v>2.12158793976602E-011</v>
      </c>
      <c r="N296" s="63" t="n">
        <f aca="false">EXP(-K296/$D$8)</f>
        <v>0.0699097287317348</v>
      </c>
      <c r="O296" s="64" t="n">
        <f aca="false">(K296*$B$17+$B$18*$B$21*(1-EXP(-K296/$B$21))+$B$19*$B$22*(1-EXP(-K296/$B$22))+$B$20*$B$23*(1-EXP(-K296/$B$23)))*$C$7</f>
        <v>2.05466330357593E-013</v>
      </c>
      <c r="P296" s="64" t="n">
        <f aca="false">$D$9*(1-EXP(-K296/$D$9))*$C$9</f>
        <v>2.36561263723027E-012</v>
      </c>
      <c r="Q296" s="65" t="n">
        <f aca="false">$D$8*(1-EXP(-K296/$D$8))*$C$8</f>
        <v>3.63847832146641E-011</v>
      </c>
      <c r="R296" s="66" t="n">
        <f aca="false">$B$13-K296</f>
        <v>210</v>
      </c>
      <c r="S296" s="67" t="n">
        <f aca="false">VLOOKUP($R296,$K$6:$Q$506,5)/$C$26</f>
        <v>0.509593942576008</v>
      </c>
      <c r="T296" s="68" t="n">
        <f aca="false">VLOOKUP($R296,$K$6:$Q$506,6)/$C$26</f>
        <v>7.55598009507358</v>
      </c>
      <c r="U296" s="69" t="n">
        <f aca="false">VLOOKUP($R296,$K$6:$Q$506,7)/$C$26</f>
        <v>106.753443804921</v>
      </c>
      <c r="V296" s="28" t="s">
        <v>414</v>
      </c>
      <c r="W296" s="78" t="n">
        <f aca="false">G296*S296+H296*T296+I296*U296</f>
        <v>0</v>
      </c>
      <c r="X296" s="25"/>
      <c r="Y296" s="25"/>
      <c r="Z296" s="25"/>
    </row>
    <row r="297" customFormat="false" ht="15.75" hidden="false" customHeight="false" outlineLevel="0" collapsed="false">
      <c r="A297" s="25"/>
      <c r="B297" s="25"/>
      <c r="C297" s="25"/>
      <c r="D297" s="25"/>
      <c r="E297" s="25"/>
      <c r="F297" s="28" t="s">
        <v>415</v>
      </c>
      <c r="G297" s="103" t="n">
        <v>0</v>
      </c>
      <c r="H297" s="76" t="n">
        <v>0</v>
      </c>
      <c r="I297" s="77" t="n">
        <v>0</v>
      </c>
      <c r="J297" s="25"/>
      <c r="K297" s="61" t="n">
        <v>291</v>
      </c>
      <c r="L297" s="62" t="n">
        <f aca="false">$B$17+$B$18*EXP(-K297/$B$21)+$B$19*EXP(-K297/$B$22)+$B$20*EXP(-K297/$B$23)</f>
        <v>0.324503945178567</v>
      </c>
      <c r="M297" s="63" t="n">
        <f aca="false">EXP(-K297/$D$9)</f>
        <v>1.94920008146633E-011</v>
      </c>
      <c r="N297" s="63" t="n">
        <f aca="false">EXP(-K297/$D$8)</f>
        <v>0.0692712881780542</v>
      </c>
      <c r="O297" s="64" t="n">
        <f aca="false">(K297*$B$17+$B$18*$B$21*(1-EXP(-K297/$B$21))+$B$19*$B$22*(1-EXP(-K297/$B$22))+$B$20*$B$23*(1-EXP(-K297/$B$23)))*$C$7</f>
        <v>2.06019801572954E-013</v>
      </c>
      <c r="P297" s="64" t="n">
        <f aca="false">$D$9*(1-EXP(-K297/$D$9))*$C$9</f>
        <v>2.36561263723435E-012</v>
      </c>
      <c r="Q297" s="65" t="n">
        <f aca="false">$D$8*(1-EXP(-K297/$D$8))*$C$8</f>
        <v>3.64097587701115E-011</v>
      </c>
      <c r="R297" s="66" t="n">
        <f aca="false">$B$13-K297</f>
        <v>209</v>
      </c>
      <c r="S297" s="67" t="n">
        <f aca="false">VLOOKUP($R297,$K$6:$Q$506,5)/$C$26</f>
        <v>0.507688531059114</v>
      </c>
      <c r="T297" s="68" t="n">
        <f aca="false">VLOOKUP($R297,$K$6:$Q$506,6)/$C$26</f>
        <v>7.55598008260056</v>
      </c>
      <c r="U297" s="69" t="n">
        <f aca="false">VLOOKUP($R297,$K$6:$Q$506,7)/$C$26</f>
        <v>106.58571991201</v>
      </c>
      <c r="V297" s="28" t="s">
        <v>415</v>
      </c>
      <c r="W297" s="78" t="n">
        <f aca="false">G297*S297+H297*T297+I297*U297</f>
        <v>0</v>
      </c>
      <c r="X297" s="25"/>
      <c r="Y297" s="25"/>
      <c r="Z297" s="25"/>
    </row>
    <row r="298" customFormat="false" ht="15.75" hidden="false" customHeight="false" outlineLevel="0" collapsed="false">
      <c r="A298" s="25"/>
      <c r="B298" s="25"/>
      <c r="C298" s="25"/>
      <c r="D298" s="25"/>
      <c r="E298" s="25"/>
      <c r="F298" s="28" t="s">
        <v>416</v>
      </c>
      <c r="G298" s="103" t="n">
        <v>0</v>
      </c>
      <c r="H298" s="76" t="n">
        <v>0</v>
      </c>
      <c r="I298" s="77" t="n">
        <v>0</v>
      </c>
      <c r="J298" s="25"/>
      <c r="K298" s="61" t="n">
        <v>292</v>
      </c>
      <c r="L298" s="62" t="n">
        <f aca="false">$B$17+$B$18*EXP(-K298/$B$21)+$B$19*EXP(-K298/$B$22)+$B$20*EXP(-K298/$B$23)</f>
        <v>0.324230071373244</v>
      </c>
      <c r="M298" s="63" t="n">
        <f aca="false">EXP(-K298/$D$9)</f>
        <v>1.79081945479353E-011</v>
      </c>
      <c r="N298" s="63" t="n">
        <f aca="false">EXP(-K298/$D$8)</f>
        <v>0.0686386780910051</v>
      </c>
      <c r="O298" s="64" t="n">
        <f aca="false">(K298*$B$17+$B$18*$B$21*(1-EXP(-K298/$B$21))+$B$19*$B$22*(1-EXP(-K298/$B$22))+$B$20*$B$23*(1-EXP(-K298/$B$23)))*$C$7</f>
        <v>2.06572805219807E-013</v>
      </c>
      <c r="P298" s="64" t="n">
        <f aca="false">$D$9*(1-EXP(-K298/$D$9))*$C$9</f>
        <v>2.36561263723809E-012</v>
      </c>
      <c r="Q298" s="65" t="n">
        <f aca="false">$D$8*(1-EXP(-K298/$D$8))*$C$8</f>
        <v>3.6434506239887E-011</v>
      </c>
      <c r="R298" s="66" t="n">
        <f aca="false">$B$13-K298</f>
        <v>208</v>
      </c>
      <c r="S298" s="67" t="n">
        <f aca="false">VLOOKUP($R298,$K$6:$Q$506,5)/$C$26</f>
        <v>0.505781160894198</v>
      </c>
      <c r="T298" s="68" t="n">
        <f aca="false">VLOOKUP($R298,$K$6:$Q$506,6)/$C$26</f>
        <v>7.55598006902443</v>
      </c>
      <c r="U298" s="69" t="n">
        <f aca="false">VLOOKUP($R298,$K$6:$Q$506,7)/$C$26</f>
        <v>106.416450187659</v>
      </c>
      <c r="V298" s="28" t="s">
        <v>416</v>
      </c>
      <c r="W298" s="78" t="n">
        <f aca="false">G298*S298+H298*T298+I298*U298</f>
        <v>0</v>
      </c>
      <c r="X298" s="25"/>
      <c r="Y298" s="25"/>
      <c r="Z298" s="25"/>
    </row>
    <row r="299" customFormat="false" ht="15.75" hidden="false" customHeight="false" outlineLevel="0" collapsed="false">
      <c r="A299" s="25"/>
      <c r="B299" s="25"/>
      <c r="C299" s="25"/>
      <c r="D299" s="25"/>
      <c r="E299" s="25"/>
      <c r="F299" s="28" t="s">
        <v>417</v>
      </c>
      <c r="G299" s="103" t="n">
        <v>0</v>
      </c>
      <c r="H299" s="76" t="n">
        <v>0</v>
      </c>
      <c r="I299" s="77" t="n">
        <v>0</v>
      </c>
      <c r="J299" s="25"/>
      <c r="K299" s="61" t="n">
        <v>293</v>
      </c>
      <c r="L299" s="62" t="n">
        <f aca="false">$B$17+$B$18*EXP(-K299/$B$21)+$B$19*EXP(-K299/$B$22)+$B$20*EXP(-K299/$B$23)</f>
        <v>0.323956955961781</v>
      </c>
      <c r="M299" s="63" t="n">
        <f aca="false">EXP(-K299/$D$9)</f>
        <v>1.64530791382609E-011</v>
      </c>
      <c r="N299" s="63" t="n">
        <f aca="false">EXP(-K299/$D$8)</f>
        <v>0.0680118452246886</v>
      </c>
      <c r="O299" s="64" t="n">
        <f aca="false">(K299*$B$17+$B$18*$B$21*(1-EXP(-K299/$B$21))+$B$19*$B$22*(1-EXP(-K299/$B$22))+$B$20*$B$23*(1-EXP(-K299/$B$23)))*$C$7</f>
        <v>2.07125342594287E-013</v>
      </c>
      <c r="P299" s="64" t="n">
        <f aca="false">$D$9*(1-EXP(-K299/$D$9))*$C$9</f>
        <v>2.36561263724153E-012</v>
      </c>
      <c r="Q299" s="65" t="n">
        <f aca="false">$D$8*(1-EXP(-K299/$D$8))*$C$8</f>
        <v>3.64590277069502E-011</v>
      </c>
      <c r="R299" s="66" t="n">
        <f aca="false">$B$13-K299</f>
        <v>207</v>
      </c>
      <c r="S299" s="67" t="n">
        <f aca="false">VLOOKUP($R299,$K$6:$Q$506,5)/$C$26</f>
        <v>0.503871823628533</v>
      </c>
      <c r="T299" s="68" t="n">
        <f aca="false">VLOOKUP($R299,$K$6:$Q$506,6)/$C$26</f>
        <v>7.55598005424762</v>
      </c>
      <c r="U299" s="69" t="n">
        <f aca="false">VLOOKUP($R299,$K$6:$Q$506,7)/$C$26</f>
        <v>106.245620384676</v>
      </c>
      <c r="V299" s="28" t="s">
        <v>417</v>
      </c>
      <c r="W299" s="78" t="n">
        <f aca="false">G299*S299+H299*T299+I299*U299</f>
        <v>0</v>
      </c>
      <c r="X299" s="25"/>
      <c r="Y299" s="25"/>
      <c r="Z299" s="25"/>
    </row>
    <row r="300" customFormat="false" ht="15.75" hidden="false" customHeight="false" outlineLevel="0" collapsed="false">
      <c r="A300" s="25"/>
      <c r="B300" s="25"/>
      <c r="C300" s="25"/>
      <c r="D300" s="25"/>
      <c r="E300" s="25"/>
      <c r="F300" s="28" t="s">
        <v>418</v>
      </c>
      <c r="G300" s="103" t="n">
        <v>0</v>
      </c>
      <c r="H300" s="76" t="n">
        <v>0</v>
      </c>
      <c r="I300" s="77" t="n">
        <v>0</v>
      </c>
      <c r="J300" s="25"/>
      <c r="K300" s="61" t="n">
        <v>294</v>
      </c>
      <c r="L300" s="62" t="n">
        <f aca="false">$B$17+$B$18*EXP(-K300/$B$21)+$B$19*EXP(-K300/$B$22)+$B$20*EXP(-K300/$B$23)</f>
        <v>0.323684595272541</v>
      </c>
      <c r="M300" s="63" t="n">
        <f aca="false">EXP(-K300/$D$9)</f>
        <v>1.5116197917399E-011</v>
      </c>
      <c r="N300" s="63" t="n">
        <f aca="false">EXP(-K300/$D$8)</f>
        <v>0.0673907368194664</v>
      </c>
      <c r="O300" s="64" t="n">
        <f aca="false">(K300*$B$17+$B$18*$B$21*(1-EXP(-K300/$B$21))+$B$19*$B$22*(1-EXP(-K300/$B$22))+$B$20*$B$23*(1-EXP(-K300/$B$23)))*$C$7</f>
        <v>2.07677414986218E-013</v>
      </c>
      <c r="P300" s="64" t="n">
        <f aca="false">$D$9*(1-EXP(-K300/$D$9))*$C$9</f>
        <v>2.3656126372447E-012</v>
      </c>
      <c r="Q300" s="65" t="n">
        <f aca="false">$D$8*(1-EXP(-K300/$D$8))*$C$8</f>
        <v>3.64833252352385E-011</v>
      </c>
      <c r="R300" s="66" t="n">
        <f aca="false">$B$13-K300</f>
        <v>206</v>
      </c>
      <c r="S300" s="67" t="n">
        <f aca="false">VLOOKUP($R300,$K$6:$Q$506,5)/$C$26</f>
        <v>0.501960510691372</v>
      </c>
      <c r="T300" s="68" t="n">
        <f aca="false">VLOOKUP($R300,$K$6:$Q$506,6)/$C$26</f>
        <v>7.55598003816394</v>
      </c>
      <c r="U300" s="69" t="n">
        <f aca="false">VLOOKUP($R300,$K$6:$Q$506,7)/$C$26</f>
        <v>106.073216124557</v>
      </c>
      <c r="V300" s="28" t="s">
        <v>418</v>
      </c>
      <c r="W300" s="78" t="n">
        <f aca="false">G300*S300+H300*T300+I300*U300</f>
        <v>0</v>
      </c>
      <c r="X300" s="25"/>
      <c r="Y300" s="25"/>
      <c r="Z300" s="25"/>
    </row>
    <row r="301" customFormat="false" ht="15.75" hidden="false" customHeight="false" outlineLevel="0" collapsed="false">
      <c r="A301" s="25"/>
      <c r="B301" s="25"/>
      <c r="C301" s="25"/>
      <c r="D301" s="25"/>
      <c r="E301" s="25"/>
      <c r="F301" s="28" t="s">
        <v>419</v>
      </c>
      <c r="G301" s="103" t="n">
        <v>0</v>
      </c>
      <c r="H301" s="76" t="n">
        <v>0</v>
      </c>
      <c r="I301" s="77" t="n">
        <v>0</v>
      </c>
      <c r="J301" s="25"/>
      <c r="K301" s="61" t="n">
        <v>295</v>
      </c>
      <c r="L301" s="62" t="n">
        <f aca="false">$B$17+$B$18*EXP(-K301/$B$21)+$B$19*EXP(-K301/$B$22)+$B$20*EXP(-K301/$B$23)</f>
        <v>0.32341298569046</v>
      </c>
      <c r="M301" s="63" t="n">
        <f aca="false">EXP(-K301/$D$9)</f>
        <v>1.3887943864964E-011</v>
      </c>
      <c r="N301" s="63" t="n">
        <f aca="false">EXP(-K301/$D$8)</f>
        <v>0.0667753005975199</v>
      </c>
      <c r="O301" s="64" t="n">
        <f aca="false">(K301*$B$17+$B$18*$B$21*(1-EXP(-K301/$B$21))+$B$19*$B$22*(1-EXP(-K301/$B$22))+$B$20*$B$23*(1-EXP(-K301/$B$23)))*$C$7</f>
        <v>2.08229023679216E-013</v>
      </c>
      <c r="P301" s="64" t="n">
        <f aca="false">$D$9*(1-EXP(-K301/$D$9))*$C$9</f>
        <v>2.3656126372476E-012</v>
      </c>
      <c r="Q301" s="65" t="n">
        <f aca="false">$D$8*(1-EXP(-K301/$D$8))*$C$8</f>
        <v>3.65074008698406E-011</v>
      </c>
      <c r="R301" s="66" t="n">
        <f aca="false">$B$13-K301</f>
        <v>205</v>
      </c>
      <c r="S301" s="67" t="n">
        <f aca="false">VLOOKUP($R301,$K$6:$Q$506,5)/$C$26</f>
        <v>0.50004721339097</v>
      </c>
      <c r="T301" s="68" t="n">
        <f aca="false">VLOOKUP($R301,$K$6:$Q$506,6)/$C$26</f>
        <v>7.55598002065782</v>
      </c>
      <c r="U301" s="69" t="n">
        <f aca="false">VLOOKUP($R301,$K$6:$Q$506,7)/$C$26</f>
        <v>105.899222896278</v>
      </c>
      <c r="V301" s="28" t="s">
        <v>419</v>
      </c>
      <c r="W301" s="78" t="n">
        <f aca="false">G301*S301+H301*T301+I301*U301</f>
        <v>0</v>
      </c>
      <c r="X301" s="25"/>
      <c r="Y301" s="25"/>
      <c r="Z301" s="25"/>
    </row>
    <row r="302" customFormat="false" ht="15.75" hidden="false" customHeight="false" outlineLevel="0" collapsed="false">
      <c r="A302" s="25"/>
      <c r="B302" s="25"/>
      <c r="C302" s="25"/>
      <c r="D302" s="25"/>
      <c r="E302" s="25"/>
      <c r="F302" s="28" t="s">
        <v>420</v>
      </c>
      <c r="G302" s="103" t="n">
        <v>0</v>
      </c>
      <c r="H302" s="76" t="n">
        <v>0</v>
      </c>
      <c r="I302" s="77" t="n">
        <v>0</v>
      </c>
      <c r="J302" s="25"/>
      <c r="K302" s="61" t="n">
        <v>296</v>
      </c>
      <c r="L302" s="62" t="n">
        <f aca="false">$B$17+$B$18*EXP(-K302/$B$21)+$B$19*EXP(-K302/$B$22)+$B$20*EXP(-K302/$B$23)</f>
        <v>0.323142123655625</v>
      </c>
      <c r="M302" s="63" t="n">
        <f aca="false">EXP(-K302/$D$9)</f>
        <v>1.2759490570998E-011</v>
      </c>
      <c r="N302" s="63" t="n">
        <f aca="false">EXP(-K302/$D$8)</f>
        <v>0.0661654847584504</v>
      </c>
      <c r="O302" s="64" t="n">
        <f aca="false">(K302*$B$17+$B$18*$B$21*(1-EXP(-K302/$B$21))+$B$19*$B$22*(1-EXP(-K302/$B$22))+$B$20*$B$23*(1-EXP(-K302/$B$23)))*$C$7</f>
        <v>2.08780169950777E-013</v>
      </c>
      <c r="P302" s="64" t="n">
        <f aca="false">$D$9*(1-EXP(-K302/$D$9))*$C$9</f>
        <v>2.36561263725027E-012</v>
      </c>
      <c r="Q302" s="65" t="n">
        <f aca="false">$D$8*(1-EXP(-K302/$D$8))*$C$8</f>
        <v>3.65312566371686E-011</v>
      </c>
      <c r="R302" s="66" t="n">
        <f aca="false">$B$13-K302</f>
        <v>204</v>
      </c>
      <c r="S302" s="67" t="n">
        <f aca="false">VLOOKUP($R302,$K$6:$Q$506,5)/$C$26</f>
        <v>0.49813192291152</v>
      </c>
      <c r="T302" s="68" t="n">
        <f aca="false">VLOOKUP($R302,$K$6:$Q$506,6)/$C$26</f>
        <v>7.55598000160345</v>
      </c>
      <c r="U302" s="69" t="n">
        <f aca="false">VLOOKUP($R302,$K$6:$Q$506,7)/$C$26</f>
        <v>105.723626055076</v>
      </c>
      <c r="V302" s="28" t="s">
        <v>420</v>
      </c>
      <c r="W302" s="78" t="n">
        <f aca="false">G302*S302+H302*T302+I302*U302</f>
        <v>0</v>
      </c>
      <c r="X302" s="25"/>
      <c r="Y302" s="25"/>
      <c r="Z302" s="25"/>
    </row>
    <row r="303" customFormat="false" ht="15.75" hidden="false" customHeight="false" outlineLevel="0" collapsed="false">
      <c r="A303" s="25"/>
      <c r="B303" s="25"/>
      <c r="C303" s="25"/>
      <c r="D303" s="25"/>
      <c r="E303" s="25"/>
      <c r="F303" s="28" t="s">
        <v>421</v>
      </c>
      <c r="G303" s="103" t="n">
        <v>0</v>
      </c>
      <c r="H303" s="76" t="n">
        <v>0</v>
      </c>
      <c r="I303" s="77" t="n">
        <v>0</v>
      </c>
      <c r="J303" s="25"/>
      <c r="K303" s="61" t="n">
        <v>297</v>
      </c>
      <c r="L303" s="62" t="n">
        <f aca="false">$B$17+$B$18*EXP(-K303/$B$21)+$B$19*EXP(-K303/$B$22)+$B$20*EXP(-K303/$B$23)</f>
        <v>0.322872005661896</v>
      </c>
      <c r="M303" s="63" t="n">
        <f aca="false">EXP(-K303/$D$9)</f>
        <v>1.17227288081214E-011</v>
      </c>
      <c r="N303" s="63" t="n">
        <f aca="false">EXP(-K303/$D$8)</f>
        <v>0.0655612379749186</v>
      </c>
      <c r="O303" s="64" t="n">
        <f aca="false">(K303*$B$17+$B$18*$B$21*(1-EXP(-K303/$B$21))+$B$19*$B$22*(1-EXP(-K303/$B$22))+$B$20*$B$23*(1-EXP(-K303/$B$23)))*$C$7</f>
        <v>2.09330855072378E-013</v>
      </c>
      <c r="P303" s="64" t="n">
        <f aca="false">$D$9*(1-EXP(-K303/$D$9))*$C$9</f>
        <v>2.36561263725272E-012</v>
      </c>
      <c r="Q303" s="65" t="n">
        <f aca="false">$D$8*(1-EXP(-K303/$D$8))*$C$8</f>
        <v>3.65548945451288E-011</v>
      </c>
      <c r="R303" s="66" t="n">
        <f aca="false">$B$13-K303</f>
        <v>203</v>
      </c>
      <c r="S303" s="67" t="n">
        <f aca="false">VLOOKUP($R303,$K$6:$Q$506,5)/$C$26</f>
        <v>0.496214630310014</v>
      </c>
      <c r="T303" s="68" t="n">
        <f aca="false">VLOOKUP($R303,$K$6:$Q$506,6)/$C$26</f>
        <v>7.55597998086391</v>
      </c>
      <c r="U303" s="69" t="n">
        <f aca="false">VLOOKUP($R303,$K$6:$Q$506,7)/$C$26</f>
        <v>105.54641082121</v>
      </c>
      <c r="V303" s="28" t="s">
        <v>421</v>
      </c>
      <c r="W303" s="78" t="n">
        <f aca="false">G303*S303+H303*T303+I303*U303</f>
        <v>0</v>
      </c>
      <c r="X303" s="25"/>
      <c r="Y303" s="25"/>
      <c r="Z303" s="25"/>
    </row>
    <row r="304" customFormat="false" ht="15.75" hidden="false" customHeight="false" outlineLevel="0" collapsed="false">
      <c r="A304" s="25"/>
      <c r="B304" s="25"/>
      <c r="C304" s="25"/>
      <c r="D304" s="25"/>
      <c r="E304" s="25"/>
      <c r="F304" s="28" t="s">
        <v>422</v>
      </c>
      <c r="G304" s="103" t="n">
        <v>0</v>
      </c>
      <c r="H304" s="76" t="n">
        <v>0</v>
      </c>
      <c r="I304" s="77" t="n">
        <v>0</v>
      </c>
      <c r="J304" s="25"/>
      <c r="K304" s="61" t="n">
        <v>298</v>
      </c>
      <c r="L304" s="62" t="n">
        <f aca="false">$B$17+$B$18*EXP(-K304/$B$21)+$B$19*EXP(-K304/$B$22)+$B$20*EXP(-K304/$B$23)</f>
        <v>0.322602628255559</v>
      </c>
      <c r="M304" s="63" t="n">
        <f aca="false">EXP(-K304/$D$9)</f>
        <v>1.07702082574611E-011</v>
      </c>
      <c r="N304" s="63" t="n">
        <f aca="false">EXP(-K304/$D$8)</f>
        <v>0.0649625093883251</v>
      </c>
      <c r="O304" s="64" t="n">
        <f aca="false">(K304*$B$17+$B$18*$B$21*(1-EXP(-K304/$B$21))+$B$19*$B$22*(1-EXP(-K304/$B$22))+$B$20*$B$23*(1-EXP(-K304/$B$23)))*$C$7</f>
        <v>2.09881080309559E-013</v>
      </c>
      <c r="P304" s="64" t="n">
        <f aca="false">$D$9*(1-EXP(-K304/$D$9))*$C$9</f>
        <v>2.36561263725498E-012</v>
      </c>
      <c r="Q304" s="65" t="n">
        <f aca="false">$D$8*(1-EXP(-K304/$D$8))*$C$8</f>
        <v>3.65783165832907E-011</v>
      </c>
      <c r="R304" s="66" t="n">
        <f aca="false">$B$13-K304</f>
        <v>202</v>
      </c>
      <c r="S304" s="67" t="n">
        <f aca="false">VLOOKUP($R304,$K$6:$Q$506,5)/$C$26</f>
        <v>0.494295326513005</v>
      </c>
      <c r="T304" s="68" t="n">
        <f aca="false">VLOOKUP($R304,$K$6:$Q$506,6)/$C$26</f>
        <v>7.55597995829015</v>
      </c>
      <c r="U304" s="69" t="n">
        <f aca="false">VLOOKUP($R304,$K$6:$Q$506,7)/$C$26</f>
        <v>105.367562278726</v>
      </c>
      <c r="V304" s="28" t="s">
        <v>422</v>
      </c>
      <c r="W304" s="78" t="n">
        <f aca="false">G304*S304+H304*T304+I304*U304</f>
        <v>0</v>
      </c>
      <c r="X304" s="25"/>
      <c r="Y304" s="25"/>
      <c r="Z304" s="25"/>
    </row>
    <row r="305" customFormat="false" ht="15.75" hidden="false" customHeight="false" outlineLevel="0" collapsed="false">
      <c r="A305" s="25"/>
      <c r="B305" s="25"/>
      <c r="C305" s="25"/>
      <c r="D305" s="25"/>
      <c r="E305" s="25"/>
      <c r="F305" s="28" t="s">
        <v>423</v>
      </c>
      <c r="G305" s="103" t="n">
        <v>0</v>
      </c>
      <c r="H305" s="76" t="n">
        <v>0</v>
      </c>
      <c r="I305" s="77" t="n">
        <v>0</v>
      </c>
      <c r="J305" s="25"/>
      <c r="K305" s="61" t="n">
        <v>299</v>
      </c>
      <c r="L305" s="62" t="n">
        <f aca="false">$B$17+$B$18*EXP(-K305/$B$21)+$B$19*EXP(-K305/$B$22)+$B$20*EXP(-K305/$B$23)</f>
        <v>0.32233398803402</v>
      </c>
      <c r="M305" s="63" t="n">
        <f aca="false">EXP(-K305/$D$9)</f>
        <v>9.89508396958912E-012</v>
      </c>
      <c r="N305" s="63" t="n">
        <f aca="false">EXP(-K305/$D$8)</f>
        <v>0.064369248604529</v>
      </c>
      <c r="O305" s="64" t="n">
        <f aca="false">(K305*$B$17+$B$18*$B$21*(1-EXP(-K305/$B$21))+$B$19*$B$22*(1-EXP(-K305/$B$22))+$B$20*$B$23*(1-EXP(-K305/$B$23)))*$C$7</f>
        <v>2.10430846922021E-013</v>
      </c>
      <c r="P305" s="64" t="n">
        <f aca="false">$D$9*(1-EXP(-K305/$D$9))*$C$9</f>
        <v>2.36561263725705E-012</v>
      </c>
      <c r="Q305" s="65" t="n">
        <f aca="false">$D$8*(1-EXP(-K305/$D$8))*$C$8</f>
        <v>3.66015247230541E-011</v>
      </c>
      <c r="R305" s="66" t="n">
        <f aca="false">$B$13-K305</f>
        <v>201</v>
      </c>
      <c r="S305" s="67" t="n">
        <f aca="false">VLOOKUP($R305,$K$6:$Q$506,5)/$C$26</f>
        <v>0.492374002313293</v>
      </c>
      <c r="T305" s="68" t="n">
        <f aca="false">VLOOKUP($R305,$K$6:$Q$506,6)/$C$26</f>
        <v>7.55597993371997</v>
      </c>
      <c r="U305" s="69" t="n">
        <f aca="false">VLOOKUP($R305,$K$6:$Q$506,7)/$C$26</f>
        <v>105.187065374192</v>
      </c>
      <c r="V305" s="28" t="s">
        <v>423</v>
      </c>
      <c r="W305" s="78" t="n">
        <f aca="false">G305*S305+H305*T305+I305*U305</f>
        <v>0</v>
      </c>
      <c r="X305" s="25"/>
      <c r="Y305" s="25"/>
      <c r="Z305" s="25"/>
    </row>
    <row r="306" customFormat="false" ht="15.75" hidden="false" customHeight="false" outlineLevel="0" collapsed="false">
      <c r="A306" s="25"/>
      <c r="B306" s="25"/>
      <c r="C306" s="25"/>
      <c r="D306" s="25"/>
      <c r="E306" s="25"/>
      <c r="F306" s="28" t="s">
        <v>424</v>
      </c>
      <c r="G306" s="103" t="n">
        <v>0</v>
      </c>
      <c r="H306" s="76" t="n">
        <v>0</v>
      </c>
      <c r="I306" s="77" t="n">
        <v>0</v>
      </c>
      <c r="J306" s="25"/>
      <c r="K306" s="61" t="n">
        <v>300</v>
      </c>
      <c r="L306" s="62" t="n">
        <f aca="false">$B$17+$B$18*EXP(-K306/$B$21)+$B$19*EXP(-K306/$B$22)+$B$20*EXP(-K306/$B$23)</f>
        <v>0.322066081644529</v>
      </c>
      <c r="M306" s="63" t="n">
        <f aca="false">EXP(-K306/$D$9)</f>
        <v>9.09106717573362E-012</v>
      </c>
      <c r="N306" s="63" t="n">
        <f aca="false">EXP(-K306/$D$8)</f>
        <v>0.0637814056896069</v>
      </c>
      <c r="O306" s="64" t="n">
        <f aca="false">(K306*$B$17+$B$18*$B$21*(1-EXP(-K306/$B$21))+$B$19*$B$22*(1-EXP(-K306/$B$22))+$B$20*$B$23*(1-EXP(-K306/$B$23)))*$C$7</f>
        <v>2.10980156163701E-013</v>
      </c>
      <c r="P306" s="64" t="n">
        <f aca="false">$D$9*(1-EXP(-K306/$D$9))*$C$9</f>
        <v>2.36561263725895E-012</v>
      </c>
      <c r="Q306" s="65" t="n">
        <f aca="false">$D$8*(1-EXP(-K306/$D$8))*$C$8</f>
        <v>3.66245209178154E-011</v>
      </c>
      <c r="R306" s="66" t="n">
        <f aca="false">$B$13-K306</f>
        <v>200</v>
      </c>
      <c r="S306" s="67" t="n">
        <f aca="false">VLOOKUP($R306,$K$6:$Q$506,5)/$C$26</f>
        <v>0.49045064836651</v>
      </c>
      <c r="T306" s="68" t="n">
        <f aca="false">VLOOKUP($R306,$K$6:$Q$506,6)/$C$26</f>
        <v>7.55597990697679</v>
      </c>
      <c r="U306" s="69" t="n">
        <f aca="false">VLOOKUP($R306,$K$6:$Q$506,7)/$C$26</f>
        <v>105.004904915441</v>
      </c>
      <c r="V306" s="28" t="s">
        <v>424</v>
      </c>
      <c r="W306" s="78" t="n">
        <f aca="false">G306*S306+H306*T306+I306*U306</f>
        <v>0</v>
      </c>
      <c r="X306" s="25"/>
      <c r="Y306" s="25"/>
      <c r="Z306" s="25"/>
    </row>
    <row r="307" customFormat="false" ht="15.75" hidden="false" customHeight="false" outlineLevel="0" collapsed="false">
      <c r="A307" s="25"/>
      <c r="B307" s="25"/>
      <c r="C307" s="25"/>
      <c r="D307" s="25"/>
      <c r="E307" s="25"/>
      <c r="F307" s="28" t="s">
        <v>425</v>
      </c>
      <c r="G307" s="103" t="n">
        <v>0</v>
      </c>
      <c r="H307" s="76" t="n">
        <v>0</v>
      </c>
      <c r="I307" s="77" t="n">
        <v>0</v>
      </c>
      <c r="J307" s="25"/>
      <c r="K307" s="61" t="n">
        <v>301</v>
      </c>
      <c r="L307" s="62" t="n">
        <f aca="false">$B$17+$B$18*EXP(-K307/$B$21)+$B$19*EXP(-K307/$B$22)+$B$20*EXP(-K307/$B$23)</f>
        <v>0.321798905782944</v>
      </c>
      <c r="M307" s="63" t="n">
        <f aca="false">EXP(-K307/$D$9)</f>
        <v>8.3523800957834E-012</v>
      </c>
      <c r="N307" s="63" t="n">
        <f aca="false">EXP(-K307/$D$8)</f>
        <v>0.0631989311656497</v>
      </c>
      <c r="O307" s="64" t="n">
        <f aca="false">(K307*$B$17+$B$18*$B$21*(1-EXP(-K307/$B$21))+$B$19*$B$22*(1-EXP(-K307/$B$22))+$B$20*$B$23*(1-EXP(-K307/$B$23)))*$C$7</f>
        <v>2.11529009282866E-013</v>
      </c>
      <c r="P307" s="64" t="n">
        <f aca="false">$D$9*(1-EXP(-K307/$D$9))*$C$9</f>
        <v>2.3656126372607E-012</v>
      </c>
      <c r="Q307" s="65" t="n">
        <f aca="false">$D$8*(1-EXP(-K307/$D$8))*$C$8</f>
        <v>3.6647307103132E-011</v>
      </c>
      <c r="R307" s="66" t="n">
        <f aca="false">$B$13-K307</f>
        <v>199</v>
      </c>
      <c r="S307" s="67" t="n">
        <f aca="false">VLOOKUP($R307,$K$6:$Q$506,5)/$C$26</f>
        <v>0.488525255187616</v>
      </c>
      <c r="T307" s="68" t="n">
        <f aca="false">VLOOKUP($R307,$K$6:$Q$506,6)/$C$26</f>
        <v>7.55597987786844</v>
      </c>
      <c r="U307" s="69" t="n">
        <f aca="false">VLOOKUP($R307,$K$6:$Q$506,7)/$C$26</f>
        <v>104.821065570282</v>
      </c>
      <c r="V307" s="28" t="s">
        <v>425</v>
      </c>
      <c r="W307" s="78" t="n">
        <f aca="false">G307*S307+H307*T307+I307*U307</f>
        <v>0</v>
      </c>
      <c r="X307" s="25"/>
      <c r="Y307" s="25"/>
      <c r="Z307" s="25"/>
    </row>
    <row r="308" customFormat="false" ht="15.75" hidden="false" customHeight="false" outlineLevel="0" collapsed="false">
      <c r="A308" s="25"/>
      <c r="B308" s="25"/>
      <c r="C308" s="25"/>
      <c r="D308" s="25"/>
      <c r="E308" s="25"/>
      <c r="F308" s="28" t="s">
        <v>426</v>
      </c>
      <c r="G308" s="103" t="n">
        <v>0</v>
      </c>
      <c r="H308" s="76" t="n">
        <v>0</v>
      </c>
      <c r="I308" s="77" t="n">
        <v>0</v>
      </c>
      <c r="J308" s="25"/>
      <c r="K308" s="61" t="n">
        <v>302</v>
      </c>
      <c r="L308" s="62" t="n">
        <f aca="false">$B$17+$B$18*EXP(-K308/$B$21)+$B$19*EXP(-K308/$B$22)+$B$20*EXP(-K308/$B$23)</f>
        <v>0.32153245719252</v>
      </c>
      <c r="M308" s="63" t="n">
        <f aca="false">EXP(-K308/$D$9)</f>
        <v>7.67371441833053E-012</v>
      </c>
      <c r="N308" s="63" t="n">
        <f aca="false">EXP(-K308/$D$8)</f>
        <v>0.0626217760065981</v>
      </c>
      <c r="O308" s="64" t="n">
        <f aca="false">(K308*$B$17+$B$18*$B$21*(1-EXP(-K308/$B$21))+$B$19*$B$22*(1-EXP(-K308/$B$22))+$B$20*$B$23*(1-EXP(-K308/$B$23)))*$C$7</f>
        <v>2.12077407522187E-013</v>
      </c>
      <c r="P308" s="64" t="n">
        <f aca="false">$D$9*(1-EXP(-K308/$D$9))*$C$9</f>
        <v>2.3656126372623E-012</v>
      </c>
      <c r="Q308" s="65" t="n">
        <f aca="false">$D$8*(1-EXP(-K308/$D$8))*$C$8</f>
        <v>3.66698851968849E-011</v>
      </c>
      <c r="R308" s="66" t="n">
        <f aca="false">$B$13-K308</f>
        <v>198</v>
      </c>
      <c r="S308" s="67" t="n">
        <f aca="false">VLOOKUP($R308,$K$6:$Q$506,5)/$C$26</f>
        <v>0.486597813147295</v>
      </c>
      <c r="T308" s="68" t="n">
        <f aca="false">VLOOKUP($R308,$K$6:$Q$506,6)/$C$26</f>
        <v>7.55597984618573</v>
      </c>
      <c r="U308" s="69" t="n">
        <f aca="false">VLOOKUP($R308,$K$6:$Q$506,7)/$C$26</f>
        <v>104.635531865217</v>
      </c>
      <c r="V308" s="28" t="s">
        <v>426</v>
      </c>
      <c r="W308" s="78" t="n">
        <f aca="false">G308*S308+H308*T308+I308*U308</f>
        <v>0</v>
      </c>
      <c r="X308" s="25"/>
      <c r="Y308" s="25"/>
      <c r="Z308" s="25"/>
    </row>
    <row r="309" customFormat="false" ht="15.75" hidden="false" customHeight="false" outlineLevel="0" collapsed="false">
      <c r="A309" s="25"/>
      <c r="B309" s="25"/>
      <c r="C309" s="25"/>
      <c r="D309" s="25"/>
      <c r="E309" s="25"/>
      <c r="F309" s="28" t="s">
        <v>427</v>
      </c>
      <c r="G309" s="103" t="n">
        <v>0</v>
      </c>
      <c r="H309" s="76" t="n">
        <v>0</v>
      </c>
      <c r="I309" s="77" t="n">
        <v>0</v>
      </c>
      <c r="J309" s="25"/>
      <c r="K309" s="61" t="n">
        <v>303</v>
      </c>
      <c r="L309" s="62" t="n">
        <f aca="false">$B$17+$B$18*EXP(-K309/$B$21)+$B$19*EXP(-K309/$B$22)+$B$20*EXP(-K309/$B$23)</f>
        <v>0.321266732662741</v>
      </c>
      <c r="M309" s="63" t="n">
        <f aca="false">EXP(-K309/$D$9)</f>
        <v>7.05019315438263E-012</v>
      </c>
      <c r="N309" s="63" t="n">
        <f aca="false">EXP(-K309/$D$8)</f>
        <v>0.0620498916341164</v>
      </c>
      <c r="O309" s="64" t="n">
        <f aca="false">(K309*$B$17+$B$18*$B$21*(1-EXP(-K309/$B$21))+$B$19*$B$22*(1-EXP(-K309/$B$22))+$B$20*$B$23*(1-EXP(-K309/$B$23)))*$C$7</f>
        <v>2.12625352118825E-013</v>
      </c>
      <c r="P309" s="64" t="n">
        <f aca="false">$D$9*(1-EXP(-K309/$D$9))*$C$9</f>
        <v>2.36561263726378E-012</v>
      </c>
      <c r="Q309" s="65" t="n">
        <f aca="false">$D$8*(1-EXP(-K309/$D$8))*$C$8</f>
        <v>3.66922570994403E-011</v>
      </c>
      <c r="R309" s="66" t="n">
        <f aca="false">$B$13-K309</f>
        <v>197</v>
      </c>
      <c r="S309" s="67" t="n">
        <f aca="false">VLOOKUP($R309,$K$6:$Q$506,5)/$C$26</f>
        <v>0.484668312468256</v>
      </c>
      <c r="T309" s="68" t="n">
        <f aca="false">VLOOKUP($R309,$K$6:$Q$506,6)/$C$26</f>
        <v>7.555979811701</v>
      </c>
      <c r="U309" s="69" t="n">
        <f aca="false">VLOOKUP($R309,$K$6:$Q$506,7)/$C$26</f>
        <v>104.448288184136</v>
      </c>
      <c r="V309" s="28" t="s">
        <v>427</v>
      </c>
      <c r="W309" s="78" t="n">
        <f aca="false">G309*S309+H309*T309+I309*U309</f>
        <v>0</v>
      </c>
      <c r="X309" s="25"/>
      <c r="Y309" s="25"/>
      <c r="Z309" s="25"/>
    </row>
    <row r="310" customFormat="false" ht="15.75" hidden="false" customHeight="false" outlineLevel="0" collapsed="false">
      <c r="A310" s="25"/>
      <c r="B310" s="25"/>
      <c r="C310" s="25"/>
      <c r="D310" s="25"/>
      <c r="E310" s="25"/>
      <c r="F310" s="28" t="s">
        <v>428</v>
      </c>
      <c r="G310" s="103" t="n">
        <v>0</v>
      </c>
      <c r="H310" s="76" t="n">
        <v>0</v>
      </c>
      <c r="I310" s="77" t="n">
        <v>0</v>
      </c>
      <c r="J310" s="25"/>
      <c r="K310" s="61" t="n">
        <v>304</v>
      </c>
      <c r="L310" s="62" t="n">
        <f aca="false">$B$17+$B$18*EXP(-K310/$B$21)+$B$19*EXP(-K310/$B$22)+$B$20*EXP(-K310/$B$23)</f>
        <v>0.321001729028175</v>
      </c>
      <c r="M310" s="63" t="n">
        <f aca="false">EXP(-K310/$D$9)</f>
        <v>6.47733559061967E-012</v>
      </c>
      <c r="N310" s="63" t="n">
        <f aca="false">EXP(-K310/$D$8)</f>
        <v>0.0614832299135035</v>
      </c>
      <c r="O310" s="64" t="n">
        <f aca="false">(K310*$B$17+$B$18*$B$21*(1-EXP(-K310/$B$21))+$B$19*$B$22*(1-EXP(-K310/$B$22))+$B$20*$B$23*(1-EXP(-K310/$B$23)))*$C$7</f>
        <v>2.13172844304506E-013</v>
      </c>
      <c r="P310" s="64" t="n">
        <f aca="false">$D$9*(1-EXP(-K310/$D$9))*$C$9</f>
        <v>2.36561263726513E-012</v>
      </c>
      <c r="Q310" s="65" t="n">
        <f aca="false">$D$8*(1-EXP(-K310/$D$8))*$C$8</f>
        <v>3.67144246938099E-011</v>
      </c>
      <c r="R310" s="66" t="n">
        <f aca="false">$B$13-K310</f>
        <v>196</v>
      </c>
      <c r="S310" s="67" t="n">
        <f aca="false">VLOOKUP($R310,$K$6:$Q$506,5)/$C$26</f>
        <v>0.48273674322143</v>
      </c>
      <c r="T310" s="68" t="n">
        <f aca="false">VLOOKUP($R310,$K$6:$Q$506,6)/$C$26</f>
        <v>7.55597977416642</v>
      </c>
      <c r="U310" s="69" t="n">
        <f aca="false">VLOOKUP($R310,$K$6:$Q$506,7)/$C$26</f>
        <v>104.259318767003</v>
      </c>
      <c r="V310" s="28" t="s">
        <v>428</v>
      </c>
      <c r="W310" s="78" t="n">
        <f aca="false">G310*S310+H310*T310+I310*U310</f>
        <v>0</v>
      </c>
      <c r="X310" s="25"/>
      <c r="Y310" s="25"/>
      <c r="Z310" s="25"/>
    </row>
    <row r="311" customFormat="false" ht="15.75" hidden="false" customHeight="false" outlineLevel="0" collapsed="false">
      <c r="A311" s="25"/>
      <c r="B311" s="25"/>
      <c r="C311" s="25"/>
      <c r="D311" s="25"/>
      <c r="E311" s="25"/>
      <c r="F311" s="28" t="s">
        <v>429</v>
      </c>
      <c r="G311" s="103" t="n">
        <v>0</v>
      </c>
      <c r="H311" s="76" t="n">
        <v>0</v>
      </c>
      <c r="I311" s="77" t="n">
        <v>0</v>
      </c>
      <c r="J311" s="25"/>
      <c r="K311" s="61" t="n">
        <v>305</v>
      </c>
      <c r="L311" s="62" t="n">
        <f aca="false">$B$17+$B$18*EXP(-K311/$B$21)+$B$19*EXP(-K311/$B$22)+$B$20*EXP(-K311/$B$23)</f>
        <v>0.320737443167359</v>
      </c>
      <c r="M311" s="63" t="n">
        <f aca="false">EXP(-K311/$D$9)</f>
        <v>5.95102509034482E-012</v>
      </c>
      <c r="N311" s="63" t="n">
        <f aca="false">EXP(-K311/$D$8)</f>
        <v>0.0609217431496416</v>
      </c>
      <c r="O311" s="64" t="n">
        <f aca="false">(K311*$B$17+$B$18*$B$21*(1-EXP(-K311/$B$21))+$B$19*$B$22*(1-EXP(-K311/$B$22))+$B$20*$B$23*(1-EXP(-K311/$B$23)))*$C$7</f>
        <v>2.13719885305594E-013</v>
      </c>
      <c r="P311" s="64" t="n">
        <f aca="false">$D$9*(1-EXP(-K311/$D$9))*$C$9</f>
        <v>2.36561263726638E-012</v>
      </c>
      <c r="Q311" s="65" t="n">
        <f aca="false">$D$8*(1-EXP(-K311/$D$8))*$C$8</f>
        <v>3.67363898458087E-011</v>
      </c>
      <c r="R311" s="66" t="n">
        <f aca="false">$B$13-K311</f>
        <v>195</v>
      </c>
      <c r="S311" s="67" t="n">
        <f aca="false">VLOOKUP($R311,$K$6:$Q$506,5)/$C$26</f>
        <v>0.48080309532206</v>
      </c>
      <c r="T311" s="68" t="n">
        <f aca="false">VLOOKUP($R311,$K$6:$Q$506,6)/$C$26</f>
        <v>7.55597973331228</v>
      </c>
      <c r="U311" s="69" t="n">
        <f aca="false">VLOOKUP($R311,$K$6:$Q$506,7)/$C$26</f>
        <v>104.068607708527</v>
      </c>
      <c r="V311" s="28" t="s">
        <v>429</v>
      </c>
      <c r="W311" s="78" t="n">
        <f aca="false">G311*S311+H311*T311+I311*U311</f>
        <v>0</v>
      </c>
      <c r="X311" s="25"/>
      <c r="Y311" s="25"/>
      <c r="Z311" s="25"/>
    </row>
    <row r="312" customFormat="false" ht="15.75" hidden="false" customHeight="false" outlineLevel="0" collapsed="false">
      <c r="A312" s="25"/>
      <c r="B312" s="25"/>
      <c r="C312" s="25"/>
      <c r="D312" s="25"/>
      <c r="E312" s="25"/>
      <c r="F312" s="28" t="s">
        <v>430</v>
      </c>
      <c r="G312" s="103" t="n">
        <v>0</v>
      </c>
      <c r="H312" s="76" t="n">
        <v>0</v>
      </c>
      <c r="I312" s="77" t="n">
        <v>0</v>
      </c>
      <c r="J312" s="25"/>
      <c r="K312" s="61" t="n">
        <v>306</v>
      </c>
      <c r="L312" s="62" t="n">
        <f aca="false">$B$17+$B$18*EXP(-K312/$B$21)+$B$19*EXP(-K312/$B$22)+$B$20*EXP(-K312/$B$23)</f>
        <v>0.320473872001723</v>
      </c>
      <c r="M312" s="63" t="n">
        <f aca="false">EXP(-K312/$D$9)</f>
        <v>5.46747951074209E-012</v>
      </c>
      <c r="N312" s="63" t="n">
        <f aca="false">EXP(-K312/$D$8)</f>
        <v>0.0603653840829816</v>
      </c>
      <c r="O312" s="64" t="n">
        <f aca="false">(K312*$B$17+$B$18*$B$21*(1-EXP(-K312/$B$21))+$B$19*$B$22*(1-EXP(-K312/$B$22))+$B$20*$B$23*(1-EXP(-K312/$B$23)))*$C$7</f>
        <v>2.14266476343171E-013</v>
      </c>
      <c r="P312" s="64" t="n">
        <f aca="false">$D$9*(1-EXP(-K312/$D$9))*$C$9</f>
        <v>2.36561263726752E-012</v>
      </c>
      <c r="Q312" s="65" t="n">
        <f aca="false">$D$8*(1-EXP(-K312/$D$8))*$C$8</f>
        <v>3.67581544042126E-011</v>
      </c>
      <c r="R312" s="66" t="n">
        <f aca="false">$B$13-K312</f>
        <v>194</v>
      </c>
      <c r="S312" s="67" t="n">
        <f aca="false">VLOOKUP($R312,$K$6:$Q$506,5)/$C$26</f>
        <v>0.47886735852569</v>
      </c>
      <c r="T312" s="68" t="n">
        <f aca="false">VLOOKUP($R312,$K$6:$Q$506,6)/$C$26</f>
        <v>7.55597968884498</v>
      </c>
      <c r="U312" s="69" t="n">
        <f aca="false">VLOOKUP($R312,$K$6:$Q$506,7)/$C$26</f>
        <v>103.876138956829</v>
      </c>
      <c r="V312" s="28" t="s">
        <v>430</v>
      </c>
      <c r="W312" s="78" t="n">
        <f aca="false">G312*S312+H312*T312+I312*U312</f>
        <v>0</v>
      </c>
      <c r="X312" s="25"/>
      <c r="Y312" s="25"/>
      <c r="Z312" s="25"/>
    </row>
    <row r="313" customFormat="false" ht="15.75" hidden="false" customHeight="false" outlineLevel="0" collapsed="false">
      <c r="A313" s="25"/>
      <c r="B313" s="25"/>
      <c r="C313" s="25"/>
      <c r="D313" s="25"/>
      <c r="E313" s="25"/>
      <c r="F313" s="28" t="s">
        <v>431</v>
      </c>
      <c r="G313" s="103" t="n">
        <v>0</v>
      </c>
      <c r="H313" s="76" t="n">
        <v>0</v>
      </c>
      <c r="I313" s="77" t="n">
        <v>0</v>
      </c>
      <c r="J313" s="25"/>
      <c r="K313" s="61" t="n">
        <v>307</v>
      </c>
      <c r="L313" s="62" t="n">
        <f aca="false">$B$17+$B$18*EXP(-K313/$B$21)+$B$19*EXP(-K313/$B$22)+$B$20*EXP(-K313/$B$23)</f>
        <v>0.320211012494533</v>
      </c>
      <c r="M313" s="63" t="n">
        <f aca="false">EXP(-K313/$D$9)</f>
        <v>5.02322402385511E-012</v>
      </c>
      <c r="N313" s="63" t="n">
        <f aca="false">EXP(-K313/$D$8)</f>
        <v>0.0598141058855655</v>
      </c>
      <c r="O313" s="64" t="n">
        <f aca="false">(K313*$B$17+$B$18*$B$21*(1-EXP(-K313/$B$21))+$B$19*$B$22*(1-EXP(-K313/$B$22))+$B$20*$B$23*(1-EXP(-K313/$B$23)))*$C$7</f>
        <v>2.14812618633105E-013</v>
      </c>
      <c r="P313" s="64" t="n">
        <f aca="false">$D$9*(1-EXP(-K313/$D$9))*$C$9</f>
        <v>2.36561263726857E-012</v>
      </c>
      <c r="Q313" s="65" t="n">
        <f aca="false">$D$8*(1-EXP(-K313/$D$8))*$C$8</f>
        <v>3.67797202009138E-011</v>
      </c>
      <c r="R313" s="66" t="n">
        <f aca="false">$B$13-K313</f>
        <v>193</v>
      </c>
      <c r="S313" s="67" t="n">
        <f aca="false">VLOOKUP($R313,$K$6:$Q$506,5)/$C$26</f>
        <v>0.476929522424032</v>
      </c>
      <c r="T313" s="68" t="n">
        <f aca="false">VLOOKUP($R313,$K$6:$Q$506,6)/$C$26</f>
        <v>7.55597964044498</v>
      </c>
      <c r="U313" s="69" t="n">
        <f aca="false">VLOOKUP($R313,$K$6:$Q$506,7)/$C$26</f>
        <v>103.681896312085</v>
      </c>
      <c r="V313" s="28" t="s">
        <v>431</v>
      </c>
      <c r="W313" s="78" t="n">
        <f aca="false">G313*S313+H313*T313+I313*U313</f>
        <v>0</v>
      </c>
      <c r="X313" s="25"/>
      <c r="Y313" s="25"/>
      <c r="Z313" s="25"/>
    </row>
    <row r="314" customFormat="false" ht="15.75" hidden="false" customHeight="false" outlineLevel="0" collapsed="false">
      <c r="A314" s="25"/>
      <c r="B314" s="25"/>
      <c r="C314" s="25"/>
      <c r="D314" s="25"/>
      <c r="E314" s="25"/>
      <c r="F314" s="28" t="s">
        <v>432</v>
      </c>
      <c r="G314" s="103" t="n">
        <v>0</v>
      </c>
      <c r="H314" s="76" t="n">
        <v>0</v>
      </c>
      <c r="I314" s="77" t="n">
        <v>0</v>
      </c>
      <c r="J314" s="25"/>
      <c r="K314" s="61" t="n">
        <v>308</v>
      </c>
      <c r="L314" s="62" t="n">
        <f aca="false">$B$17+$B$18*EXP(-K314/$B$21)+$B$19*EXP(-K314/$B$22)+$B$20*EXP(-K314/$B$23)</f>
        <v>0.319948861649868</v>
      </c>
      <c r="M314" s="63" t="n">
        <f aca="false">EXP(-K314/$D$9)</f>
        <v>4.61506614597451E-012</v>
      </c>
      <c r="N314" s="63" t="n">
        <f aca="false">EXP(-K314/$D$8)</f>
        <v>0.059267862157085</v>
      </c>
      <c r="O314" s="64" t="n">
        <f aca="false">(K314*$B$17+$B$18*$B$21*(1-EXP(-K314/$B$21))+$B$19*$B$22*(1-EXP(-K314/$B$22))+$B$20*$B$23*(1-EXP(-K314/$B$23)))*$C$7</f>
        <v>2.15358313386122E-013</v>
      </c>
      <c r="P314" s="64" t="n">
        <f aca="false">$D$9*(1-EXP(-K314/$D$9))*$C$9</f>
        <v>2.36561263726954E-012</v>
      </c>
      <c r="Q314" s="65" t="n">
        <f aca="false">$D$8*(1-EXP(-K314/$D$8))*$C$8</f>
        <v>3.68010890510751E-011</v>
      </c>
      <c r="R314" s="66" t="n">
        <f aca="false">$B$13-K314</f>
        <v>192</v>
      </c>
      <c r="S314" s="67" t="n">
        <f aca="false">VLOOKUP($R314,$K$6:$Q$506,5)/$C$26</f>
        <v>0.474989576440734</v>
      </c>
      <c r="T314" s="68" t="n">
        <f aca="false">VLOOKUP($R314,$K$6:$Q$506,6)/$C$26</f>
        <v>7.55597958776447</v>
      </c>
      <c r="U314" s="69" t="n">
        <f aca="false">VLOOKUP($R314,$K$6:$Q$506,7)/$C$26</f>
        <v>103.485863425164</v>
      </c>
      <c r="V314" s="28" t="s">
        <v>432</v>
      </c>
      <c r="W314" s="78" t="n">
        <f aca="false">G314*S314+H314*T314+I314*U314</f>
        <v>0</v>
      </c>
      <c r="X314" s="25"/>
      <c r="Y314" s="25"/>
      <c r="Z314" s="25"/>
    </row>
    <row r="315" customFormat="false" ht="15.75" hidden="false" customHeight="false" outlineLevel="0" collapsed="false">
      <c r="A315" s="25"/>
      <c r="B315" s="25"/>
      <c r="C315" s="25"/>
      <c r="D315" s="25"/>
      <c r="E315" s="25"/>
      <c r="F315" s="28" t="s">
        <v>433</v>
      </c>
      <c r="G315" s="103" t="n">
        <v>0</v>
      </c>
      <c r="H315" s="76" t="n">
        <v>0</v>
      </c>
      <c r="I315" s="77" t="n">
        <v>0</v>
      </c>
      <c r="J315" s="25"/>
      <c r="K315" s="61" t="n">
        <v>309</v>
      </c>
      <c r="L315" s="62" t="n">
        <f aca="false">$B$17+$B$18*EXP(-K315/$B$21)+$B$19*EXP(-K315/$B$22)+$B$20*EXP(-K315/$B$23)</f>
        <v>0.319687416511621</v>
      </c>
      <c r="M315" s="63" t="n">
        <f aca="false">EXP(-K315/$D$9)</f>
        <v>4.24007279599169E-012</v>
      </c>
      <c r="N315" s="63" t="n">
        <f aca="false">EXP(-K315/$D$8)</f>
        <v>0.0587266069209757</v>
      </c>
      <c r="O315" s="64" t="n">
        <f aca="false">(K315*$B$17+$B$18*$B$21*(1-EXP(-K315/$B$21))+$B$19*$B$22*(1-EXP(-K315/$B$22))+$B$20*$B$23*(1-EXP(-K315/$B$23)))*$C$7</f>
        <v>2.15903561807875E-013</v>
      </c>
      <c r="P315" s="64" t="n">
        <f aca="false">$D$9*(1-EXP(-K315/$D$9))*$C$9</f>
        <v>2.36561263727042E-012</v>
      </c>
      <c r="Q315" s="65" t="n">
        <f aca="false">$D$8*(1-EXP(-K315/$D$8))*$C$8</f>
        <v>3.68222627532822E-011</v>
      </c>
      <c r="R315" s="66" t="n">
        <f aca="false">$B$13-K315</f>
        <v>191</v>
      </c>
      <c r="S315" s="67" t="n">
        <f aca="false">VLOOKUP($R315,$K$6:$Q$506,5)/$C$26</f>
        <v>0.473047509827017</v>
      </c>
      <c r="T315" s="68" t="n">
        <f aca="false">VLOOKUP($R315,$K$6:$Q$506,6)/$C$26</f>
        <v>7.55597953042488</v>
      </c>
      <c r="U315" s="69" t="n">
        <f aca="false">VLOOKUP($R315,$K$6:$Q$506,7)/$C$26</f>
        <v>103.288023796257</v>
      </c>
      <c r="V315" s="28" t="s">
        <v>433</v>
      </c>
      <c r="W315" s="78" t="n">
        <f aca="false">G315*S315+H315*T315+I315*U315</f>
        <v>0</v>
      </c>
      <c r="X315" s="25"/>
      <c r="Y315" s="25"/>
      <c r="Z315" s="25"/>
    </row>
    <row r="316" customFormat="false" ht="15.75" hidden="false" customHeight="false" outlineLevel="0" collapsed="false">
      <c r="A316" s="25"/>
      <c r="B316" s="25"/>
      <c r="C316" s="25"/>
      <c r="D316" s="25"/>
      <c r="E316" s="25"/>
      <c r="F316" s="28" t="s">
        <v>434</v>
      </c>
      <c r="G316" s="103" t="n">
        <v>0</v>
      </c>
      <c r="H316" s="76" t="n">
        <v>0</v>
      </c>
      <c r="I316" s="77" t="n">
        <v>0</v>
      </c>
      <c r="J316" s="25"/>
      <c r="K316" s="61" t="n">
        <v>310</v>
      </c>
      <c r="L316" s="62" t="n">
        <f aca="false">$B$17+$B$18*EXP(-K316/$B$21)+$B$19*EXP(-K316/$B$22)+$B$20*EXP(-K316/$B$23)</f>
        <v>0.319426674162527</v>
      </c>
      <c r="M316" s="63" t="n">
        <f aca="false">EXP(-K316/$D$9)</f>
        <v>3.89554921785689E-012</v>
      </c>
      <c r="N316" s="63" t="n">
        <f aca="false">EXP(-K316/$D$8)</f>
        <v>0.0581902946205478</v>
      </c>
      <c r="O316" s="64" t="n">
        <f aca="false">(K316*$B$17+$B$18*$B$21*(1-EXP(-K316/$B$21))+$B$19*$B$22*(1-EXP(-K316/$B$22))+$B$20*$B$23*(1-EXP(-K316/$B$23)))*$C$7</f>
        <v>2.16448365099009E-013</v>
      </c>
      <c r="P316" s="64" t="n">
        <f aca="false">$D$9*(1-EXP(-K316/$D$9))*$C$9</f>
        <v>2.36561263727124E-012</v>
      </c>
      <c r="Q316" s="65" t="n">
        <f aca="false">$D$8*(1-EXP(-K316/$D$8))*$C$8</f>
        <v>3.68432430896961E-011</v>
      </c>
      <c r="R316" s="66" t="n">
        <f aca="false">$B$13-K316</f>
        <v>190</v>
      </c>
      <c r="S316" s="67" t="n">
        <f aca="false">VLOOKUP($R316,$K$6:$Q$506,5)/$C$26</f>
        <v>0.471103311657203</v>
      </c>
      <c r="T316" s="68" t="n">
        <f aca="false">VLOOKUP($R316,$K$6:$Q$506,6)/$C$26</f>
        <v>7.55597946801416</v>
      </c>
      <c r="U316" s="69" t="n">
        <f aca="false">VLOOKUP($R316,$K$6:$Q$506,7)/$C$26</f>
        <v>103.08836077348</v>
      </c>
      <c r="V316" s="28" t="s">
        <v>434</v>
      </c>
      <c r="W316" s="78" t="n">
        <f aca="false">G316*S316+H316*T316+I316*U316</f>
        <v>0</v>
      </c>
      <c r="X316" s="25"/>
      <c r="Y316" s="25"/>
      <c r="Z316" s="25"/>
    </row>
    <row r="317" customFormat="false" ht="15.75" hidden="false" customHeight="false" outlineLevel="0" collapsed="false">
      <c r="A317" s="25"/>
      <c r="B317" s="25"/>
      <c r="C317" s="25"/>
      <c r="D317" s="25"/>
      <c r="E317" s="25"/>
      <c r="F317" s="28" t="s">
        <v>435</v>
      </c>
      <c r="G317" s="103" t="n">
        <v>0</v>
      </c>
      <c r="H317" s="76" t="n">
        <v>0</v>
      </c>
      <c r="I317" s="77" t="n">
        <v>0</v>
      </c>
      <c r="J317" s="25"/>
      <c r="K317" s="61" t="n">
        <v>311</v>
      </c>
      <c r="L317" s="62" t="n">
        <f aca="false">$B$17+$B$18*EXP(-K317/$B$21)+$B$19*EXP(-K317/$B$22)+$B$20*EXP(-K317/$B$23)</f>
        <v>0.319166631723221</v>
      </c>
      <c r="M317" s="63" t="n">
        <f aca="false">EXP(-K317/$D$9)</f>
        <v>3.57901961567529E-012</v>
      </c>
      <c r="N317" s="63" t="n">
        <f aca="false">EXP(-K317/$D$8)</f>
        <v>0.0576588801151513</v>
      </c>
      <c r="O317" s="64" t="n">
        <f aca="false">(K317*$B$17+$B$18*$B$21*(1-EXP(-K317/$B$21))+$B$19*$B$22*(1-EXP(-K317/$B$22))+$B$20*$B$23*(1-EXP(-K317/$B$23)))*$C$7</f>
        <v>2.1699272445523E-013</v>
      </c>
      <c r="P317" s="64" t="n">
        <f aca="false">$D$9*(1-EXP(-K317/$D$9))*$C$9</f>
        <v>2.36561263727199E-012</v>
      </c>
      <c r="Q317" s="65" t="n">
        <f aca="false">$D$8*(1-EXP(-K317/$D$8))*$C$8</f>
        <v>3.68640318262018E-011</v>
      </c>
      <c r="R317" s="66" t="n">
        <f aca="false">$B$13-K317</f>
        <v>189</v>
      </c>
      <c r="S317" s="67" t="n">
        <f aca="false">VLOOKUP($R317,$K$6:$Q$506,5)/$C$26</f>
        <v>0.469156970824112</v>
      </c>
      <c r="T317" s="68" t="n">
        <f aca="false">VLOOKUP($R317,$K$6:$Q$506,6)/$C$26</f>
        <v>7.55597940008382</v>
      </c>
      <c r="U317" s="69" t="n">
        <f aca="false">VLOOKUP($R317,$K$6:$Q$506,7)/$C$26</f>
        <v>102.886857551478</v>
      </c>
      <c r="V317" s="28" t="s">
        <v>435</v>
      </c>
      <c r="W317" s="78" t="n">
        <f aca="false">G317*S317+H317*T317+I317*U317</f>
        <v>0</v>
      </c>
      <c r="X317" s="25"/>
      <c r="Y317" s="25"/>
      <c r="Z317" s="25"/>
    </row>
    <row r="318" customFormat="false" ht="15.75" hidden="false" customHeight="false" outlineLevel="0" collapsed="false">
      <c r="A318" s="25"/>
      <c r="B318" s="25"/>
      <c r="C318" s="25"/>
      <c r="D318" s="25"/>
      <c r="E318" s="25"/>
      <c r="F318" s="28" t="s">
        <v>436</v>
      </c>
      <c r="G318" s="103" t="n">
        <v>0</v>
      </c>
      <c r="H318" s="76" t="n">
        <v>0</v>
      </c>
      <c r="I318" s="77" t="n">
        <v>0</v>
      </c>
      <c r="J318" s="25"/>
      <c r="K318" s="61" t="n">
        <v>312</v>
      </c>
      <c r="L318" s="62" t="n">
        <f aca="false">$B$17+$B$18*EXP(-K318/$B$21)+$B$19*EXP(-K318/$B$22)+$B$20*EXP(-K318/$B$23)</f>
        <v>0.31890728635132</v>
      </c>
      <c r="M318" s="63" t="n">
        <f aca="false">EXP(-K318/$D$9)</f>
        <v>3.2882093622823E-012</v>
      </c>
      <c r="N318" s="63" t="n">
        <f aca="false">EXP(-K318/$D$8)</f>
        <v>0.0571323186763768</v>
      </c>
      <c r="O318" s="64" t="n">
        <f aca="false">(K318*$B$17+$B$18*$B$21*(1-EXP(-K318/$B$21))+$B$19*$B$22*(1-EXP(-K318/$B$22))+$B$20*$B$23*(1-EXP(-K318/$B$23)))*$C$7</f>
        <v>2.17536641067363E-013</v>
      </c>
      <c r="P318" s="64" t="n">
        <f aca="false">$D$9*(1-EXP(-K318/$D$9))*$C$9</f>
        <v>2.36561263727268E-012</v>
      </c>
      <c r="Q318" s="65" t="n">
        <f aca="false">$D$8*(1-EXP(-K318/$D$8))*$C$8</f>
        <v>3.68846307125582E-011</v>
      </c>
      <c r="R318" s="66" t="n">
        <f aca="false">$B$13-K318</f>
        <v>188</v>
      </c>
      <c r="S318" s="67" t="n">
        <f aca="false">VLOOKUP($R318,$K$6:$Q$506,5)/$C$26</f>
        <v>0.467208476034336</v>
      </c>
      <c r="T318" s="68" t="n">
        <f aca="false">VLOOKUP($R318,$K$6:$Q$506,6)/$C$26</f>
        <v>7.55597932614569</v>
      </c>
      <c r="U318" s="69" t="n">
        <f aca="false">VLOOKUP($R318,$K$6:$Q$506,7)/$C$26</f>
        <v>102.683497170009</v>
      </c>
      <c r="V318" s="28" t="s">
        <v>436</v>
      </c>
      <c r="W318" s="78" t="n">
        <f aca="false">G318*S318+H318*T318+I318*U318</f>
        <v>0</v>
      </c>
      <c r="X318" s="25"/>
      <c r="Y318" s="25"/>
      <c r="Z318" s="25"/>
    </row>
    <row r="319" customFormat="false" ht="15.75" hidden="false" customHeight="false" outlineLevel="0" collapsed="false">
      <c r="A319" s="25"/>
      <c r="B319" s="25"/>
      <c r="C319" s="25"/>
      <c r="D319" s="25"/>
      <c r="E319" s="25"/>
      <c r="F319" s="28" t="s">
        <v>437</v>
      </c>
      <c r="G319" s="103" t="n">
        <v>0</v>
      </c>
      <c r="H319" s="76" t="n">
        <v>0</v>
      </c>
      <c r="I319" s="77" t="n">
        <v>0</v>
      </c>
      <c r="J319" s="25"/>
      <c r="K319" s="61" t="n">
        <v>313</v>
      </c>
      <c r="L319" s="62" t="n">
        <f aca="false">$B$17+$B$18*EXP(-K319/$B$21)+$B$19*EXP(-K319/$B$22)+$B$20*EXP(-K319/$B$23)</f>
        <v>0.31864863524052</v>
      </c>
      <c r="M319" s="63" t="n">
        <f aca="false">EXP(-K319/$D$9)</f>
        <v>3.02102865344617E-012</v>
      </c>
      <c r="N319" s="63" t="n">
        <f aca="false">EXP(-K319/$D$8)</f>
        <v>0.0566105659842906</v>
      </c>
      <c r="O319" s="64" t="n">
        <f aca="false">(K319*$B$17+$B$18*$B$21*(1-EXP(-K319/$B$21))+$B$19*$B$22*(1-EXP(-K319/$B$22))+$B$20*$B$23*(1-EXP(-K319/$B$23)))*$C$7</f>
        <v>2.18080116121423E-013</v>
      </c>
      <c r="P319" s="64" t="n">
        <f aca="false">$D$9*(1-EXP(-K319/$D$9))*$C$9</f>
        <v>2.36561263727331E-012</v>
      </c>
      <c r="Q319" s="65" t="n">
        <f aca="false">$D$8*(1-EXP(-K319/$D$8))*$C$8</f>
        <v>3.69050414825444E-011</v>
      </c>
      <c r="R319" s="66" t="n">
        <f aca="false">$B$13-K319</f>
        <v>187</v>
      </c>
      <c r="S319" s="67" t="n">
        <f aca="false">VLOOKUP($R319,$K$6:$Q$506,5)/$C$26</f>
        <v>0.46525781580338</v>
      </c>
      <c r="T319" s="68" t="n">
        <f aca="false">VLOOKUP($R319,$K$6:$Q$506,6)/$C$26</f>
        <v>7.55597924566846</v>
      </c>
      <c r="U319" s="69" t="n">
        <f aca="false">VLOOKUP($R319,$K$6:$Q$506,7)/$C$26</f>
        <v>102.478262512516</v>
      </c>
      <c r="V319" s="28" t="s">
        <v>437</v>
      </c>
      <c r="W319" s="78" t="n">
        <f aca="false">G319*S319+H319*T319+I319*U319</f>
        <v>0</v>
      </c>
      <c r="X319" s="25"/>
      <c r="Y319" s="25"/>
      <c r="Z319" s="25"/>
    </row>
    <row r="320" customFormat="false" ht="15.75" hidden="false" customHeight="false" outlineLevel="0" collapsed="false">
      <c r="A320" s="25"/>
      <c r="B320" s="25"/>
      <c r="C320" s="25"/>
      <c r="D320" s="25"/>
      <c r="E320" s="25"/>
      <c r="F320" s="28" t="s">
        <v>438</v>
      </c>
      <c r="G320" s="103" t="n">
        <v>0</v>
      </c>
      <c r="H320" s="76" t="n">
        <v>0</v>
      </c>
      <c r="I320" s="77" t="n">
        <v>0</v>
      </c>
      <c r="J320" s="25"/>
      <c r="K320" s="61" t="n">
        <v>314</v>
      </c>
      <c r="L320" s="62" t="n">
        <f aca="false">$B$17+$B$18*EXP(-K320/$B$21)+$B$19*EXP(-K320/$B$22)+$B$20*EXP(-K320/$B$23)</f>
        <v>0.318390675619733</v>
      </c>
      <c r="M320" s="63" t="n">
        <f aca="false">EXP(-K320/$D$9)</f>
        <v>2.77555749023479E-012</v>
      </c>
      <c r="N320" s="63" t="n">
        <f aca="false">EXP(-K320/$D$8)</f>
        <v>0.0560935781237044</v>
      </c>
      <c r="O320" s="64" t="n">
        <f aca="false">(K320*$B$17+$B$18*$B$21*(1-EXP(-K320/$B$21))+$B$19*$B$22*(1-EXP(-K320/$B$22))+$B$20*$B$23*(1-EXP(-K320/$B$23)))*$C$7</f>
        <v>2.18623150798667E-013</v>
      </c>
      <c r="P320" s="64" t="n">
        <f aca="false">$D$9*(1-EXP(-K320/$D$9))*$C$9</f>
        <v>2.36561263727389E-012</v>
      </c>
      <c r="Q320" s="65" t="n">
        <f aca="false">$D$8*(1-EXP(-K320/$D$8))*$C$8</f>
        <v>3.69252658541061E-011</v>
      </c>
      <c r="R320" s="66" t="n">
        <f aca="false">$B$13-K320</f>
        <v>186</v>
      </c>
      <c r="S320" s="67" t="n">
        <f aca="false">VLOOKUP($R320,$K$6:$Q$506,5)/$C$26</f>
        <v>0.463304978450676</v>
      </c>
      <c r="T320" s="68" t="n">
        <f aca="false">VLOOKUP($R320,$K$6:$Q$506,6)/$C$26</f>
        <v>7.55597915807379</v>
      </c>
      <c r="U320" s="69" t="n">
        <f aca="false">VLOOKUP($R320,$K$6:$Q$506,7)/$C$26</f>
        <v>102.271136304689</v>
      </c>
      <c r="V320" s="28" t="s">
        <v>438</v>
      </c>
      <c r="W320" s="78" t="n">
        <f aca="false">G320*S320+H320*T320+I320*U320</f>
        <v>0</v>
      </c>
      <c r="X320" s="25"/>
      <c r="Y320" s="25"/>
      <c r="Z320" s="25"/>
    </row>
    <row r="321" customFormat="false" ht="15.75" hidden="false" customHeight="false" outlineLevel="0" collapsed="false">
      <c r="A321" s="25"/>
      <c r="B321" s="25"/>
      <c r="C321" s="25"/>
      <c r="D321" s="25"/>
      <c r="E321" s="25"/>
      <c r="F321" s="28" t="s">
        <v>439</v>
      </c>
      <c r="G321" s="103" t="n">
        <v>0</v>
      </c>
      <c r="H321" s="76" t="n">
        <v>0</v>
      </c>
      <c r="I321" s="77" t="n">
        <v>0</v>
      </c>
      <c r="J321" s="25"/>
      <c r="K321" s="61" t="n">
        <v>315</v>
      </c>
      <c r="L321" s="62" t="n">
        <f aca="false">$B$17+$B$18*EXP(-K321/$B$21)+$B$19*EXP(-K321/$B$22)+$B$20*EXP(-K321/$B$23)</f>
        <v>0.318133404752236</v>
      </c>
      <c r="M321" s="63" t="n">
        <f aca="false">EXP(-K321/$D$9)</f>
        <v>2.55003188162766E-012</v>
      </c>
      <c r="N321" s="63" t="n">
        <f aca="false">EXP(-K321/$D$8)</f>
        <v>0.0555813115804791</v>
      </c>
      <c r="O321" s="64" t="n">
        <f aca="false">(K321*$B$17+$B$18*$B$21*(1-EXP(-K321/$B$21))+$B$19*$B$22*(1-EXP(-K321/$B$22))+$B$20*$B$23*(1-EXP(-K321/$B$23)))*$C$7</f>
        <v>2.19165746275658E-013</v>
      </c>
      <c r="P321" s="64" t="n">
        <f aca="false">$D$9*(1-EXP(-K321/$D$9))*$C$9</f>
        <v>2.36561263727442E-012</v>
      </c>
      <c r="Q321" s="65" t="n">
        <f aca="false">$D$8*(1-EXP(-K321/$D$8))*$C$8</f>
        <v>3.69453055295001E-011</v>
      </c>
      <c r="R321" s="66" t="n">
        <f aca="false">$B$13-K321</f>
        <v>185</v>
      </c>
      <c r="S321" s="67" t="n">
        <f aca="false">VLOOKUP($R321,$K$6:$Q$506,5)/$C$26</f>
        <v>0.461349952094445</v>
      </c>
      <c r="T321" s="68" t="n">
        <f aca="false">VLOOKUP($R321,$K$6:$Q$506,6)/$C$26</f>
        <v>7.55597906273222</v>
      </c>
      <c r="U321" s="69" t="n">
        <f aca="false">VLOOKUP($R321,$K$6:$Q$506,7)/$C$26</f>
        <v>102.062101113005</v>
      </c>
      <c r="V321" s="28" t="s">
        <v>439</v>
      </c>
      <c r="W321" s="78" t="n">
        <f aca="false">G321*S321+H321*T321+I321*U321</f>
        <v>0</v>
      </c>
      <c r="X321" s="25"/>
      <c r="Y321" s="25"/>
      <c r="Z321" s="25"/>
    </row>
    <row r="322" customFormat="false" ht="15.75" hidden="false" customHeight="false" outlineLevel="0" collapsed="false">
      <c r="A322" s="25"/>
      <c r="B322" s="25"/>
      <c r="C322" s="25"/>
      <c r="D322" s="25"/>
      <c r="E322" s="25"/>
      <c r="F322" s="28" t="s">
        <v>440</v>
      </c>
      <c r="G322" s="103" t="n">
        <v>0</v>
      </c>
      <c r="H322" s="76" t="n">
        <v>0</v>
      </c>
      <c r="I322" s="77" t="n">
        <v>0</v>
      </c>
      <c r="J322" s="25"/>
      <c r="K322" s="61" t="n">
        <v>316</v>
      </c>
      <c r="L322" s="62" t="n">
        <f aca="false">$B$17+$B$18*EXP(-K322/$B$21)+$B$19*EXP(-K322/$B$22)+$B$20*EXP(-K322/$B$23)</f>
        <v>0.317876819934843</v>
      </c>
      <c r="M322" s="63" t="n">
        <f aca="false">EXP(-K322/$D$9)</f>
        <v>2.34283116822323E-012</v>
      </c>
      <c r="N322" s="63" t="n">
        <f aca="false">EXP(-K322/$D$8)</f>
        <v>0.0550737232378623</v>
      </c>
      <c r="O322" s="64" t="n">
        <f aca="false">(K322*$B$17+$B$18*$B$21*(1-EXP(-K322/$B$21))+$B$19*$B$22*(1-EXP(-K322/$B$22))+$B$20*$B$23*(1-EXP(-K322/$B$23)))*$C$7</f>
        <v>2.19707903724323E-013</v>
      </c>
      <c r="P322" s="64" t="n">
        <f aca="false">$D$9*(1-EXP(-K322/$D$9))*$C$9</f>
        <v>2.36561263727491E-012</v>
      </c>
      <c r="Q322" s="65" t="n">
        <f aca="false">$D$8*(1-EXP(-K322/$D$8))*$C$8</f>
        <v>3.69651621954377E-011</v>
      </c>
      <c r="R322" s="66" t="n">
        <f aca="false">$B$13-K322</f>
        <v>184</v>
      </c>
      <c r="S322" s="67" t="n">
        <f aca="false">VLOOKUP($R322,$K$6:$Q$506,5)/$C$26</f>
        <v>0.459392724646436</v>
      </c>
      <c r="T322" s="68" t="n">
        <f aca="false">VLOOKUP($R322,$K$6:$Q$506,6)/$C$26</f>
        <v>7.55597895895862</v>
      </c>
      <c r="U322" s="69" t="n">
        <f aca="false">VLOOKUP($R322,$K$6:$Q$506,7)/$C$26</f>
        <v>101.851139343269</v>
      </c>
      <c r="V322" s="28" t="s">
        <v>440</v>
      </c>
      <c r="W322" s="78" t="n">
        <f aca="false">G322*S322+H322*T322+I322*U322</f>
        <v>0</v>
      </c>
      <c r="X322" s="25"/>
      <c r="Y322" s="25"/>
      <c r="Z322" s="25"/>
    </row>
    <row r="323" customFormat="false" ht="15.75" hidden="false" customHeight="false" outlineLevel="0" collapsed="false">
      <c r="A323" s="25"/>
      <c r="B323" s="25"/>
      <c r="C323" s="25"/>
      <c r="D323" s="25"/>
      <c r="E323" s="25"/>
      <c r="F323" s="28" t="s">
        <v>441</v>
      </c>
      <c r="G323" s="103" t="n">
        <v>0</v>
      </c>
      <c r="H323" s="76" t="n">
        <v>0</v>
      </c>
      <c r="I323" s="77" t="n">
        <v>0</v>
      </c>
      <c r="J323" s="25"/>
      <c r="K323" s="61" t="n">
        <v>317</v>
      </c>
      <c r="L323" s="62" t="n">
        <f aca="false">$B$17+$B$18*EXP(-K323/$B$21)+$B$19*EXP(-K323/$B$22)+$B$20*EXP(-K323/$B$23)</f>
        <v>0.317620918497108</v>
      </c>
      <c r="M323" s="63" t="n">
        <f aca="false">EXP(-K323/$D$9)</f>
        <v>2.15246637594773E-012</v>
      </c>
      <c r="N323" s="63" t="n">
        <f aca="false">EXP(-K323/$D$8)</f>
        <v>0.054570770372859</v>
      </c>
      <c r="O323" s="64" t="n">
        <f aca="false">(K323*$B$17+$B$18*$B$21*(1-EXP(-K323/$B$21))+$B$19*$B$22*(1-EXP(-K323/$B$22))+$B$20*$B$23*(1-EXP(-K323/$B$23)))*$C$7</f>
        <v>2.20249624312007E-013</v>
      </c>
      <c r="P323" s="64" t="n">
        <f aca="false">$D$9*(1-EXP(-K323/$D$9))*$C$9</f>
        <v>2.36561263727536E-012</v>
      </c>
      <c r="Q323" s="65" t="n">
        <f aca="false">$D$8*(1-EXP(-K323/$D$8))*$C$8</f>
        <v>3.69848375232265E-011</v>
      </c>
      <c r="R323" s="66" t="n">
        <f aca="false">$B$13-K323</f>
        <v>183</v>
      </c>
      <c r="S323" s="67" t="n">
        <f aca="false">VLOOKUP($R323,$K$6:$Q$506,5)/$C$26</f>
        <v>0.457433283806503</v>
      </c>
      <c r="T323" s="68" t="n">
        <f aca="false">VLOOKUP($R323,$K$6:$Q$506,6)/$C$26</f>
        <v>7.55597884600725</v>
      </c>
      <c r="U323" s="69" t="n">
        <f aca="false">VLOOKUP($R323,$K$6:$Q$506,7)/$C$26</f>
        <v>101.638233239124</v>
      </c>
      <c r="V323" s="28" t="s">
        <v>441</v>
      </c>
      <c r="W323" s="78" t="n">
        <f aca="false">G323*S323+H323*T323+I323*U323</f>
        <v>0</v>
      </c>
      <c r="X323" s="25"/>
      <c r="Y323" s="25"/>
      <c r="Z323" s="25"/>
    </row>
    <row r="324" customFormat="false" ht="15.75" hidden="false" customHeight="false" outlineLevel="0" collapsed="false">
      <c r="A324" s="25"/>
      <c r="B324" s="25"/>
      <c r="C324" s="25"/>
      <c r="D324" s="25"/>
      <c r="E324" s="25"/>
      <c r="F324" s="28" t="s">
        <v>442</v>
      </c>
      <c r="G324" s="103" t="n">
        <v>0</v>
      </c>
      <c r="H324" s="76" t="n">
        <v>0</v>
      </c>
      <c r="I324" s="77" t="n">
        <v>0</v>
      </c>
      <c r="J324" s="25"/>
      <c r="K324" s="61" t="n">
        <v>318</v>
      </c>
      <c r="L324" s="62" t="n">
        <f aca="false">$B$17+$B$18*EXP(-K324/$B$21)+$B$19*EXP(-K324/$B$22)+$B$20*EXP(-K324/$B$23)</f>
        <v>0.317365697800536</v>
      </c>
      <c r="M324" s="63" t="n">
        <f aca="false">EXP(-K324/$D$9)</f>
        <v>1.97756951607367E-012</v>
      </c>
      <c r="N324" s="63" t="n">
        <f aca="false">EXP(-K324/$D$8)</f>
        <v>0.0540724106526359</v>
      </c>
      <c r="O324" s="64" t="n">
        <f aca="false">(K324*$B$17+$B$18*$B$21*(1-EXP(-K324/$B$21))+$B$19*$B$22*(1-EXP(-K324/$B$22))+$B$20*$B$23*(1-EXP(-K324/$B$23)))*$C$7</f>
        <v>2.2079090920153E-013</v>
      </c>
      <c r="P324" s="64" t="n">
        <f aca="false">$D$9*(1-EXP(-K324/$D$9))*$C$9</f>
        <v>2.36561263727578E-012</v>
      </c>
      <c r="Q324" s="65" t="n">
        <f aca="false">$D$8*(1-EXP(-K324/$D$8))*$C$8</f>
        <v>3.7004333168911E-011</v>
      </c>
      <c r="R324" s="66" t="n">
        <f aca="false">$B$13-K324</f>
        <v>182</v>
      </c>
      <c r="S324" s="67" t="n">
        <f aca="false">VLOOKUP($R324,$K$6:$Q$506,5)/$C$26</f>
        <v>0.455471617057043</v>
      </c>
      <c r="T324" s="68" t="n">
        <f aca="false">VLOOKUP($R324,$K$6:$Q$506,6)/$C$26</f>
        <v>7.55597872306642</v>
      </c>
      <c r="U324" s="69" t="n">
        <f aca="false">VLOOKUP($R324,$K$6:$Q$506,7)/$C$26</f>
        <v>101.423364880566</v>
      </c>
      <c r="V324" s="28" t="s">
        <v>442</v>
      </c>
      <c r="W324" s="78" t="n">
        <f aca="false">G324*S324+H324*T324+I324*U324</f>
        <v>0</v>
      </c>
      <c r="X324" s="25"/>
      <c r="Y324" s="25"/>
      <c r="Z324" s="25"/>
    </row>
    <row r="325" customFormat="false" ht="15.75" hidden="false" customHeight="false" outlineLevel="0" collapsed="false">
      <c r="A325" s="25"/>
      <c r="B325" s="25"/>
      <c r="C325" s="25"/>
      <c r="D325" s="25"/>
      <c r="E325" s="25"/>
      <c r="F325" s="28" t="s">
        <v>443</v>
      </c>
      <c r="G325" s="103" t="n">
        <v>0</v>
      </c>
      <c r="H325" s="76" t="n">
        <v>0</v>
      </c>
      <c r="I325" s="77" t="n">
        <v>0</v>
      </c>
      <c r="J325" s="25"/>
      <c r="K325" s="61" t="n">
        <v>319</v>
      </c>
      <c r="L325" s="62" t="n">
        <f aca="false">$B$17+$B$18*EXP(-K325/$B$21)+$B$19*EXP(-K325/$B$22)+$B$20*EXP(-K325/$B$23)</f>
        <v>0.317111155237827</v>
      </c>
      <c r="M325" s="63" t="n">
        <f aca="false">EXP(-K325/$D$9)</f>
        <v>1.81688375465654E-012</v>
      </c>
      <c r="N325" s="63" t="n">
        <f aca="false">EXP(-K325/$D$8)</f>
        <v>0.0535786021309581</v>
      </c>
      <c r="O325" s="64" t="n">
        <f aca="false">(K325*$B$17+$B$18*$B$21*(1-EXP(-K325/$B$21))+$B$19*$B$22*(1-EXP(-K325/$B$22))+$B$20*$B$23*(1-EXP(-K325/$B$23)))*$C$7</f>
        <v>2.21331759551241E-013</v>
      </c>
      <c r="P325" s="64" t="n">
        <f aca="false">$D$9*(1-EXP(-K325/$D$9))*$C$9</f>
        <v>2.36561263727616E-012</v>
      </c>
      <c r="Q325" s="65" t="n">
        <f aca="false">$D$8*(1-EXP(-K325/$D$8))*$C$8</f>
        <v>3.70236507734122E-011</v>
      </c>
      <c r="R325" s="66" t="n">
        <f aca="false">$B$13-K325</f>
        <v>181</v>
      </c>
      <c r="S325" s="67" t="n">
        <f aca="false">VLOOKUP($R325,$K$6:$Q$506,5)/$C$26</f>
        <v>0.453507711657276</v>
      </c>
      <c r="T325" s="68" t="n">
        <f aca="false">VLOOKUP($R325,$K$6:$Q$506,6)/$C$26</f>
        <v>7.55597858925267</v>
      </c>
      <c r="U325" s="69" t="n">
        <f aca="false">VLOOKUP($R325,$K$6:$Q$506,7)/$C$26</f>
        <v>101.206516182426</v>
      </c>
      <c r="V325" s="28" t="s">
        <v>443</v>
      </c>
      <c r="W325" s="78" t="n">
        <f aca="false">G325*S325+H325*T325+I325*U325</f>
        <v>0</v>
      </c>
      <c r="X325" s="25"/>
      <c r="Y325" s="25"/>
      <c r="Z325" s="25"/>
    </row>
    <row r="326" customFormat="false" ht="15.75" hidden="false" customHeight="false" outlineLevel="0" collapsed="false">
      <c r="A326" s="25"/>
      <c r="B326" s="25"/>
      <c r="C326" s="25"/>
      <c r="D326" s="25"/>
      <c r="E326" s="25"/>
      <c r="F326" s="28" t="s">
        <v>444</v>
      </c>
      <c r="G326" s="103" t="n">
        <v>0</v>
      </c>
      <c r="H326" s="76" t="n">
        <v>0</v>
      </c>
      <c r="I326" s="77" t="n">
        <v>0</v>
      </c>
      <c r="J326" s="25"/>
      <c r="K326" s="61" t="n">
        <v>320</v>
      </c>
      <c r="L326" s="62" t="n">
        <f aca="false">$B$17+$B$18*EXP(-K326/$B$21)+$B$19*EXP(-K326/$B$22)+$B$20*EXP(-K326/$B$23)</f>
        <v>0.316857288232134</v>
      </c>
      <c r="M326" s="63" t="n">
        <f aca="false">EXP(-K326/$D$9)</f>
        <v>1.66925438074555E-012</v>
      </c>
      <c r="N326" s="63" t="n">
        <f aca="false">EXP(-K326/$D$8)</f>
        <v>0.0530893032446589</v>
      </c>
      <c r="O326" s="64" t="n">
        <f aca="false">(K326*$B$17+$B$18*$B$21*(1-EXP(-K326/$B$21))+$B$19*$B$22*(1-EXP(-K326/$B$22))+$B$20*$B$23*(1-EXP(-K326/$B$23)))*$C$7</f>
        <v>2.2187217651507E-013</v>
      </c>
      <c r="P326" s="64" t="n">
        <f aca="false">$D$9*(1-EXP(-K326/$D$9))*$C$9</f>
        <v>2.36561263727651E-012</v>
      </c>
      <c r="Q326" s="65" t="n">
        <f aca="false">$D$8*(1-EXP(-K326/$D$8))*$C$8</f>
        <v>3.70427919626657E-011</v>
      </c>
      <c r="R326" s="66" t="n">
        <f aca="false">$B$13-K326</f>
        <v>180</v>
      </c>
      <c r="S326" s="67" t="n">
        <f aca="false">VLOOKUP($R326,$K$6:$Q$506,5)/$C$26</f>
        <v>0.451541554637368</v>
      </c>
      <c r="T326" s="68" t="n">
        <f aca="false">VLOOKUP($R326,$K$6:$Q$506,6)/$C$26</f>
        <v>7.55597844360438</v>
      </c>
      <c r="U326" s="69" t="n">
        <f aca="false">VLOOKUP($R326,$K$6:$Q$506,7)/$C$26</f>
        <v>100.987668892856</v>
      </c>
      <c r="V326" s="28" t="s">
        <v>444</v>
      </c>
      <c r="W326" s="78" t="n">
        <f aca="false">G326*S326+H326*T326+I326*U326</f>
        <v>0</v>
      </c>
      <c r="X326" s="25"/>
      <c r="Y326" s="25"/>
      <c r="Z326" s="25"/>
    </row>
    <row r="327" customFormat="false" ht="15.75" hidden="false" customHeight="false" outlineLevel="0" collapsed="false">
      <c r="A327" s="25"/>
      <c r="B327" s="25"/>
      <c r="C327" s="25"/>
      <c r="D327" s="25"/>
      <c r="E327" s="25"/>
      <c r="F327" s="28" t="s">
        <v>445</v>
      </c>
      <c r="G327" s="103" t="n">
        <v>0</v>
      </c>
      <c r="H327" s="76" t="n">
        <v>0</v>
      </c>
      <c r="I327" s="77" t="n">
        <v>0</v>
      </c>
      <c r="J327" s="25"/>
      <c r="K327" s="61" t="n">
        <v>321</v>
      </c>
      <c r="L327" s="62" t="n">
        <f aca="false">$B$17+$B$18*EXP(-K327/$B$21)+$B$19*EXP(-K327/$B$22)+$B$20*EXP(-K327/$B$23)</f>
        <v>0.316604094236343</v>
      </c>
      <c r="M327" s="63" t="n">
        <f aca="false">EXP(-K327/$D$9)</f>
        <v>1.53362050846503E-012</v>
      </c>
      <c r="N327" s="63" t="n">
        <f aca="false">EXP(-K327/$D$8)</f>
        <v>0.052604472810141</v>
      </c>
      <c r="O327" s="64" t="n">
        <f aca="false">(K327*$B$17+$B$18*$B$21*(1-EXP(-K327/$B$21))+$B$19*$B$22*(1-EXP(-K327/$B$22))+$B$20*$B$23*(1-EXP(-K327/$B$23)))*$C$7</f>
        <v>2.22412161242578E-013</v>
      </c>
      <c r="P327" s="64" t="n">
        <f aca="false">$D$9*(1-EXP(-K327/$D$9))*$C$9</f>
        <v>2.36561263727683E-012</v>
      </c>
      <c r="Q327" s="65" t="n">
        <f aca="false">$D$8*(1-EXP(-K327/$D$8))*$C$8</f>
        <v>3.70617583477583E-011</v>
      </c>
      <c r="R327" s="66" t="n">
        <f aca="false">$B$13-K327</f>
        <v>179</v>
      </c>
      <c r="S327" s="67" t="n">
        <f aca="false">VLOOKUP($R327,$K$6:$Q$506,5)/$C$26</f>
        <v>0.449573132792391</v>
      </c>
      <c r="T327" s="68" t="n">
        <f aca="false">VLOOKUP($R327,$K$6:$Q$506,6)/$C$26</f>
        <v>7.55597828507492</v>
      </c>
      <c r="U327" s="69" t="n">
        <f aca="false">VLOOKUP($R327,$K$6:$Q$506,7)/$C$26</f>
        <v>100.766804591789</v>
      </c>
      <c r="V327" s="28" t="s">
        <v>445</v>
      </c>
      <c r="W327" s="78" t="n">
        <f aca="false">G327*S327+H327*T327+I327*U327</f>
        <v>0</v>
      </c>
      <c r="X327" s="25"/>
      <c r="Y327" s="25"/>
      <c r="Z327" s="25"/>
    </row>
    <row r="328" customFormat="false" ht="15.75" hidden="false" customHeight="false" outlineLevel="0" collapsed="false">
      <c r="A328" s="25"/>
      <c r="B328" s="25"/>
      <c r="C328" s="25"/>
      <c r="D328" s="25"/>
      <c r="E328" s="25"/>
      <c r="F328" s="28" t="s">
        <v>446</v>
      </c>
      <c r="G328" s="103" t="n">
        <v>0</v>
      </c>
      <c r="H328" s="76" t="n">
        <v>0</v>
      </c>
      <c r="I328" s="77" t="n">
        <v>0</v>
      </c>
      <c r="J328" s="25"/>
      <c r="K328" s="61" t="n">
        <v>322</v>
      </c>
      <c r="L328" s="62" t="n">
        <f aca="false">$B$17+$B$18*EXP(-K328/$B$21)+$B$19*EXP(-K328/$B$22)+$B$20*EXP(-K328/$B$23)</f>
        <v>0.316351570732366</v>
      </c>
      <c r="M328" s="63" t="n">
        <f aca="false">EXP(-K328/$D$9)</f>
        <v>1.40900745333617E-012</v>
      </c>
      <c r="N328" s="63" t="n">
        <f aca="false">EXP(-K328/$D$8)</f>
        <v>0.0521240700199105</v>
      </c>
      <c r="O328" s="64" t="n">
        <f aca="false">(K328*$B$17+$B$18*$B$21*(1-EXP(-K328/$B$21))+$B$19*$B$22*(1-EXP(-K328/$B$22))+$B$20*$B$23*(1-EXP(-K328/$B$23)))*$C$7</f>
        <v>2.2295171487901E-013</v>
      </c>
      <c r="P328" s="64" t="n">
        <f aca="false">$D$9*(1-EXP(-K328/$D$9))*$C$9</f>
        <v>2.36561263727712E-012</v>
      </c>
      <c r="Q328" s="65" t="n">
        <f aca="false">$D$8*(1-EXP(-K328/$D$8))*$C$8</f>
        <v>3.7080551525064E-011</v>
      </c>
      <c r="R328" s="66" t="n">
        <f aca="false">$B$13-K328</f>
        <v>178</v>
      </c>
      <c r="S328" s="67" t="n">
        <f aca="false">VLOOKUP($R328,$K$6:$Q$506,5)/$C$26</f>
        <v>0.447602432676119</v>
      </c>
      <c r="T328" s="68" t="n">
        <f aca="false">VLOOKUP($R328,$K$6:$Q$506,6)/$C$26</f>
        <v>7.55597811252506</v>
      </c>
      <c r="U328" s="69" t="n">
        <f aca="false">VLOOKUP($R328,$K$6:$Q$506,7)/$C$26</f>
        <v>100.543904689387</v>
      </c>
      <c r="V328" s="28" t="s">
        <v>446</v>
      </c>
      <c r="W328" s="78" t="n">
        <f aca="false">G328*S328+H328*T328+I328*U328</f>
        <v>0</v>
      </c>
      <c r="X328" s="25"/>
      <c r="Y328" s="25"/>
      <c r="Z328" s="25"/>
    </row>
    <row r="329" customFormat="false" ht="15.75" hidden="false" customHeight="false" outlineLevel="0" collapsed="false">
      <c r="A329" s="25"/>
      <c r="B329" s="25"/>
      <c r="C329" s="25"/>
      <c r="D329" s="25"/>
      <c r="E329" s="25"/>
      <c r="F329" s="28" t="s">
        <v>447</v>
      </c>
      <c r="G329" s="103" t="n">
        <v>0</v>
      </c>
      <c r="H329" s="76" t="n">
        <v>0</v>
      </c>
      <c r="I329" s="77" t="n">
        <v>0</v>
      </c>
      <c r="J329" s="25"/>
      <c r="K329" s="61" t="n">
        <v>323</v>
      </c>
      <c r="L329" s="62" t="n">
        <f aca="false">$B$17+$B$18*EXP(-K329/$B$21)+$B$19*EXP(-K329/$B$22)+$B$20*EXP(-K329/$B$23)</f>
        <v>0.316099715230465</v>
      </c>
      <c r="M329" s="63" t="n">
        <f aca="false">EXP(-K329/$D$9)</f>
        <v>1.29451972805446E-012</v>
      </c>
      <c r="N329" s="63" t="n">
        <f aca="false">EXP(-K329/$D$8)</f>
        <v>0.0516480544391421</v>
      </c>
      <c r="O329" s="64" t="n">
        <f aca="false">(K329*$B$17+$B$18*$B$21*(1-EXP(-K329/$B$21))+$B$19*$B$22*(1-EXP(-K329/$B$22))+$B$20*$B$23*(1-EXP(-K329/$B$23)))*$C$7</f>
        <v>2.23490838565341E-013</v>
      </c>
      <c r="P329" s="64" t="n">
        <f aca="false">$D$9*(1-EXP(-K329/$D$9))*$C$9</f>
        <v>2.36561263727739E-012</v>
      </c>
      <c r="Q329" s="65" t="n">
        <f aca="false">$D$8*(1-EXP(-K329/$D$8))*$C$8</f>
        <v>3.7099173076378E-011</v>
      </c>
      <c r="R329" s="66" t="n">
        <f aca="false">$B$13-K329</f>
        <v>177</v>
      </c>
      <c r="S329" s="67" t="n">
        <f aca="false">VLOOKUP($R329,$K$6:$Q$506,5)/$C$26</f>
        <v>0.44562944059465</v>
      </c>
      <c r="T329" s="68" t="n">
        <f aca="false">VLOOKUP($R329,$K$6:$Q$506,6)/$C$26</f>
        <v>7.55597792471484</v>
      </c>
      <c r="U329" s="69" t="n">
        <f aca="false">VLOOKUP($R329,$K$6:$Q$506,7)/$C$26</f>
        <v>100.31895042448</v>
      </c>
      <c r="V329" s="28" t="s">
        <v>447</v>
      </c>
      <c r="W329" s="78" t="n">
        <f aca="false">G329*S329+H329*T329+I329*U329</f>
        <v>0</v>
      </c>
      <c r="X329" s="25"/>
      <c r="Y329" s="25"/>
      <c r="Z329" s="25"/>
    </row>
    <row r="330" customFormat="false" ht="15.75" hidden="false" customHeight="false" outlineLevel="0" collapsed="false">
      <c r="A330" s="25"/>
      <c r="B330" s="25"/>
      <c r="C330" s="25"/>
      <c r="D330" s="25"/>
      <c r="E330" s="25"/>
      <c r="F330" s="28" t="s">
        <v>448</v>
      </c>
      <c r="G330" s="103" t="n">
        <v>0</v>
      </c>
      <c r="H330" s="76" t="n">
        <v>0</v>
      </c>
      <c r="I330" s="77" t="n">
        <v>0</v>
      </c>
      <c r="J330" s="25"/>
      <c r="K330" s="61" t="n">
        <v>324</v>
      </c>
      <c r="L330" s="62" t="n">
        <f aca="false">$B$17+$B$18*EXP(-K330/$B$21)+$B$19*EXP(-K330/$B$22)+$B$20*EXP(-K330/$B$23)</f>
        <v>0.315848525268583</v>
      </c>
      <c r="M330" s="63" t="n">
        <f aca="false">EXP(-K330/$D$9)</f>
        <v>1.18933460738931E-012</v>
      </c>
      <c r="N330" s="63" t="n">
        <f aca="false">EXP(-K330/$D$8)</f>
        <v>0.0511763860022758</v>
      </c>
      <c r="O330" s="64" t="n">
        <f aca="false">(K330*$B$17+$B$18*$B$21*(1-EXP(-K330/$B$21))+$B$19*$B$22*(1-EXP(-K330/$B$22))+$B$20*$B$23*(1-EXP(-K330/$B$23)))*$C$7</f>
        <v>2.24029533438325E-013</v>
      </c>
      <c r="P330" s="64" t="n">
        <f aca="false">$D$9*(1-EXP(-K330/$D$9))*$C$9</f>
        <v>2.36561263727764E-012</v>
      </c>
      <c r="Q330" s="65" t="n">
        <f aca="false">$D$8*(1-EXP(-K330/$D$8))*$C$8</f>
        <v>3.711762456905E-011</v>
      </c>
      <c r="R330" s="66" t="n">
        <f aca="false">$B$13-K330</f>
        <v>176</v>
      </c>
      <c r="S330" s="67" t="n">
        <f aca="false">VLOOKUP($R330,$K$6:$Q$506,5)/$C$26</f>
        <v>0.443654142599849</v>
      </c>
      <c r="T330" s="68" t="n">
        <f aca="false">VLOOKUP($R330,$K$6:$Q$506,6)/$C$26</f>
        <v>7.55597772029463</v>
      </c>
      <c r="U330" s="69" t="n">
        <f aca="false">VLOOKUP($R330,$K$6:$Q$506,7)/$C$26</f>
        <v>100.091922862984</v>
      </c>
      <c r="V330" s="28" t="s">
        <v>448</v>
      </c>
      <c r="W330" s="78" t="n">
        <f aca="false">G330*S330+H330*T330+I330*U330</f>
        <v>0</v>
      </c>
      <c r="X330" s="25"/>
      <c r="Y330" s="25"/>
      <c r="Z330" s="25"/>
    </row>
    <row r="331" customFormat="false" ht="15.75" hidden="false" customHeight="false" outlineLevel="0" collapsed="false">
      <c r="A331" s="25"/>
      <c r="B331" s="25"/>
      <c r="C331" s="25"/>
      <c r="D331" s="25"/>
      <c r="E331" s="25"/>
      <c r="F331" s="28" t="s">
        <v>449</v>
      </c>
      <c r="G331" s="103" t="n">
        <v>0</v>
      </c>
      <c r="H331" s="76" t="n">
        <v>0</v>
      </c>
      <c r="I331" s="77" t="n">
        <v>0</v>
      </c>
      <c r="J331" s="25"/>
      <c r="K331" s="61" t="n">
        <v>325</v>
      </c>
      <c r="L331" s="62" t="n">
        <f aca="false">$B$17+$B$18*EXP(-K331/$B$21)+$B$19*EXP(-K331/$B$22)+$B$20*EXP(-K331/$B$23)</f>
        <v>0.315597998411699</v>
      </c>
      <c r="M331" s="63" t="n">
        <f aca="false">EXP(-K331/$D$9)</f>
        <v>1.09269621596247E-012</v>
      </c>
      <c r="N331" s="63" t="n">
        <f aca="false">EXP(-K331/$D$8)</f>
        <v>0.0507090250096443</v>
      </c>
      <c r="O331" s="64" t="n">
        <f aca="false">(K331*$B$17+$B$18*$B$21*(1-EXP(-K331/$B$21))+$B$19*$B$22*(1-EXP(-K331/$B$22))+$B$20*$B$23*(1-EXP(-K331/$B$23)))*$C$7</f>
        <v>2.24567800630543E-013</v>
      </c>
      <c r="P331" s="64" t="n">
        <f aca="false">$D$9*(1-EXP(-K331/$D$9))*$C$9</f>
        <v>2.36561263727787E-012</v>
      </c>
      <c r="Q331" s="65" t="n">
        <f aca="false">$D$8*(1-EXP(-K331/$D$8))*$C$8</f>
        <v>3.71359075561161E-011</v>
      </c>
      <c r="R331" s="66" t="n">
        <f aca="false">$B$13-K331</f>
        <v>175</v>
      </c>
      <c r="S331" s="67" t="n">
        <f aca="false">VLOOKUP($R331,$K$6:$Q$506,5)/$C$26</f>
        <v>0.44167652448262</v>
      </c>
      <c r="T331" s="68" t="n">
        <f aca="false">VLOOKUP($R331,$K$6:$Q$506,6)/$C$26</f>
        <v>7.55597749779543</v>
      </c>
      <c r="U331" s="69" t="n">
        <f aca="false">VLOOKUP($R331,$K$6:$Q$506,7)/$C$26</f>
        <v>99.8628028963112</v>
      </c>
      <c r="V331" s="28" t="s">
        <v>449</v>
      </c>
      <c r="W331" s="78" t="n">
        <f aca="false">G331*S331+H331*T331+I331*U331</f>
        <v>0</v>
      </c>
      <c r="X331" s="25"/>
      <c r="Y331" s="25"/>
      <c r="Z331" s="25"/>
    </row>
    <row r="332" customFormat="false" ht="15.75" hidden="false" customHeight="false" outlineLevel="0" collapsed="false">
      <c r="A332" s="25"/>
      <c r="B332" s="25"/>
      <c r="C332" s="25"/>
      <c r="D332" s="25"/>
      <c r="E332" s="25"/>
      <c r="F332" s="28" t="s">
        <v>450</v>
      </c>
      <c r="G332" s="103" t="n">
        <v>0</v>
      </c>
      <c r="H332" s="76" t="n">
        <v>0</v>
      </c>
      <c r="I332" s="77" t="n">
        <v>0</v>
      </c>
      <c r="J332" s="25"/>
      <c r="K332" s="61" t="n">
        <v>326</v>
      </c>
      <c r="L332" s="62" t="n">
        <f aca="false">$B$17+$B$18*EXP(-K332/$B$21)+$B$19*EXP(-K332/$B$22)+$B$20*EXP(-K332/$B$23)</f>
        <v>0.315348132251195</v>
      </c>
      <c r="M332" s="63" t="n">
        <f aca="false">EXP(-K332/$D$9)</f>
        <v>1.00391009641905E-012</v>
      </c>
      <c r="N332" s="63" t="n">
        <f aca="false">EXP(-K332/$D$8)</f>
        <v>0.050245932124132</v>
      </c>
      <c r="O332" s="64" t="n">
        <f aca="false">(K332*$B$17+$B$18*$B$21*(1-EXP(-K332/$B$21))+$B$19*$B$22*(1-EXP(-K332/$B$22))+$B$20*$B$23*(1-EXP(-K332/$B$23)))*$C$7</f>
        <v>2.25105641270446E-013</v>
      </c>
      <c r="P332" s="64" t="n">
        <f aca="false">$D$9*(1-EXP(-K332/$D$9))*$C$9</f>
        <v>2.36561263727808E-012</v>
      </c>
      <c r="Q332" s="65" t="n">
        <f aca="false">$D$8*(1-EXP(-K332/$D$8))*$C$8</f>
        <v>3.71540235764295E-011</v>
      </c>
      <c r="R332" s="66" t="n">
        <f aca="false">$B$13-K332</f>
        <v>174</v>
      </c>
      <c r="S332" s="67" t="n">
        <f aca="false">VLOOKUP($R332,$K$6:$Q$506,5)/$C$26</f>
        <v>0.43969657176598</v>
      </c>
      <c r="T332" s="68" t="n">
        <f aca="false">VLOOKUP($R332,$K$6:$Q$506,6)/$C$26</f>
        <v>7.55597725561833</v>
      </c>
      <c r="U332" s="69" t="n">
        <f aca="false">VLOOKUP($R332,$K$6:$Q$506,7)/$C$26</f>
        <v>99.6315712397557</v>
      </c>
      <c r="V332" s="28" t="s">
        <v>450</v>
      </c>
      <c r="W332" s="78" t="n">
        <f aca="false">G332*S332+H332*T332+I332*U332</f>
        <v>0</v>
      </c>
      <c r="X332" s="25"/>
      <c r="Y332" s="25"/>
      <c r="Z332" s="25"/>
    </row>
    <row r="333" customFormat="false" ht="15.75" hidden="false" customHeight="false" outlineLevel="0" collapsed="false">
      <c r="A333" s="25"/>
      <c r="B333" s="25"/>
      <c r="C333" s="25"/>
      <c r="D333" s="25"/>
      <c r="E333" s="25"/>
      <c r="F333" s="28" t="s">
        <v>451</v>
      </c>
      <c r="G333" s="103" t="n">
        <v>0</v>
      </c>
      <c r="H333" s="76" t="n">
        <v>0</v>
      </c>
      <c r="I333" s="77" t="n">
        <v>0</v>
      </c>
      <c r="J333" s="25"/>
      <c r="K333" s="61" t="n">
        <v>327</v>
      </c>
      <c r="L333" s="62" t="n">
        <f aca="false">$B$17+$B$18*EXP(-K333/$B$21)+$B$19*EXP(-K333/$B$22)+$B$20*EXP(-K333/$B$23)</f>
        <v>0.315098924404246</v>
      </c>
      <c r="M333" s="63" t="n">
        <f aca="false">EXP(-K333/$D$9)</f>
        <v>9.223382189572E-013</v>
      </c>
      <c r="N333" s="63" t="n">
        <f aca="false">EXP(-K333/$D$8)</f>
        <v>0.0497870683678639</v>
      </c>
      <c r="O333" s="64" t="n">
        <f aca="false">(K333*$B$17+$B$18*$B$21*(1-EXP(-K333/$B$21))+$B$19*$B$22*(1-EXP(-K333/$B$22))+$B$20*$B$23*(1-EXP(-K333/$B$23)))*$C$7</f>
        <v>2.256430564824E-013</v>
      </c>
      <c r="P333" s="64" t="n">
        <f aca="false">$D$9*(1-EXP(-K333/$D$9))*$C$9</f>
        <v>2.36561263727827E-012</v>
      </c>
      <c r="Q333" s="65" t="n">
        <f aca="false">$D$8*(1-EXP(-K333/$D$8))*$C$8</f>
        <v>3.71719741547902E-011</v>
      </c>
      <c r="R333" s="66" t="n">
        <f aca="false">$B$13-K333</f>
        <v>173</v>
      </c>
      <c r="S333" s="67" t="n">
        <f aca="false">VLOOKUP($R333,$K$6:$Q$506,5)/$C$26</f>
        <v>0.437714269697949</v>
      </c>
      <c r="T333" s="68" t="n">
        <f aca="false">VLOOKUP($R333,$K$6:$Q$506,6)/$C$26</f>
        <v>7.55597699202301</v>
      </c>
      <c r="U333" s="69" t="n">
        <f aca="false">VLOOKUP($R333,$K$6:$Q$506,7)/$C$26</f>
        <v>99.3982084308754</v>
      </c>
      <c r="V333" s="28" t="s">
        <v>451</v>
      </c>
      <c r="W333" s="78" t="n">
        <f aca="false">G333*S333+H333*T333+I333*U333</f>
        <v>0</v>
      </c>
      <c r="X333" s="25"/>
      <c r="Y333" s="25"/>
      <c r="Z333" s="25"/>
    </row>
    <row r="334" customFormat="false" ht="15.75" hidden="false" customHeight="false" outlineLevel="0" collapsed="false">
      <c r="A334" s="25"/>
      <c r="B334" s="25"/>
      <c r="C334" s="25"/>
      <c r="D334" s="25"/>
      <c r="E334" s="25"/>
      <c r="F334" s="28" t="s">
        <v>452</v>
      </c>
      <c r="G334" s="103" t="n">
        <v>0</v>
      </c>
      <c r="H334" s="76" t="n">
        <v>0</v>
      </c>
      <c r="I334" s="77" t="n">
        <v>0</v>
      </c>
      <c r="J334" s="25"/>
      <c r="K334" s="61" t="n">
        <v>328</v>
      </c>
      <c r="L334" s="62" t="n">
        <f aca="false">$B$17+$B$18*EXP(-K334/$B$21)+$B$19*EXP(-K334/$B$22)+$B$20*EXP(-K334/$B$23)</f>
        <v>0.31485037251322</v>
      </c>
      <c r="M334" s="63" t="n">
        <f aca="false">EXP(-K334/$D$9)</f>
        <v>8.47394396354437E-013</v>
      </c>
      <c r="N334" s="63" t="n">
        <f aca="false">EXP(-K334/$D$8)</f>
        <v>0.0493323951189248</v>
      </c>
      <c r="O334" s="64" t="n">
        <f aca="false">(K334*$B$17+$B$18*$B$21*(1-EXP(-K334/$B$21))+$B$19*$B$22*(1-EXP(-K334/$B$22))+$B$20*$B$23*(1-EXP(-K334/$B$23)))*$C$7</f>
        <v>2.26180047386732E-013</v>
      </c>
      <c r="P334" s="64" t="n">
        <f aca="false">$D$9*(1-EXP(-K334/$D$9))*$C$9</f>
        <v>2.36561263727845E-012</v>
      </c>
      <c r="Q334" s="65" t="n">
        <f aca="false">$D$8*(1-EXP(-K334/$D$8))*$C$8</f>
        <v>3.71897608020729E-011</v>
      </c>
      <c r="R334" s="66" t="n">
        <f aca="false">$B$13-K334</f>
        <v>172</v>
      </c>
      <c r="S334" s="67" t="n">
        <f aca="false">VLOOKUP($R334,$K$6:$Q$506,5)/$C$26</f>
        <v>0.435729603244243</v>
      </c>
      <c r="T334" s="68" t="n">
        <f aca="false">VLOOKUP($R334,$K$6:$Q$506,6)/$C$26</f>
        <v>7.55597670511525</v>
      </c>
      <c r="U334" s="69" t="n">
        <f aca="false">VLOOKUP($R334,$K$6:$Q$506,7)/$C$26</f>
        <v>99.1626948278519</v>
      </c>
      <c r="V334" s="28" t="s">
        <v>452</v>
      </c>
      <c r="W334" s="78" t="n">
        <f aca="false">G334*S334+H334*T334+I334*U334</f>
        <v>0</v>
      </c>
      <c r="X334" s="25"/>
      <c r="Y334" s="25"/>
      <c r="Z334" s="25"/>
    </row>
    <row r="335" customFormat="false" ht="15.75" hidden="false" customHeight="false" outlineLevel="0" collapsed="false">
      <c r="A335" s="25"/>
      <c r="B335" s="25"/>
      <c r="C335" s="25"/>
      <c r="D335" s="25"/>
      <c r="E335" s="25"/>
      <c r="F335" s="28" t="s">
        <v>453</v>
      </c>
      <c r="G335" s="103" t="n">
        <v>0</v>
      </c>
      <c r="H335" s="76" t="n">
        <v>0</v>
      </c>
      <c r="I335" s="77" t="n">
        <v>0</v>
      </c>
      <c r="J335" s="25"/>
      <c r="K335" s="61" t="n">
        <v>329</v>
      </c>
      <c r="L335" s="62" t="n">
        <f aca="false">$B$17+$B$18*EXP(-K335/$B$21)+$B$19*EXP(-K335/$B$22)+$B$20*EXP(-K335/$B$23)</f>
        <v>0.3146024742451</v>
      </c>
      <c r="M335" s="63" t="n">
        <f aca="false">EXP(-K335/$D$9)</f>
        <v>7.78540071542042E-013</v>
      </c>
      <c r="N335" s="63" t="n">
        <f aca="false">EXP(-K335/$D$8)</f>
        <v>0.0488818741081085</v>
      </c>
      <c r="O335" s="64" t="n">
        <f aca="false">(K335*$B$17+$B$18*$B$21*(1-EXP(-K335/$B$21))+$B$19*$B$22*(1-EXP(-K335/$B$22))+$B$20*$B$23*(1-EXP(-K335/$B$23)))*$C$7</f>
        <v>2.2671661509977E-013</v>
      </c>
      <c r="P335" s="64" t="n">
        <f aca="false">$D$9*(1-EXP(-K335/$D$9))*$C$9</f>
        <v>2.36561263727861E-012</v>
      </c>
      <c r="Q335" s="65" t="n">
        <f aca="false">$D$8*(1-EXP(-K335/$D$8))*$C$8</f>
        <v>3.72073850153547E-011</v>
      </c>
      <c r="R335" s="66" t="n">
        <f aca="false">$B$13-K335</f>
        <v>171</v>
      </c>
      <c r="S335" s="67" t="n">
        <f aca="false">VLOOKUP($R335,$K$6:$Q$506,5)/$C$26</f>
        <v>0.433742557080762</v>
      </c>
      <c r="T335" s="68" t="n">
        <f aca="false">VLOOKUP($R335,$K$6:$Q$506,6)/$C$26</f>
        <v>7.55597639283327</v>
      </c>
      <c r="U335" s="69" t="n">
        <f aca="false">VLOOKUP($R335,$K$6:$Q$506,7)/$C$26</f>
        <v>98.9250106078372</v>
      </c>
      <c r="V335" s="28" t="s">
        <v>453</v>
      </c>
      <c r="W335" s="78" t="n">
        <f aca="false">G335*S335+H335*T335+I335*U335</f>
        <v>0</v>
      </c>
      <c r="X335" s="25"/>
      <c r="Y335" s="25"/>
      <c r="Z335" s="25"/>
    </row>
    <row r="336" customFormat="false" ht="15.75" hidden="false" customHeight="false" outlineLevel="0" collapsed="false">
      <c r="A336" s="25"/>
      <c r="B336" s="25"/>
      <c r="C336" s="25"/>
      <c r="D336" s="25"/>
      <c r="E336" s="25"/>
      <c r="F336" s="28" t="s">
        <v>454</v>
      </c>
      <c r="G336" s="103" t="n">
        <v>0</v>
      </c>
      <c r="H336" s="76" t="n">
        <v>0</v>
      </c>
      <c r="I336" s="77" t="n">
        <v>0</v>
      </c>
      <c r="J336" s="25"/>
      <c r="K336" s="61" t="n">
        <v>330</v>
      </c>
      <c r="L336" s="62" t="n">
        <f aca="false">$B$17+$B$18*EXP(-K336/$B$21)+$B$19*EXP(-K336/$B$22)+$B$20*EXP(-K336/$B$23)</f>
        <v>0.314355227290917</v>
      </c>
      <c r="M336" s="63" t="n">
        <f aca="false">EXP(-K336/$D$9)</f>
        <v>7.15280447456684E-013</v>
      </c>
      <c r="N336" s="63" t="n">
        <f aca="false">EXP(-K336/$D$8)</f>
        <v>0.048435467415697</v>
      </c>
      <c r="O336" s="64" t="n">
        <f aca="false">(K336*$B$17+$B$18*$B$21*(1-EXP(-K336/$B$21))+$B$19*$B$22*(1-EXP(-K336/$B$22))+$B$20*$B$23*(1-EXP(-K336/$B$23)))*$C$7</f>
        <v>2.27252760733884E-013</v>
      </c>
      <c r="P336" s="64" t="n">
        <f aca="false">$D$9*(1-EXP(-K336/$D$9))*$C$9</f>
        <v>2.36561263727876E-012</v>
      </c>
      <c r="Q336" s="65" t="n">
        <f aca="false">$D$8*(1-EXP(-K336/$D$8))*$C$8</f>
        <v>3.72248482780409E-011</v>
      </c>
      <c r="R336" s="66" t="n">
        <f aca="false">$B$13-K336</f>
        <v>170</v>
      </c>
      <c r="S336" s="67" t="n">
        <f aca="false">VLOOKUP($R336,$K$6:$Q$506,5)/$C$26</f>
        <v>0.431753115585872</v>
      </c>
      <c r="T336" s="68" t="n">
        <f aca="false">VLOOKUP($R336,$K$6:$Q$506,6)/$C$26</f>
        <v>7.55597605293297</v>
      </c>
      <c r="U336" s="69" t="n">
        <f aca="false">VLOOKUP($R336,$K$6:$Q$506,7)/$C$26</f>
        <v>98.6851357652859</v>
      </c>
      <c r="V336" s="28" t="s">
        <v>454</v>
      </c>
      <c r="W336" s="78" t="n">
        <f aca="false">G336*S336+H336*T336+I336*U336</f>
        <v>0</v>
      </c>
      <c r="X336" s="25"/>
      <c r="Y336" s="25"/>
      <c r="Z336" s="25"/>
    </row>
    <row r="337" customFormat="false" ht="15.75" hidden="false" customHeight="false" outlineLevel="0" collapsed="false">
      <c r="A337" s="25"/>
      <c r="B337" s="25"/>
      <c r="C337" s="25"/>
      <c r="D337" s="25"/>
      <c r="E337" s="25"/>
      <c r="F337" s="28" t="s">
        <v>455</v>
      </c>
      <c r="G337" s="103" t="n">
        <v>0</v>
      </c>
      <c r="H337" s="76" t="n">
        <v>0</v>
      </c>
      <c r="I337" s="77" t="n">
        <v>0</v>
      </c>
      <c r="J337" s="25"/>
      <c r="K337" s="61" t="n">
        <v>331</v>
      </c>
      <c r="L337" s="62" t="n">
        <f aca="false">$B$17+$B$18*EXP(-K337/$B$21)+$B$19*EXP(-K337/$B$22)+$B$20*EXP(-K337/$B$23)</f>
        <v>0.314108629365198</v>
      </c>
      <c r="M337" s="63" t="n">
        <f aca="false">EXP(-K337/$D$9)</f>
        <v>6.57160931357668E-013</v>
      </c>
      <c r="N337" s="63" t="n">
        <f aca="false">EXP(-K337/$D$8)</f>
        <v>0.0479931374682684</v>
      </c>
      <c r="O337" s="64" t="n">
        <f aca="false">(K337*$B$17+$B$18*$B$21*(1-EXP(-K337/$B$21))+$B$19*$B$22*(1-EXP(-K337/$B$22))+$B$20*$B$23*(1-EXP(-K337/$B$23)))*$C$7</f>
        <v>2.27788485397529E-013</v>
      </c>
      <c r="P337" s="64" t="n">
        <f aca="false">$D$9*(1-EXP(-K337/$D$9))*$C$9</f>
        <v>2.3656126372789E-012</v>
      </c>
      <c r="Q337" s="65" t="n">
        <f aca="false">$D$8*(1-EXP(-K337/$D$8))*$C$8</f>
        <v>3.72421520599895E-011</v>
      </c>
      <c r="R337" s="66" t="n">
        <f aca="false">$B$13-K337</f>
        <v>169</v>
      </c>
      <c r="S337" s="67" t="n">
        <f aca="false">VLOOKUP($R337,$K$6:$Q$506,5)/$C$26</f>
        <v>0.429761262832477</v>
      </c>
      <c r="T337" s="68" t="n">
        <f aca="false">VLOOKUP($R337,$K$6:$Q$506,6)/$C$26</f>
        <v>7.55597568297179</v>
      </c>
      <c r="U337" s="69" t="n">
        <f aca="false">VLOOKUP($R337,$K$6:$Q$506,7)/$C$26</f>
        <v>98.4430501102708</v>
      </c>
      <c r="V337" s="28" t="s">
        <v>455</v>
      </c>
      <c r="W337" s="78" t="n">
        <f aca="false">G337*S337+H337*T337+I337*U337</f>
        <v>0</v>
      </c>
      <c r="X337" s="25"/>
      <c r="Y337" s="25"/>
      <c r="Z337" s="25"/>
    </row>
    <row r="338" customFormat="false" ht="15.75" hidden="false" customHeight="false" outlineLevel="0" collapsed="false">
      <c r="A338" s="25"/>
      <c r="B338" s="25"/>
      <c r="C338" s="25"/>
      <c r="D338" s="25"/>
      <c r="E338" s="25"/>
      <c r="F338" s="28" t="s">
        <v>456</v>
      </c>
      <c r="G338" s="103" t="n">
        <v>0</v>
      </c>
      <c r="H338" s="76" t="n">
        <v>0</v>
      </c>
      <c r="I338" s="77" t="n">
        <v>0</v>
      </c>
      <c r="J338" s="25"/>
      <c r="K338" s="61" t="n">
        <v>332</v>
      </c>
      <c r="L338" s="62" t="n">
        <f aca="false">$B$17+$B$18*EXP(-K338/$B$21)+$B$19*EXP(-K338/$B$22)+$B$20*EXP(-K338/$B$23)</f>
        <v>0.313862678205434</v>
      </c>
      <c r="M338" s="63" t="n">
        <f aca="false">EXP(-K338/$D$9)</f>
        <v>6.03763868058242E-013</v>
      </c>
      <c r="N338" s="63" t="n">
        <f aca="false">EXP(-K338/$D$8)</f>
        <v>0.047554847035535</v>
      </c>
      <c r="O338" s="64" t="n">
        <f aca="false">(K338*$B$17+$B$18*$B$21*(1-EXP(-K338/$B$21))+$B$19*$B$22*(1-EXP(-K338/$B$22))+$B$20*$B$23*(1-EXP(-K338/$B$23)))*$C$7</f>
        <v>2.28323790195283E-013</v>
      </c>
      <c r="P338" s="64" t="n">
        <f aca="false">$D$9*(1-EXP(-K338/$D$9))*$C$9</f>
        <v>2.36561263727903E-012</v>
      </c>
      <c r="Q338" s="65" t="n">
        <f aca="false">$D$8*(1-EXP(-K338/$D$8))*$C$8</f>
        <v>3.72592978176355E-011</v>
      </c>
      <c r="R338" s="66" t="n">
        <f aca="false">$B$13-K338</f>
        <v>168</v>
      </c>
      <c r="S338" s="67" t="n">
        <f aca="false">VLOOKUP($R338,$K$6:$Q$506,5)/$C$26</f>
        <v>0.427766982579864</v>
      </c>
      <c r="T338" s="68" t="n">
        <f aca="false">VLOOKUP($R338,$K$6:$Q$506,6)/$C$26</f>
        <v>7.55597528029113</v>
      </c>
      <c r="U338" s="69" t="n">
        <f aca="false">VLOOKUP($R338,$K$6:$Q$506,7)/$C$26</f>
        <v>98.1987332667835</v>
      </c>
      <c r="V338" s="28" t="s">
        <v>456</v>
      </c>
      <c r="W338" s="78" t="n">
        <f aca="false">G338*S338+H338*T338+I338*U338</f>
        <v>0</v>
      </c>
      <c r="X338" s="25"/>
      <c r="Y338" s="25"/>
      <c r="Z338" s="25"/>
    </row>
    <row r="339" customFormat="false" ht="15.75" hidden="false" customHeight="false" outlineLevel="0" collapsed="false">
      <c r="A339" s="25"/>
      <c r="B339" s="25"/>
      <c r="C339" s="25"/>
      <c r="D339" s="25"/>
      <c r="E339" s="25"/>
      <c r="F339" s="28" t="s">
        <v>457</v>
      </c>
      <c r="G339" s="103" t="n">
        <v>0</v>
      </c>
      <c r="H339" s="76" t="n">
        <v>0</v>
      </c>
      <c r="I339" s="77" t="n">
        <v>0</v>
      </c>
      <c r="J339" s="25"/>
      <c r="K339" s="61" t="n">
        <v>333</v>
      </c>
      <c r="L339" s="62" t="n">
        <f aca="false">$B$17+$B$18*EXP(-K339/$B$21)+$B$19*EXP(-K339/$B$22)+$B$20*EXP(-K339/$B$23)</f>
        <v>0.313617371571551</v>
      </c>
      <c r="M339" s="63" t="n">
        <f aca="false">EXP(-K339/$D$9)</f>
        <v>5.54705538595463E-013</v>
      </c>
      <c r="N339" s="63" t="n">
        <f aca="false">EXP(-K339/$D$8)</f>
        <v>0.0471205592272091</v>
      </c>
      <c r="O339" s="64" t="n">
        <f aca="false">(K339*$B$17+$B$18*$B$21*(1-EXP(-K339/$B$21))+$B$19*$B$22*(1-EXP(-K339/$B$22))+$B$20*$B$23*(1-EXP(-K339/$B$23)))*$C$7</f>
        <v>2.28858676227884E-013</v>
      </c>
      <c r="P339" s="64" t="n">
        <f aca="false">$D$9*(1-EXP(-K339/$D$9))*$C$9</f>
        <v>2.36561263727914E-012</v>
      </c>
      <c r="Q339" s="65" t="n">
        <f aca="false">$D$8*(1-EXP(-K339/$D$8))*$C$8</f>
        <v>3.72762869941131E-011</v>
      </c>
      <c r="R339" s="66" t="n">
        <f aca="false">$B$13-K339</f>
        <v>167</v>
      </c>
      <c r="S339" s="67" t="n">
        <f aca="false">VLOOKUP($R339,$K$6:$Q$506,5)/$C$26</f>
        <v>0.425770258265331</v>
      </c>
      <c r="T339" s="68" t="n">
        <f aca="false">VLOOKUP($R339,$K$6:$Q$506,6)/$C$26</f>
        <v>7.55597484199726</v>
      </c>
      <c r="U339" s="69" t="n">
        <f aca="false">VLOOKUP($R339,$K$6:$Q$506,7)/$C$26</f>
        <v>97.9521646710201</v>
      </c>
      <c r="V339" s="28" t="s">
        <v>457</v>
      </c>
      <c r="W339" s="78" t="n">
        <f aca="false">G339*S339+H339*T339+I339*U339</f>
        <v>0</v>
      </c>
      <c r="X339" s="25"/>
      <c r="Y339" s="25"/>
      <c r="Z339" s="25"/>
    </row>
    <row r="340" customFormat="false" ht="15.75" hidden="false" customHeight="false" outlineLevel="0" collapsed="false">
      <c r="A340" s="25"/>
      <c r="B340" s="25"/>
      <c r="C340" s="25"/>
      <c r="D340" s="25"/>
      <c r="E340" s="25"/>
      <c r="F340" s="28" t="s">
        <v>458</v>
      </c>
      <c r="G340" s="103" t="n">
        <v>0</v>
      </c>
      <c r="H340" s="76" t="n">
        <v>0</v>
      </c>
      <c r="I340" s="77" t="n">
        <v>0</v>
      </c>
      <c r="J340" s="25"/>
      <c r="K340" s="61" t="n">
        <v>334</v>
      </c>
      <c r="L340" s="62" t="n">
        <f aca="false">$B$17+$B$18*EXP(-K340/$B$21)+$B$19*EXP(-K340/$B$22)+$B$20*EXP(-K340/$B$23)</f>
        <v>0.313372707245412</v>
      </c>
      <c r="M340" s="63" t="n">
        <f aca="false">EXP(-K340/$D$9)</f>
        <v>5.09633402770634E-013</v>
      </c>
      <c r="N340" s="63" t="n">
        <f aca="false">EXP(-K340/$D$8)</f>
        <v>0.0466902374898984</v>
      </c>
      <c r="O340" s="64" t="n">
        <f aca="false">(K340*$B$17+$B$18*$B$21*(1-EXP(-K340/$B$21))+$B$19*$B$22*(1-EXP(-K340/$B$22))+$B$20*$B$23*(1-EXP(-K340/$B$23)))*$C$7</f>
        <v>2.29393144592273E-013</v>
      </c>
      <c r="P340" s="64" t="n">
        <f aca="false">$D$9*(1-EXP(-K340/$D$9))*$C$9</f>
        <v>2.36561263727925E-012</v>
      </c>
      <c r="Q340" s="65" t="n">
        <f aca="false">$D$8*(1-EXP(-K340/$D$8))*$C$8</f>
        <v>3.72931210193774E-011</v>
      </c>
      <c r="R340" s="66" t="n">
        <f aca="false">$B$13-K340</f>
        <v>166</v>
      </c>
      <c r="S340" s="67" t="n">
        <f aca="false">VLOOKUP($R340,$K$6:$Q$506,5)/$C$26</f>
        <v>0.42377107299558</v>
      </c>
      <c r="T340" s="68" t="n">
        <f aca="false">VLOOKUP($R340,$K$6:$Q$506,6)/$C$26</f>
        <v>7.55597436494055</v>
      </c>
      <c r="U340" s="69" t="n">
        <f aca="false">VLOOKUP($R340,$K$6:$Q$506,7)/$C$26</f>
        <v>97.7033235696496</v>
      </c>
      <c r="V340" s="28" t="s">
        <v>458</v>
      </c>
      <c r="W340" s="78" t="n">
        <f aca="false">G340*S340+H340*T340+I340*U340</f>
        <v>0</v>
      </c>
      <c r="X340" s="25"/>
      <c r="Y340" s="25"/>
      <c r="Z340" s="25"/>
    </row>
    <row r="341" customFormat="false" ht="15.75" hidden="false" customHeight="false" outlineLevel="0" collapsed="false">
      <c r="A341" s="25"/>
      <c r="B341" s="25"/>
      <c r="C341" s="25"/>
      <c r="D341" s="25"/>
      <c r="E341" s="25"/>
      <c r="F341" s="28" t="s">
        <v>459</v>
      </c>
      <c r="G341" s="103" t="n">
        <v>0</v>
      </c>
      <c r="H341" s="76" t="n">
        <v>0</v>
      </c>
      <c r="I341" s="77" t="n">
        <v>0</v>
      </c>
      <c r="J341" s="25"/>
      <c r="K341" s="61" t="n">
        <v>335</v>
      </c>
      <c r="L341" s="62" t="n">
        <f aca="false">$B$17+$B$18*EXP(-K341/$B$21)+$B$19*EXP(-K341/$B$22)+$B$20*EXP(-K341/$B$23)</f>
        <v>0.313128683030312</v>
      </c>
      <c r="M341" s="63" t="n">
        <f aca="false">EXP(-K341/$D$9)</f>
        <v>4.68223565744832E-013</v>
      </c>
      <c r="N341" s="63" t="n">
        <f aca="false">EXP(-K341/$D$8)</f>
        <v>0.0462638456040293</v>
      </c>
      <c r="O341" s="64" t="n">
        <f aca="false">(K341*$B$17+$B$18*$B$21*(1-EXP(-K341/$B$21))+$B$19*$B$22*(1-EXP(-K341/$B$22))+$B$20*$B$23*(1-EXP(-K341/$B$23)))*$C$7</f>
        <v>2.29927196381625E-013</v>
      </c>
      <c r="P341" s="64" t="n">
        <f aca="false">$D$9*(1-EXP(-K341/$D$9))*$C$9</f>
        <v>2.36561263727935E-012</v>
      </c>
      <c r="Q341" s="65" t="n">
        <f aca="false">$D$8*(1-EXP(-K341/$D$8))*$C$8</f>
        <v>3.73098013103245E-011</v>
      </c>
      <c r="R341" s="66" t="n">
        <f aca="false">$B$13-K341</f>
        <v>165</v>
      </c>
      <c r="S341" s="67" t="n">
        <f aca="false">VLOOKUP($R341,$K$6:$Q$506,5)/$C$26</f>
        <v>0.421769409537869</v>
      </c>
      <c r="T341" s="68" t="n">
        <f aca="false">VLOOKUP($R341,$K$6:$Q$506,6)/$C$26</f>
        <v>7.5559738456928</v>
      </c>
      <c r="U341" s="69" t="n">
        <f aca="false">VLOOKUP($R341,$K$6:$Q$506,7)/$C$26</f>
        <v>97.4521890180673</v>
      </c>
      <c r="V341" s="28" t="s">
        <v>459</v>
      </c>
      <c r="W341" s="78" t="n">
        <f aca="false">G341*S341+H341*T341+I341*U341</f>
        <v>0</v>
      </c>
      <c r="X341" s="25"/>
      <c r="Y341" s="25"/>
      <c r="Z341" s="25"/>
    </row>
    <row r="342" customFormat="false" ht="15.75" hidden="false" customHeight="false" outlineLevel="0" collapsed="false">
      <c r="A342" s="25"/>
      <c r="B342" s="25"/>
      <c r="C342" s="25"/>
      <c r="D342" s="25"/>
      <c r="E342" s="25"/>
      <c r="F342" s="28" t="s">
        <v>460</v>
      </c>
      <c r="G342" s="103" t="n">
        <v>0</v>
      </c>
      <c r="H342" s="76" t="n">
        <v>0</v>
      </c>
      <c r="I342" s="77" t="n">
        <v>0</v>
      </c>
      <c r="J342" s="25"/>
      <c r="K342" s="61" t="n">
        <v>336</v>
      </c>
      <c r="L342" s="62" t="n">
        <f aca="false">$B$17+$B$18*EXP(-K342/$B$21)+$B$19*EXP(-K342/$B$22)+$B$20*EXP(-K342/$B$23)</f>
        <v>0.312885296750507</v>
      </c>
      <c r="M342" s="63" t="n">
        <f aca="false">EXP(-K342/$D$9)</f>
        <v>4.30178450484089E-013</v>
      </c>
      <c r="N342" s="63" t="n">
        <f aca="false">EXP(-K342/$D$8)</f>
        <v>0.0458413476807979</v>
      </c>
      <c r="O342" s="64" t="n">
        <f aca="false">(K342*$B$17+$B$18*$B$21*(1-EXP(-K342/$B$21))+$B$19*$B$22*(1-EXP(-K342/$B$22))+$B$20*$B$23*(1-EXP(-K342/$B$23)))*$C$7</f>
        <v>2.30460832685389E-013</v>
      </c>
      <c r="P342" s="64" t="n">
        <f aca="false">$D$9*(1-EXP(-K342/$D$9))*$C$9</f>
        <v>2.36561263727944E-012</v>
      </c>
      <c r="Q342" s="65" t="n">
        <f aca="false">$D$8*(1-EXP(-K342/$D$8))*$C$8</f>
        <v>3.7326329270911E-011</v>
      </c>
      <c r="R342" s="66" t="n">
        <f aca="false">$B$13-K342</f>
        <v>164</v>
      </c>
      <c r="S342" s="67" t="n">
        <f aca="false">VLOOKUP($R342,$K$6:$Q$506,5)/$C$26</f>
        <v>0.419765250310923</v>
      </c>
      <c r="T342" s="68" t="n">
        <f aca="false">VLOOKUP($R342,$K$6:$Q$506,6)/$C$26</f>
        <v>7.55597328052261</v>
      </c>
      <c r="U342" s="69" t="n">
        <f aca="false">VLOOKUP($R342,$K$6:$Q$506,7)/$C$26</f>
        <v>97.1987398786323</v>
      </c>
      <c r="V342" s="28" t="s">
        <v>460</v>
      </c>
      <c r="W342" s="78" t="n">
        <f aca="false">G342*S342+H342*T342+I342*U342</f>
        <v>0</v>
      </c>
      <c r="X342" s="25"/>
      <c r="Y342" s="25"/>
      <c r="Z342" s="25"/>
    </row>
    <row r="343" customFormat="false" ht="15.75" hidden="false" customHeight="false" outlineLevel="0" collapsed="false">
      <c r="A343" s="25"/>
      <c r="B343" s="25"/>
      <c r="C343" s="25"/>
      <c r="D343" s="25"/>
      <c r="E343" s="25"/>
      <c r="F343" s="28" t="s">
        <v>461</v>
      </c>
      <c r="G343" s="103" t="n">
        <v>0</v>
      </c>
      <c r="H343" s="76" t="n">
        <v>0</v>
      </c>
      <c r="I343" s="77" t="n">
        <v>0</v>
      </c>
      <c r="J343" s="25"/>
      <c r="K343" s="61" t="n">
        <v>337</v>
      </c>
      <c r="L343" s="62" t="n">
        <f aca="false">$B$17+$B$18*EXP(-K343/$B$21)+$B$19*EXP(-K343/$B$22)+$B$20*EXP(-K343/$B$23)</f>
        <v>0.312642546250736</v>
      </c>
      <c r="M343" s="63" t="n">
        <f aca="false">EXP(-K343/$D$9)</f>
        <v>3.95224659328105E-013</v>
      </c>
      <c r="N343" s="63" t="n">
        <f aca="false">EXP(-K343/$D$8)</f>
        <v>0.0454227081591499</v>
      </c>
      <c r="O343" s="64" t="n">
        <f aca="false">(K343*$B$17+$B$18*$B$21*(1-EXP(-K343/$B$21))+$B$19*$B$22*(1-EXP(-K343/$B$22))+$B$20*$B$23*(1-EXP(-K343/$B$23)))*$C$7</f>
        <v>2.30994054589322E-013</v>
      </c>
      <c r="P343" s="64" t="n">
        <f aca="false">$D$9*(1-EXP(-K343/$D$9))*$C$9</f>
        <v>2.36561263727952E-012</v>
      </c>
      <c r="Q343" s="65" t="n">
        <f aca="false">$D$8*(1-EXP(-K343/$D$8))*$C$8</f>
        <v>3.73427062922721E-011</v>
      </c>
      <c r="R343" s="66" t="n">
        <f aca="false">$B$13-K343</f>
        <v>163</v>
      </c>
      <c r="S343" s="67" t="n">
        <f aca="false">VLOOKUP($R343,$K$6:$Q$506,5)/$C$26</f>
        <v>0.417758577375597</v>
      </c>
      <c r="T343" s="68" t="n">
        <f aca="false">VLOOKUP($R343,$K$6:$Q$506,6)/$C$26</f>
        <v>7.5559726653686</v>
      </c>
      <c r="U343" s="69" t="n">
        <f aca="false">VLOOKUP($R343,$K$6:$Q$506,7)/$C$26</f>
        <v>96.9429548188879</v>
      </c>
      <c r="V343" s="28" t="s">
        <v>461</v>
      </c>
      <c r="W343" s="78" t="n">
        <f aca="false">G343*S343+H343*T343+I343*U343</f>
        <v>0</v>
      </c>
      <c r="X343" s="25"/>
      <c r="Y343" s="25"/>
      <c r="Z343" s="25"/>
    </row>
    <row r="344" customFormat="false" ht="15.75" hidden="false" customHeight="false" outlineLevel="0" collapsed="false">
      <c r="A344" s="25"/>
      <c r="B344" s="25"/>
      <c r="C344" s="25"/>
      <c r="D344" s="25"/>
      <c r="E344" s="25"/>
      <c r="F344" s="28" t="s">
        <v>462</v>
      </c>
      <c r="G344" s="103" t="n">
        <v>0</v>
      </c>
      <c r="H344" s="76" t="n">
        <v>0</v>
      </c>
      <c r="I344" s="77" t="n">
        <v>0</v>
      </c>
      <c r="J344" s="25"/>
      <c r="K344" s="61" t="n">
        <v>338</v>
      </c>
      <c r="L344" s="62" t="n">
        <f aca="false">$B$17+$B$18*EXP(-K344/$B$21)+$B$19*EXP(-K344/$B$22)+$B$20*EXP(-K344/$B$23)</f>
        <v>0.31240042939577</v>
      </c>
      <c r="M344" s="63" t="n">
        <f aca="false">EXP(-K344/$D$9)</f>
        <v>3.63111009315411E-013</v>
      </c>
      <c r="N344" s="63" t="n">
        <f aca="false">EXP(-K344/$D$8)</f>
        <v>0.0450078918027873</v>
      </c>
      <c r="O344" s="64" t="n">
        <f aca="false">(K344*$B$17+$B$18*$B$21*(1-EXP(-K344/$B$21))+$B$19*$B$22*(1-EXP(-K344/$B$22))+$B$20*$B$23*(1-EXP(-K344/$B$23)))*$C$7</f>
        <v>2.31526863175524E-013</v>
      </c>
      <c r="P344" s="64" t="n">
        <f aca="false">$D$9*(1-EXP(-K344/$D$9))*$C$9</f>
        <v>2.3656126372796E-012</v>
      </c>
      <c r="Q344" s="65" t="n">
        <f aca="false">$D$8*(1-EXP(-K344/$D$8))*$C$8</f>
        <v>3.73589337528384E-011</v>
      </c>
      <c r="R344" s="66" t="n">
        <f aca="false">$B$13-K344</f>
        <v>162</v>
      </c>
      <c r="S344" s="67" t="n">
        <f aca="false">VLOOKUP($R344,$K$6:$Q$506,5)/$C$26</f>
        <v>0.415749372425269</v>
      </c>
      <c r="T344" s="68" t="n">
        <f aca="false">VLOOKUP($R344,$K$6:$Q$506,6)/$C$26</f>
        <v>7.55597199581018</v>
      </c>
      <c r="U344" s="69" t="n">
        <f aca="false">VLOOKUP($R344,$K$6:$Q$506,7)/$C$26</f>
        <v>96.6848123097665</v>
      </c>
      <c r="V344" s="28" t="s">
        <v>462</v>
      </c>
      <c r="W344" s="78" t="n">
        <f aca="false">G344*S344+H344*T344+I344*U344</f>
        <v>0</v>
      </c>
      <c r="X344" s="25"/>
      <c r="Y344" s="25"/>
      <c r="Z344" s="25"/>
    </row>
    <row r="345" customFormat="false" ht="15.75" hidden="false" customHeight="false" outlineLevel="0" collapsed="false">
      <c r="A345" s="25"/>
      <c r="B345" s="25"/>
      <c r="C345" s="25"/>
      <c r="D345" s="25"/>
      <c r="E345" s="25"/>
      <c r="F345" s="28" t="s">
        <v>463</v>
      </c>
      <c r="G345" s="103" t="n">
        <v>0</v>
      </c>
      <c r="H345" s="76" t="n">
        <v>0</v>
      </c>
      <c r="I345" s="77" t="n">
        <v>0</v>
      </c>
      <c r="J345" s="25"/>
      <c r="K345" s="61" t="n">
        <v>339</v>
      </c>
      <c r="L345" s="62" t="n">
        <f aca="false">$B$17+$B$18*EXP(-K345/$B$21)+$B$19*EXP(-K345/$B$22)+$B$20*EXP(-K345/$B$23)</f>
        <v>0.312158944069969</v>
      </c>
      <c r="M345" s="63" t="n">
        <f aca="false">EXP(-K345/$D$9)</f>
        <v>3.33606727146542E-013</v>
      </c>
      <c r="N345" s="63" t="n">
        <f aca="false">EXP(-K345/$D$8)</f>
        <v>0.0445968636972023</v>
      </c>
      <c r="O345" s="64" t="n">
        <f aca="false">(K345*$B$17+$B$18*$B$21*(1-EXP(-K345/$B$21))+$B$19*$B$22*(1-EXP(-K345/$B$22))+$B$20*$B$23*(1-EXP(-K345/$B$23)))*$C$7</f>
        <v>2.32059259522471E-013</v>
      </c>
      <c r="P345" s="64" t="n">
        <f aca="false">$D$9*(1-EXP(-K345/$D$9))*$C$9</f>
        <v>2.36561263727967E-012</v>
      </c>
      <c r="Q345" s="65" t="n">
        <f aca="false">$D$8*(1-EXP(-K345/$D$8))*$C$8</f>
        <v>3.73750130184526E-011</v>
      </c>
      <c r="R345" s="66" t="n">
        <f aca="false">$B$13-K345</f>
        <v>161</v>
      </c>
      <c r="S345" s="67" t="n">
        <f aca="false">VLOOKUP($R345,$K$6:$Q$506,5)/$C$26</f>
        <v>0.413737616775983</v>
      </c>
      <c r="T345" s="68" t="n">
        <f aca="false">VLOOKUP($R345,$K$6:$Q$506,6)/$C$26</f>
        <v>7.5559712670358</v>
      </c>
      <c r="U345" s="69" t="n">
        <f aca="false">VLOOKUP($R345,$K$6:$Q$506,7)/$C$26</f>
        <v>96.424290623777</v>
      </c>
      <c r="V345" s="28" t="s">
        <v>463</v>
      </c>
      <c r="W345" s="78" t="n">
        <f aca="false">G345*S345+H345*T345+I345*U345</f>
        <v>0</v>
      </c>
      <c r="X345" s="25"/>
      <c r="Y345" s="25"/>
      <c r="Z345" s="25"/>
    </row>
    <row r="346" customFormat="false" ht="15.75" hidden="false" customHeight="false" outlineLevel="0" collapsed="false">
      <c r="A346" s="25"/>
      <c r="B346" s="25"/>
      <c r="C346" s="25"/>
      <c r="D346" s="25"/>
      <c r="E346" s="25"/>
      <c r="F346" s="28" t="s">
        <v>464</v>
      </c>
      <c r="G346" s="103" t="n">
        <v>0</v>
      </c>
      <c r="H346" s="76" t="n">
        <v>0</v>
      </c>
      <c r="I346" s="77" t="n">
        <v>0</v>
      </c>
      <c r="J346" s="25"/>
      <c r="K346" s="61" t="n">
        <v>340</v>
      </c>
      <c r="L346" s="62" t="n">
        <f aca="false">$B$17+$B$18*EXP(-K346/$B$21)+$B$19*EXP(-K346/$B$22)+$B$20*EXP(-K346/$B$23)</f>
        <v>0.311918088176844</v>
      </c>
      <c r="M346" s="63" t="n">
        <f aca="false">EXP(-K346/$D$9)</f>
        <v>3.06499790813982E-013</v>
      </c>
      <c r="N346" s="63" t="n">
        <f aca="false">EXP(-K346/$D$8)</f>
        <v>0.044189589246739</v>
      </c>
      <c r="O346" s="64" t="n">
        <f aca="false">(K346*$B$17+$B$18*$B$21*(1-EXP(-K346/$B$21))+$B$19*$B$22*(1-EXP(-K346/$B$22))+$B$20*$B$23*(1-EXP(-K346/$B$23)))*$C$7</f>
        <v>2.32591244705048E-013</v>
      </c>
      <c r="P346" s="64" t="n">
        <f aca="false">$D$9*(1-EXP(-K346/$D$9))*$C$9</f>
        <v>2.36561263727973E-012</v>
      </c>
      <c r="Q346" s="65" t="n">
        <f aca="false">$D$8*(1-EXP(-K346/$D$8))*$C$8</f>
        <v>3.73909454424836E-011</v>
      </c>
      <c r="R346" s="66" t="n">
        <f aca="false">$B$13-K346</f>
        <v>160</v>
      </c>
      <c r="S346" s="67" t="n">
        <f aca="false">VLOOKUP($R346,$K$6:$Q$506,5)/$C$26</f>
        <v>0.411723291356306</v>
      </c>
      <c r="T346" s="68" t="n">
        <f aca="false">VLOOKUP($R346,$K$6:$Q$506,6)/$C$26</f>
        <v>7.55597047380839</v>
      </c>
      <c r="U346" s="69" t="n">
        <f aca="false">VLOOKUP($R346,$K$6:$Q$506,7)/$C$26</f>
        <v>96.1613678331765</v>
      </c>
      <c r="V346" s="28" t="s">
        <v>464</v>
      </c>
      <c r="W346" s="78" t="n">
        <f aca="false">G346*S346+H346*T346+I346*U346</f>
        <v>0</v>
      </c>
      <c r="X346" s="25"/>
      <c r="Y346" s="25"/>
      <c r="Z346" s="25"/>
    </row>
    <row r="347" customFormat="false" ht="15.75" hidden="false" customHeight="false" outlineLevel="0" collapsed="false">
      <c r="A347" s="25"/>
      <c r="B347" s="25"/>
      <c r="C347" s="25"/>
      <c r="D347" s="25"/>
      <c r="E347" s="25"/>
      <c r="F347" s="28" t="s">
        <v>465</v>
      </c>
      <c r="G347" s="103" t="n">
        <v>0</v>
      </c>
      <c r="H347" s="76" t="n">
        <v>0</v>
      </c>
      <c r="I347" s="77" t="n">
        <v>0</v>
      </c>
      <c r="J347" s="25"/>
      <c r="K347" s="61" t="n">
        <v>341</v>
      </c>
      <c r="L347" s="62" t="n">
        <f aca="false">$B$17+$B$18*EXP(-K347/$B$21)+$B$19*EXP(-K347/$B$22)+$B$20*EXP(-K347/$B$23)</f>
        <v>0.311677859638642</v>
      </c>
      <c r="M347" s="63" t="n">
        <f aca="false">EXP(-K347/$D$9)</f>
        <v>2.81595405981574E-013</v>
      </c>
      <c r="N347" s="63" t="n">
        <f aca="false">EXP(-K347/$D$8)</f>
        <v>0.0437860341716812</v>
      </c>
      <c r="O347" s="64" t="n">
        <f aca="false">(K347*$B$17+$B$18*$B$21*(1-EXP(-K347/$B$21))+$B$19*$B$22*(1-EXP(-K347/$B$22))+$B$20*$B$23*(1-EXP(-K347/$B$23)))*$C$7</f>
        <v>2.33122819794583E-013</v>
      </c>
      <c r="P347" s="64" t="n">
        <f aca="false">$D$9*(1-EXP(-K347/$D$9))*$C$9</f>
        <v>2.36561263727979E-012</v>
      </c>
      <c r="Q347" s="65" t="n">
        <f aca="false">$D$8*(1-EXP(-K347/$D$8))*$C$8</f>
        <v>3.74067323659412E-011</v>
      </c>
      <c r="R347" s="66" t="n">
        <f aca="false">$B$13-K347</f>
        <v>159</v>
      </c>
      <c r="S347" s="67" t="n">
        <f aca="false">VLOOKUP($R347,$K$6:$Q$506,5)/$C$26</f>
        <v>0.409706376696912</v>
      </c>
      <c r="T347" s="68" t="n">
        <f aca="false">VLOOKUP($R347,$K$6:$Q$506,6)/$C$26</f>
        <v>7.55596961042771</v>
      </c>
      <c r="U347" s="69" t="n">
        <f aca="false">VLOOKUP($R347,$K$6:$Q$506,7)/$C$26</f>
        <v>95.8960218081247</v>
      </c>
      <c r="V347" s="28" t="s">
        <v>465</v>
      </c>
      <c r="W347" s="78" t="n">
        <f aca="false">G347*S347+H347*T347+I347*U347</f>
        <v>0</v>
      </c>
      <c r="X347" s="25"/>
      <c r="Y347" s="25"/>
      <c r="Z347" s="25"/>
    </row>
    <row r="348" customFormat="false" ht="15.75" hidden="false" customHeight="false" outlineLevel="0" collapsed="false">
      <c r="A348" s="25"/>
      <c r="B348" s="25"/>
      <c r="C348" s="25"/>
      <c r="D348" s="25"/>
      <c r="E348" s="25"/>
      <c r="F348" s="28" t="s">
        <v>466</v>
      </c>
      <c r="G348" s="103" t="n">
        <v>0</v>
      </c>
      <c r="H348" s="76" t="n">
        <v>0</v>
      </c>
      <c r="I348" s="77" t="n">
        <v>0</v>
      </c>
      <c r="J348" s="25"/>
      <c r="K348" s="61" t="n">
        <v>342</v>
      </c>
      <c r="L348" s="62" t="n">
        <f aca="false">$B$17+$B$18*EXP(-K348/$B$21)+$B$19*EXP(-K348/$B$22)+$B$20*EXP(-K348/$B$23)</f>
        <v>0.311438256395932</v>
      </c>
      <c r="M348" s="63" t="n">
        <f aca="false">EXP(-K348/$D$9)</f>
        <v>2.58714606164456E-013</v>
      </c>
      <c r="N348" s="63" t="n">
        <f aca="false">EXP(-K348/$D$8)</f>
        <v>0.0433861645053674</v>
      </c>
      <c r="O348" s="64" t="n">
        <f aca="false">(K348*$B$17+$B$18*$B$21*(1-EXP(-K348/$B$21))+$B$19*$B$22*(1-EXP(-K348/$B$22))+$B$20*$B$23*(1-EXP(-K348/$B$23)))*$C$7</f>
        <v>2.33653985858878E-013</v>
      </c>
      <c r="P348" s="64" t="n">
        <f aca="false">$D$9*(1-EXP(-K348/$D$9))*$C$9</f>
        <v>2.36561263727984E-012</v>
      </c>
      <c r="Q348" s="65" t="n">
        <f aca="false">$D$8*(1-EXP(-K348/$D$8))*$C$8</f>
        <v>3.74223751175884E-011</v>
      </c>
      <c r="R348" s="66" t="n">
        <f aca="false">$B$13-K348</f>
        <v>158</v>
      </c>
      <c r="S348" s="67" t="n">
        <f aca="false">VLOOKUP($R348,$K$6:$Q$506,5)/$C$26</f>
        <v>0.407686852919874</v>
      </c>
      <c r="T348" s="68" t="n">
        <f aca="false">VLOOKUP($R348,$K$6:$Q$506,6)/$C$26</f>
        <v>7.55596867068937</v>
      </c>
      <c r="U348" s="69" t="n">
        <f aca="false">VLOOKUP($R348,$K$6:$Q$506,7)/$C$26</f>
        <v>95.6282302148208</v>
      </c>
      <c r="V348" s="28" t="s">
        <v>466</v>
      </c>
      <c r="W348" s="78" t="n">
        <f aca="false">G348*S348+H348*T348+I348*U348</f>
        <v>0</v>
      </c>
      <c r="X348" s="25"/>
      <c r="Y348" s="25"/>
      <c r="Z348" s="25"/>
    </row>
    <row r="349" customFormat="false" ht="15.75" hidden="false" customHeight="false" outlineLevel="0" collapsed="false">
      <c r="A349" s="25"/>
      <c r="B349" s="25"/>
      <c r="C349" s="25"/>
      <c r="D349" s="25"/>
      <c r="E349" s="25"/>
      <c r="F349" s="28" t="s">
        <v>467</v>
      </c>
      <c r="G349" s="103" t="n">
        <v>0</v>
      </c>
      <c r="H349" s="76" t="n">
        <v>0</v>
      </c>
      <c r="I349" s="77" t="n">
        <v>0</v>
      </c>
      <c r="J349" s="25"/>
      <c r="K349" s="61" t="n">
        <v>343</v>
      </c>
      <c r="L349" s="62" t="n">
        <f aca="false">$B$17+$B$18*EXP(-K349/$B$21)+$B$19*EXP(-K349/$B$22)+$B$20*EXP(-K349/$B$23)</f>
        <v>0.31119927640721</v>
      </c>
      <c r="M349" s="63" t="n">
        <f aca="false">EXP(-K349/$D$9)</f>
        <v>2.37692966650206E-013</v>
      </c>
      <c r="N349" s="63" t="n">
        <f aca="false">EXP(-K349/$D$8)</f>
        <v>0.0429899465913318</v>
      </c>
      <c r="O349" s="64" t="n">
        <f aca="false">(K349*$B$17+$B$18*$B$21*(1-EXP(-K349/$B$21))+$B$19*$B$22*(1-EXP(-K349/$B$22))+$B$20*$B$23*(1-EXP(-K349/$B$23)))*$C$7</f>
        <v>2.34184743962236E-013</v>
      </c>
      <c r="P349" s="64" t="n">
        <f aca="false">$D$9*(1-EXP(-K349/$D$9))*$C$9</f>
        <v>2.36561263727989E-012</v>
      </c>
      <c r="Q349" s="65" t="n">
        <f aca="false">$D$8*(1-EXP(-K349/$D$8))*$C$8</f>
        <v>3.74378750140536E-011</v>
      </c>
      <c r="R349" s="66" t="n">
        <f aca="false">$B$13-K349</f>
        <v>157</v>
      </c>
      <c r="S349" s="67" t="n">
        <f aca="false">VLOOKUP($R349,$K$6:$Q$506,5)/$C$26</f>
        <v>0.405664699727663</v>
      </c>
      <c r="T349" s="68" t="n">
        <f aca="false">VLOOKUP($R349,$K$6:$Q$506,6)/$C$26</f>
        <v>7.55596764784028</v>
      </c>
      <c r="U349" s="69" t="n">
        <f aca="false">VLOOKUP($R349,$K$6:$Q$506,7)/$C$26</f>
        <v>95.357970513624</v>
      </c>
      <c r="V349" s="28" t="s">
        <v>467</v>
      </c>
      <c r="W349" s="78" t="n">
        <f aca="false">G349*S349+H349*T349+I349*U349</f>
        <v>0</v>
      </c>
      <c r="X349" s="25"/>
      <c r="Y349" s="25"/>
      <c r="Z349" s="25"/>
    </row>
    <row r="350" customFormat="false" ht="15.75" hidden="false" customHeight="false" outlineLevel="0" collapsed="false">
      <c r="A350" s="25"/>
      <c r="B350" s="25"/>
      <c r="C350" s="25"/>
      <c r="D350" s="25"/>
      <c r="E350" s="25"/>
      <c r="F350" s="28" t="s">
        <v>468</v>
      </c>
      <c r="G350" s="103" t="n">
        <v>0</v>
      </c>
      <c r="H350" s="76" t="n">
        <v>0</v>
      </c>
      <c r="I350" s="77" t="n">
        <v>0</v>
      </c>
      <c r="J350" s="25"/>
      <c r="K350" s="61" t="n">
        <v>344</v>
      </c>
      <c r="L350" s="62" t="n">
        <f aca="false">$B$17+$B$18*EXP(-K350/$B$21)+$B$19*EXP(-K350/$B$22)+$B$20*EXP(-K350/$B$23)</f>
        <v>0.310960917648504</v>
      </c>
      <c r="M350" s="63" t="n">
        <f aca="false">EXP(-K350/$D$9)</f>
        <v>2.18379422919255E-013</v>
      </c>
      <c r="N350" s="63" t="n">
        <f aca="false">EXP(-K350/$D$8)</f>
        <v>0.0425973470804713</v>
      </c>
      <c r="O350" s="64" t="n">
        <f aca="false">(K350*$B$17+$B$18*$B$21*(1-EXP(-K350/$B$21))+$B$19*$B$22*(1-EXP(-K350/$B$22))+$B$20*$B$23*(1-EXP(-K350/$B$23)))*$C$7</f>
        <v>2.34715095165498E-013</v>
      </c>
      <c r="P350" s="64" t="n">
        <f aca="false">$D$9*(1-EXP(-K350/$D$9))*$C$9</f>
        <v>2.36561263727994E-012</v>
      </c>
      <c r="Q350" s="65" t="n">
        <f aca="false">$D$8*(1-EXP(-K350/$D$8))*$C$8</f>
        <v>3.74532333599412E-011</v>
      </c>
      <c r="R350" s="66" t="n">
        <f aca="false">$B$13-K350</f>
        <v>156</v>
      </c>
      <c r="S350" s="67" t="n">
        <f aca="false">VLOOKUP($R350,$K$6:$Q$506,5)/$C$26</f>
        <v>0.403639896391841</v>
      </c>
      <c r="T350" s="68" t="n">
        <f aca="false">VLOOKUP($R350,$K$6:$Q$506,6)/$C$26</f>
        <v>7.5559665345301</v>
      </c>
      <c r="U350" s="69" t="n">
        <f aca="false">VLOOKUP($R350,$K$6:$Q$506,7)/$C$26</f>
        <v>95.0852199571565</v>
      </c>
      <c r="V350" s="28" t="s">
        <v>468</v>
      </c>
      <c r="W350" s="78" t="n">
        <f aca="false">G350*S350+H350*T350+I350*U350</f>
        <v>0</v>
      </c>
      <c r="X350" s="25"/>
      <c r="Y350" s="25"/>
      <c r="Z350" s="25"/>
    </row>
    <row r="351" customFormat="false" ht="15.75" hidden="false" customHeight="false" outlineLevel="0" collapsed="false">
      <c r="A351" s="25"/>
      <c r="B351" s="25"/>
      <c r="C351" s="25"/>
      <c r="D351" s="25"/>
      <c r="E351" s="25"/>
      <c r="F351" s="28" t="s">
        <v>469</v>
      </c>
      <c r="G351" s="103" t="n">
        <v>0</v>
      </c>
      <c r="H351" s="76" t="n">
        <v>0</v>
      </c>
      <c r="I351" s="77" t="n">
        <v>0</v>
      </c>
      <c r="J351" s="25"/>
      <c r="K351" s="61" t="n">
        <v>345</v>
      </c>
      <c r="L351" s="62" t="n">
        <f aca="false">$B$17+$B$18*EXP(-K351/$B$21)+$B$19*EXP(-K351/$B$22)+$B$20*EXP(-K351/$B$23)</f>
        <v>0.310723178113003</v>
      </c>
      <c r="M351" s="63" t="n">
        <f aca="false">EXP(-K351/$D$9)</f>
        <v>2.00635185073556E-013</v>
      </c>
      <c r="N351" s="63" t="n">
        <f aca="false">EXP(-K351/$D$8)</f>
        <v>0.0422083329282389</v>
      </c>
      <c r="O351" s="64" t="n">
        <f aca="false">(K351*$B$17+$B$18*$B$21*(1-EXP(-K351/$B$21))+$B$19*$B$22*(1-EXP(-K351/$B$22))+$B$20*$B$23*(1-EXP(-K351/$B$23)))*$C$7</f>
        <v>2.35245040526067E-013</v>
      </c>
      <c r="P351" s="64" t="n">
        <f aca="false">$D$9*(1-EXP(-K351/$D$9))*$C$9</f>
        <v>2.36561263727998E-012</v>
      </c>
      <c r="Q351" s="65" t="n">
        <f aca="false">$D$8*(1-EXP(-K351/$D$8))*$C$8</f>
        <v>3.74684514479415E-011</v>
      </c>
      <c r="R351" s="66" t="n">
        <f aca="false">$B$13-K351</f>
        <v>155</v>
      </c>
      <c r="S351" s="67" t="n">
        <f aca="false">VLOOKUP($R351,$K$6:$Q$506,5)/$C$26</f>
        <v>0.401612421741438</v>
      </c>
      <c r="T351" s="68" t="n">
        <f aca="false">VLOOKUP($R351,$K$6:$Q$506,6)/$C$26</f>
        <v>7.55596532275842</v>
      </c>
      <c r="U351" s="69" t="n">
        <f aca="false">VLOOKUP($R351,$K$6:$Q$506,7)/$C$26</f>
        <v>94.8099555883885</v>
      </c>
      <c r="V351" s="28" t="s">
        <v>469</v>
      </c>
      <c r="W351" s="78" t="n">
        <f aca="false">G351*S351+H351*T351+I351*U351</f>
        <v>0</v>
      </c>
      <c r="X351" s="25"/>
      <c r="Y351" s="25"/>
      <c r="Z351" s="25"/>
    </row>
    <row r="352" customFormat="false" ht="15.75" hidden="false" customHeight="false" outlineLevel="0" collapsed="false">
      <c r="A352" s="25"/>
      <c r="B352" s="25"/>
      <c r="C352" s="25"/>
      <c r="D352" s="25"/>
      <c r="E352" s="25"/>
      <c r="F352" s="28" t="s">
        <v>470</v>
      </c>
      <c r="G352" s="103" t="n">
        <v>0</v>
      </c>
      <c r="H352" s="76" t="n">
        <v>0</v>
      </c>
      <c r="I352" s="77" t="n">
        <v>0</v>
      </c>
      <c r="J352" s="25"/>
      <c r="K352" s="61" t="n">
        <v>346</v>
      </c>
      <c r="L352" s="62" t="n">
        <f aca="false">$B$17+$B$18*EXP(-K352/$B$21)+$B$19*EXP(-K352/$B$22)+$B$20*EXP(-K352/$B$23)</f>
        <v>0.310486055810686</v>
      </c>
      <c r="M352" s="63" t="n">
        <f aca="false">EXP(-K352/$D$9)</f>
        <v>1.84332740472457E-013</v>
      </c>
      <c r="N352" s="63" t="n">
        <f aca="false">EXP(-K352/$D$8)</f>
        <v>0.0418228713918618</v>
      </c>
      <c r="O352" s="64" t="n">
        <f aca="false">(K352*$B$17+$B$18*$B$21*(1-EXP(-K352/$B$21))+$B$19*$B$22*(1-EXP(-K352/$B$22))+$B$20*$B$23*(1-EXP(-K352/$B$23)))*$C$7</f>
        <v>2.35774581097939E-013</v>
      </c>
      <c r="P352" s="64" t="n">
        <f aca="false">$D$9*(1-EXP(-K352/$D$9))*$C$9</f>
        <v>2.36561263728002E-012</v>
      </c>
      <c r="Q352" s="65" t="n">
        <f aca="false">$D$8*(1-EXP(-K352/$D$8))*$C$8</f>
        <v>3.74835305589396E-011</v>
      </c>
      <c r="R352" s="66" t="n">
        <f aca="false">$B$13-K352</f>
        <v>154</v>
      </c>
      <c r="S352" s="67" t="n">
        <f aca="false">VLOOKUP($R352,$K$6:$Q$506,5)/$C$26</f>
        <v>0.399582254151015</v>
      </c>
      <c r="T352" s="68" t="n">
        <f aca="false">VLOOKUP($R352,$K$6:$Q$506,6)/$C$26</f>
        <v>7.55596400381728</v>
      </c>
      <c r="U352" s="69" t="n">
        <f aca="false">VLOOKUP($R352,$K$6:$Q$506,7)/$C$26</f>
        <v>94.5321542387065</v>
      </c>
      <c r="V352" s="28" t="s">
        <v>470</v>
      </c>
      <c r="W352" s="78" t="n">
        <f aca="false">G352*S352+H352*T352+I352*U352</f>
        <v>0</v>
      </c>
      <c r="X352" s="25"/>
      <c r="Y352" s="25"/>
      <c r="Z352" s="25"/>
    </row>
    <row r="353" customFormat="false" ht="15.75" hidden="false" customHeight="false" outlineLevel="0" collapsed="false">
      <c r="A353" s="25"/>
      <c r="B353" s="25"/>
      <c r="C353" s="25"/>
      <c r="D353" s="25"/>
      <c r="E353" s="25"/>
      <c r="F353" s="28" t="s">
        <v>471</v>
      </c>
      <c r="G353" s="103" t="n">
        <v>0</v>
      </c>
      <c r="H353" s="76" t="n">
        <v>0</v>
      </c>
      <c r="I353" s="77" t="n">
        <v>0</v>
      </c>
      <c r="J353" s="25"/>
      <c r="K353" s="61" t="n">
        <v>347</v>
      </c>
      <c r="L353" s="62" t="n">
        <f aca="false">$B$17+$B$18*EXP(-K353/$B$21)+$B$19*EXP(-K353/$B$22)+$B$20*EXP(-K353/$B$23)</f>
        <v>0.31024954876796</v>
      </c>
      <c r="M353" s="63" t="n">
        <f aca="false">EXP(-K353/$D$9)</f>
        <v>1.69354937408557E-013</v>
      </c>
      <c r="N353" s="63" t="n">
        <f aca="false">EXP(-K353/$D$8)</f>
        <v>0.0414409300275863</v>
      </c>
      <c r="O353" s="64" t="n">
        <f aca="false">(K353*$B$17+$B$18*$B$21*(1-EXP(-K353/$B$21))+$B$19*$B$22*(1-EXP(-K353/$B$22))+$B$20*$B$23*(1-EXP(-K353/$B$23)))*$C$7</f>
        <v>2.36303717931734E-013</v>
      </c>
      <c r="P353" s="64" t="n">
        <f aca="false">$D$9*(1-EXP(-K353/$D$9))*$C$9</f>
        <v>2.36561263728005E-012</v>
      </c>
      <c r="Q353" s="65" t="n">
        <f aca="false">$D$8*(1-EXP(-K353/$D$8))*$C$8</f>
        <v>3.74984719621229E-011</v>
      </c>
      <c r="R353" s="66" t="n">
        <f aca="false">$B$13-K353</f>
        <v>153</v>
      </c>
      <c r="S353" s="67" t="n">
        <f aca="false">VLOOKUP($R353,$K$6:$Q$506,5)/$C$26</f>
        <v>0.397549371528389</v>
      </c>
      <c r="T353" s="68" t="n">
        <f aca="false">VLOOKUP($R353,$K$6:$Q$506,6)/$C$26</f>
        <v>7.55596256822858</v>
      </c>
      <c r="U353" s="69" t="n">
        <f aca="false">VLOOKUP($R353,$K$6:$Q$506,7)/$C$26</f>
        <v>94.2517925259624</v>
      </c>
      <c r="V353" s="28" t="s">
        <v>471</v>
      </c>
      <c r="W353" s="78" t="n">
        <f aca="false">G353*S353+H353*T353+I353*U353</f>
        <v>0</v>
      </c>
      <c r="X353" s="25"/>
      <c r="Y353" s="25"/>
      <c r="Z353" s="25"/>
    </row>
    <row r="354" customFormat="false" ht="15.75" hidden="false" customHeight="false" outlineLevel="0" collapsed="false">
      <c r="A354" s="25"/>
      <c r="B354" s="25"/>
      <c r="C354" s="25"/>
      <c r="D354" s="25"/>
      <c r="E354" s="25"/>
      <c r="F354" s="28" t="s">
        <v>472</v>
      </c>
      <c r="G354" s="103" t="n">
        <v>0</v>
      </c>
      <c r="H354" s="76" t="n">
        <v>0</v>
      </c>
      <c r="I354" s="77" t="n">
        <v>0</v>
      </c>
      <c r="J354" s="25"/>
      <c r="K354" s="61" t="n">
        <v>348</v>
      </c>
      <c r="L354" s="62" t="n">
        <f aca="false">$B$17+$B$18*EXP(-K354/$B$21)+$B$19*EXP(-K354/$B$22)+$B$20*EXP(-K354/$B$23)</f>
        <v>0.310013655027315</v>
      </c>
      <c r="M354" s="63" t="n">
        <f aca="false">EXP(-K354/$D$9)</f>
        <v>1.55594143238714E-013</v>
      </c>
      <c r="N354" s="63" t="n">
        <f aca="false">EXP(-K354/$D$8)</f>
        <v>0.0410624766879463</v>
      </c>
      <c r="O354" s="64" t="n">
        <f aca="false">(K354*$B$17+$B$18*$B$21*(1-EXP(-K354/$B$21))+$B$19*$B$22*(1-EXP(-K354/$B$22))+$B$20*$B$23*(1-EXP(-K354/$B$23)))*$C$7</f>
        <v>2.36832452074718E-013</v>
      </c>
      <c r="P354" s="64" t="n">
        <f aca="false">$D$9*(1-EXP(-K354/$D$9))*$C$9</f>
        <v>2.36561263728009E-012</v>
      </c>
      <c r="Q354" s="65" t="n">
        <f aca="false">$D$8*(1-EXP(-K354/$D$8))*$C$8</f>
        <v>3.75132769150883E-011</v>
      </c>
      <c r="R354" s="66" t="n">
        <f aca="false">$B$13-K354</f>
        <v>152</v>
      </c>
      <c r="S354" s="67" t="n">
        <f aca="false">VLOOKUP($R354,$K$6:$Q$506,5)/$C$26</f>
        <v>0.395513751302023</v>
      </c>
      <c r="T354" s="68" t="n">
        <f aca="false">VLOOKUP($R354,$K$6:$Q$506,6)/$C$26</f>
        <v>7.55596100567597</v>
      </c>
      <c r="U354" s="69" t="n">
        <f aca="false">VLOOKUP($R354,$K$6:$Q$506,7)/$C$26</f>
        <v>93.9688468525065</v>
      </c>
      <c r="V354" s="28" t="s">
        <v>472</v>
      </c>
      <c r="W354" s="78" t="n">
        <f aca="false">G354*S354+H354*T354+I354*U354</f>
        <v>0</v>
      </c>
      <c r="X354" s="25"/>
      <c r="Y354" s="25"/>
      <c r="Z354" s="25"/>
    </row>
    <row r="355" customFormat="false" ht="15.75" hidden="false" customHeight="false" outlineLevel="0" collapsed="false">
      <c r="A355" s="25"/>
      <c r="B355" s="25"/>
      <c r="C355" s="25"/>
      <c r="D355" s="25"/>
      <c r="E355" s="25"/>
      <c r="F355" s="28" t="s">
        <v>473</v>
      </c>
      <c r="G355" s="103" t="n">
        <v>0</v>
      </c>
      <c r="H355" s="76" t="n">
        <v>0</v>
      </c>
      <c r="I355" s="77" t="n">
        <v>0</v>
      </c>
      <c r="J355" s="25"/>
      <c r="K355" s="61" t="n">
        <v>349</v>
      </c>
      <c r="L355" s="62" t="n">
        <f aca="false">$B$17+$B$18*EXP(-K355/$B$21)+$B$19*EXP(-K355/$B$22)+$B$20*EXP(-K355/$B$23)</f>
        <v>0.309778372646985</v>
      </c>
      <c r="M355" s="63" t="n">
        <f aca="false">EXP(-K355/$D$9)</f>
        <v>1.42951470920424E-013</v>
      </c>
      <c r="N355" s="63" t="n">
        <f aca="false">EXP(-K355/$D$8)</f>
        <v>0.040687479519058</v>
      </c>
      <c r="O355" s="64" t="n">
        <f aca="false">(K355*$B$17+$B$18*$B$21*(1-EXP(-K355/$B$21))+$B$19*$B$22*(1-EXP(-K355/$B$22))+$B$20*$B$23*(1-EXP(-K355/$B$23)))*$C$7</f>
        <v>2.37360784570833E-013</v>
      </c>
      <c r="P355" s="64" t="n">
        <f aca="false">$D$9*(1-EXP(-K355/$D$9))*$C$9</f>
        <v>2.36561263728012E-012</v>
      </c>
      <c r="Q355" s="65" t="n">
        <f aca="false">$D$8*(1-EXP(-K355/$D$8))*$C$8</f>
        <v>3.75279466639477E-011</v>
      </c>
      <c r="R355" s="66" t="n">
        <f aca="false">$B$13-K355</f>
        <v>151</v>
      </c>
      <c r="S355" s="67" t="n">
        <f aca="false">VLOOKUP($R355,$K$6:$Q$506,5)/$C$26</f>
        <v>0.393475370408064</v>
      </c>
      <c r="T355" s="68" t="n">
        <f aca="false">VLOOKUP($R355,$K$6:$Q$506,6)/$C$26</f>
        <v>7.55595930493073</v>
      </c>
      <c r="U355" s="69" t="n">
        <f aca="false">VLOOKUP($R355,$K$6:$Q$506,7)/$C$26</f>
        <v>93.6832934032004</v>
      </c>
      <c r="V355" s="28" t="s">
        <v>473</v>
      </c>
      <c r="W355" s="78" t="n">
        <f aca="false">G355*S355+H355*T355+I355*U355</f>
        <v>0</v>
      </c>
      <c r="X355" s="25"/>
      <c r="Y355" s="25"/>
      <c r="Z355" s="25"/>
    </row>
    <row r="356" customFormat="false" ht="15.75" hidden="false" customHeight="false" outlineLevel="0" collapsed="false">
      <c r="A356" s="25"/>
      <c r="B356" s="25"/>
      <c r="C356" s="25"/>
      <c r="D356" s="25"/>
      <c r="E356" s="25"/>
      <c r="F356" s="28" t="s">
        <v>474</v>
      </c>
      <c r="G356" s="103" t="n">
        <v>0</v>
      </c>
      <c r="H356" s="76" t="n">
        <v>0</v>
      </c>
      <c r="I356" s="77" t="n">
        <v>0</v>
      </c>
      <c r="J356" s="25"/>
      <c r="K356" s="61" t="n">
        <v>350</v>
      </c>
      <c r="L356" s="62" t="n">
        <f aca="false">$B$17+$B$18*EXP(-K356/$B$21)+$B$19*EXP(-K356/$B$22)+$B$20*EXP(-K356/$B$23)</f>
        <v>0.309543699700612</v>
      </c>
      <c r="M356" s="63" t="n">
        <f aca="false">EXP(-K356/$D$9)</f>
        <v>1.31336068395332E-013</v>
      </c>
      <c r="N356" s="63" t="n">
        <f aca="false">EXP(-K356/$D$8)</f>
        <v>0.0403159069579386</v>
      </c>
      <c r="O356" s="64" t="n">
        <f aca="false">(K356*$B$17+$B$18*$B$21*(1-EXP(-K356/$B$21))+$B$19*$B$22*(1-EXP(-K356/$B$22))+$B$20*$B$23*(1-EXP(-K356/$B$23)))*$C$7</f>
        <v>2.37888716460727E-013</v>
      </c>
      <c r="P356" s="64" t="n">
        <f aca="false">$D$9*(1-EXP(-K356/$D$9))*$C$9</f>
        <v>2.36561263728015E-012</v>
      </c>
      <c r="Q356" s="65" t="n">
        <f aca="false">$D$8*(1-EXP(-K356/$D$8))*$C$8</f>
        <v>3.75424824434333E-011</v>
      </c>
      <c r="R356" s="66" t="n">
        <f aca="false">$B$13-K356</f>
        <v>150</v>
      </c>
      <c r="S356" s="67" t="n">
        <f aca="false">VLOOKUP($R356,$K$6:$Q$506,5)/$C$26</f>
        <v>0.391434205277024</v>
      </c>
      <c r="T356" s="68" t="n">
        <f aca="false">VLOOKUP($R356,$K$6:$Q$506,6)/$C$26</f>
        <v>7.55595745377104</v>
      </c>
      <c r="U356" s="69" t="n">
        <f aca="false">VLOOKUP($R356,$K$6:$Q$506,7)/$C$26</f>
        <v>93.395108143413</v>
      </c>
      <c r="V356" s="28" t="s">
        <v>474</v>
      </c>
      <c r="W356" s="78" t="n">
        <f aca="false">G356*S356+H356*T356+I356*U356</f>
        <v>0</v>
      </c>
      <c r="X356" s="25"/>
      <c r="Y356" s="25"/>
      <c r="Z356" s="25"/>
    </row>
    <row r="357" customFormat="false" ht="15.75" hidden="false" customHeight="false" outlineLevel="0" collapsed="false">
      <c r="A357" s="25"/>
      <c r="B357" s="25"/>
      <c r="C357" s="25"/>
      <c r="D357" s="25"/>
      <c r="E357" s="25"/>
      <c r="F357" s="28" t="s">
        <v>475</v>
      </c>
      <c r="G357" s="103" t="n">
        <v>0</v>
      </c>
      <c r="H357" s="76" t="n">
        <v>0</v>
      </c>
      <c r="I357" s="77" t="n">
        <v>0</v>
      </c>
      <c r="J357" s="25"/>
      <c r="K357" s="61" t="n">
        <v>351</v>
      </c>
      <c r="L357" s="62" t="n">
        <f aca="false">$B$17+$B$18*EXP(-K357/$B$21)+$B$19*EXP(-K357/$B$22)+$B$20*EXP(-K357/$B$23)</f>
        <v>0.309309634276929</v>
      </c>
      <c r="M357" s="63" t="n">
        <f aca="false">EXP(-K357/$D$9)</f>
        <v>1.206644657133E-013</v>
      </c>
      <c r="N357" s="63" t="n">
        <f aca="false">EXP(-K357/$D$8)</f>
        <v>0.0399477277298497</v>
      </c>
      <c r="O357" s="64" t="n">
        <f aca="false">(K357*$B$17+$B$18*$B$21*(1-EXP(-K357/$B$21))+$B$19*$B$22*(1-EXP(-K357/$B$22))+$B$20*$B$23*(1-EXP(-K357/$B$23)))*$C$7</f>
        <v>2.38416248781773E-013</v>
      </c>
      <c r="P357" s="64" t="n">
        <f aca="false">$D$9*(1-EXP(-K357/$D$9))*$C$9</f>
        <v>2.36561263728017E-012</v>
      </c>
      <c r="Q357" s="65" t="n">
        <f aca="false">$D$8*(1-EXP(-K357/$D$8))*$C$8</f>
        <v>3.75568854770011E-011</v>
      </c>
      <c r="R357" s="66" t="n">
        <f aca="false">$B$13-K357</f>
        <v>149</v>
      </c>
      <c r="S357" s="67" t="n">
        <f aca="false">VLOOKUP($R357,$K$6:$Q$506,5)/$C$26</f>
        <v>0.389390231820093</v>
      </c>
      <c r="T357" s="68" t="n">
        <f aca="false">VLOOKUP($R357,$K$6:$Q$506,6)/$C$26</f>
        <v>7.55595543889423</v>
      </c>
      <c r="U357" s="69" t="n">
        <f aca="false">VLOOKUP($R357,$K$6:$Q$506,7)/$C$26</f>
        <v>93.1042668169974</v>
      </c>
      <c r="V357" s="28" t="s">
        <v>475</v>
      </c>
      <c r="W357" s="78" t="n">
        <f aca="false">G357*S357+H357*T357+I357*U357</f>
        <v>0</v>
      </c>
      <c r="X357" s="25"/>
      <c r="Y357" s="25"/>
      <c r="Z357" s="25"/>
    </row>
    <row r="358" customFormat="false" ht="15.75" hidden="false" customHeight="false" outlineLevel="0" collapsed="false">
      <c r="A358" s="25"/>
      <c r="B358" s="25"/>
      <c r="C358" s="25"/>
      <c r="D358" s="25"/>
      <c r="E358" s="25"/>
      <c r="F358" s="28" t="s">
        <v>476</v>
      </c>
      <c r="G358" s="103" t="n">
        <v>0</v>
      </c>
      <c r="H358" s="76" t="n">
        <v>0</v>
      </c>
      <c r="I358" s="77" t="n">
        <v>0</v>
      </c>
      <c r="J358" s="25"/>
      <c r="K358" s="61" t="n">
        <v>352</v>
      </c>
      <c r="L358" s="62" t="n">
        <f aca="false">$B$17+$B$18*EXP(-K358/$B$21)+$B$19*EXP(-K358/$B$22)+$B$20*EXP(-K358/$B$23)</f>
        <v>0.30907617447944</v>
      </c>
      <c r="M358" s="63" t="n">
        <f aca="false">EXP(-K358/$D$9)</f>
        <v>1.10859975205361E-013</v>
      </c>
      <c r="N358" s="63" t="n">
        <f aca="false">EXP(-K358/$D$8)</f>
        <v>0.0395829108456647</v>
      </c>
      <c r="O358" s="64" t="n">
        <f aca="false">(K358*$B$17+$B$18*$B$21*(1-EXP(-K358/$B$21))+$B$19*$B$22*(1-EXP(-K358/$B$22))+$B$20*$B$23*(1-EXP(-K358/$B$23)))*$C$7</f>
        <v>2.38943382568101E-013</v>
      </c>
      <c r="P358" s="64" t="n">
        <f aca="false">$D$9*(1-EXP(-K358/$D$9))*$C$9</f>
        <v>2.36561263728019E-012</v>
      </c>
      <c r="Q358" s="65" t="n">
        <f aca="false">$D$8*(1-EXP(-K358/$D$8))*$C$8</f>
        <v>3.75711569769341E-011</v>
      </c>
      <c r="R358" s="66" t="n">
        <f aca="false">$B$13-K358</f>
        <v>148</v>
      </c>
      <c r="S358" s="67" t="n">
        <f aca="false">VLOOKUP($R358,$K$6:$Q$506,5)/$C$26</f>
        <v>0.387343425415071</v>
      </c>
      <c r="T358" s="68" t="n">
        <f aca="false">VLOOKUP($R358,$K$6:$Q$506,6)/$C$26</f>
        <v>7.55595324582108</v>
      </c>
      <c r="U358" s="69" t="n">
        <f aca="false">VLOOKUP($R358,$K$6:$Q$506,7)/$C$26</f>
        <v>92.8107449442493</v>
      </c>
      <c r="V358" s="28" t="s">
        <v>476</v>
      </c>
      <c r="W358" s="78" t="n">
        <f aca="false">G358*S358+H358*T358+I358*U358</f>
        <v>0</v>
      </c>
      <c r="X358" s="25"/>
      <c r="Y358" s="25"/>
      <c r="Z358" s="25"/>
    </row>
    <row r="359" customFormat="false" ht="15.75" hidden="false" customHeight="false" outlineLevel="0" collapsed="false">
      <c r="A359" s="25"/>
      <c r="B359" s="25"/>
      <c r="C359" s="25"/>
      <c r="D359" s="25"/>
      <c r="E359" s="25"/>
      <c r="F359" s="28" t="s">
        <v>477</v>
      </c>
      <c r="G359" s="103" t="n">
        <v>0</v>
      </c>
      <c r="H359" s="76" t="n">
        <v>0</v>
      </c>
      <c r="I359" s="77" t="n">
        <v>0</v>
      </c>
      <c r="J359" s="25"/>
      <c r="K359" s="61" t="n">
        <v>353</v>
      </c>
      <c r="L359" s="62" t="n">
        <f aca="false">$B$17+$B$18*EXP(-K359/$B$21)+$B$19*EXP(-K359/$B$22)+$B$20*EXP(-K359/$B$23)</f>
        <v>0.308843318426122</v>
      </c>
      <c r="M359" s="63" t="n">
        <f aca="false">EXP(-K359/$D$9)</f>
        <v>1.01852140395121E-013</v>
      </c>
      <c r="N359" s="63" t="n">
        <f aca="false">EXP(-K359/$D$8)</f>
        <v>0.0392214255992612</v>
      </c>
      <c r="O359" s="64" t="n">
        <f aca="false">(K359*$B$17+$B$18*$B$21*(1-EXP(-K359/$B$21))+$B$19*$B$22*(1-EXP(-K359/$B$22))+$B$20*$B$23*(1-EXP(-K359/$B$23)))*$C$7</f>
        <v>2.39470118850618E-013</v>
      </c>
      <c r="P359" s="64" t="n">
        <f aca="false">$D$9*(1-EXP(-K359/$D$9))*$C$9</f>
        <v>2.36561263728021E-012</v>
      </c>
      <c r="Q359" s="65" t="n">
        <f aca="false">$D$8*(1-EXP(-K359/$D$8))*$C$8</f>
        <v>3.75852981444444E-011</v>
      </c>
      <c r="R359" s="66" t="n">
        <f aca="false">$B$13-K359</f>
        <v>147</v>
      </c>
      <c r="S359" s="67" t="n">
        <f aca="false">VLOOKUP($R359,$K$6:$Q$506,5)/$C$26</f>
        <v>0.385293760891913</v>
      </c>
      <c r="T359" s="68" t="n">
        <f aca="false">VLOOKUP($R359,$K$6:$Q$506,6)/$C$26</f>
        <v>7.55595085879186</v>
      </c>
      <c r="U359" s="69" t="n">
        <f aca="false">VLOOKUP($R359,$K$6:$Q$506,7)/$C$26</f>
        <v>92.5145178198467</v>
      </c>
      <c r="V359" s="28" t="s">
        <v>477</v>
      </c>
      <c r="W359" s="78" t="n">
        <f aca="false">G359*S359+H359*T359+I359*U359</f>
        <v>0</v>
      </c>
      <c r="X359" s="25"/>
      <c r="Y359" s="25"/>
      <c r="Z359" s="25"/>
    </row>
    <row r="360" customFormat="false" ht="15.75" hidden="false" customHeight="false" outlineLevel="0" collapsed="false">
      <c r="A360" s="25"/>
      <c r="B360" s="25"/>
      <c r="C360" s="25"/>
      <c r="D360" s="25"/>
      <c r="E360" s="25"/>
      <c r="F360" s="28" t="s">
        <v>478</v>
      </c>
      <c r="G360" s="103" t="n">
        <v>0</v>
      </c>
      <c r="H360" s="76" t="n">
        <v>0</v>
      </c>
      <c r="I360" s="77" t="n">
        <v>0</v>
      </c>
      <c r="J360" s="25"/>
      <c r="K360" s="61" t="n">
        <v>354</v>
      </c>
      <c r="L360" s="62" t="n">
        <f aca="false">$B$17+$B$18*EXP(-K360/$B$21)+$B$19*EXP(-K360/$B$22)+$B$20*EXP(-K360/$B$23)</f>
        <v>0.308611064249122</v>
      </c>
      <c r="M360" s="63" t="n">
        <f aca="false">EXP(-K360/$D$9)</f>
        <v>9.35762296884021E-014</v>
      </c>
      <c r="N360" s="63" t="n">
        <f aca="false">EXP(-K360/$D$8)</f>
        <v>0.0388632415649357</v>
      </c>
      <c r="O360" s="64" t="n">
        <f aca="false">(K360*$B$17+$B$18*$B$21*(1-EXP(-K360/$B$21))+$B$19*$B$22*(1-EXP(-K360/$B$22))+$B$20*$B$23*(1-EXP(-K360/$B$23)))*$C$7</f>
        <v>2.39996458657036E-013</v>
      </c>
      <c r="P360" s="64" t="n">
        <f aca="false">$D$9*(1-EXP(-K360/$D$9))*$C$9</f>
        <v>2.36561263728023E-012</v>
      </c>
      <c r="Q360" s="65" t="n">
        <f aca="false">$D$8*(1-EXP(-K360/$D$8))*$C$8</f>
        <v>3.75993101697741E-011</v>
      </c>
      <c r="R360" s="66" t="n">
        <f aca="false">$B$13-K360</f>
        <v>146</v>
      </c>
      <c r="S360" s="67" t="n">
        <f aca="false">VLOOKUP($R360,$K$6:$Q$506,5)/$C$26</f>
        <v>0.383241212517869</v>
      </c>
      <c r="T360" s="68" t="n">
        <f aca="false">VLOOKUP($R360,$K$6:$Q$506,6)/$C$26</f>
        <v>7.55594826065305</v>
      </c>
      <c r="U360" s="69" t="n">
        <f aca="false">VLOOKUP($R360,$K$6:$Q$506,7)/$C$26</f>
        <v>92.2155605107703</v>
      </c>
      <c r="V360" s="28" t="s">
        <v>478</v>
      </c>
      <c r="W360" s="78" t="n">
        <f aca="false">G360*S360+H360*T360+I360*U360</f>
        <v>0</v>
      </c>
      <c r="X360" s="25"/>
      <c r="Y360" s="25"/>
      <c r="Z360" s="25"/>
    </row>
    <row r="361" customFormat="false" ht="15.75" hidden="false" customHeight="false" outlineLevel="0" collapsed="false">
      <c r="A361" s="25"/>
      <c r="B361" s="25"/>
      <c r="C361" s="25"/>
      <c r="D361" s="25"/>
      <c r="E361" s="25"/>
      <c r="F361" s="28" t="s">
        <v>479</v>
      </c>
      <c r="G361" s="103" t="n">
        <v>0</v>
      </c>
      <c r="H361" s="76" t="n">
        <v>0</v>
      </c>
      <c r="I361" s="77" t="n">
        <v>0</v>
      </c>
      <c r="J361" s="25"/>
      <c r="K361" s="61" t="n">
        <v>355</v>
      </c>
      <c r="L361" s="62" t="n">
        <f aca="false">$B$17+$B$18*EXP(-K361/$B$21)+$B$19*EXP(-K361/$B$22)+$B$20*EXP(-K361/$B$23)</f>
        <v>0.308379410094468</v>
      </c>
      <c r="M361" s="63" t="n">
        <f aca="false">EXP(-K361/$D$9)</f>
        <v>8.59727712027154E-014</v>
      </c>
      <c r="N361" s="63" t="n">
        <f aca="false">EXP(-K361/$D$8)</f>
        <v>0.0385083285948433</v>
      </c>
      <c r="O361" s="64" t="n">
        <f aca="false">(K361*$B$17+$B$18*$B$21*(1-EXP(-K361/$B$21))+$B$19*$B$22*(1-EXP(-K361/$B$22))+$B$20*$B$23*(1-EXP(-K361/$B$23)))*$C$7</f>
        <v>2.40522403011894E-013</v>
      </c>
      <c r="P361" s="64" t="n">
        <f aca="false">$D$9*(1-EXP(-K361/$D$9))*$C$9</f>
        <v>2.36561263728025E-012</v>
      </c>
      <c r="Q361" s="65" t="n">
        <f aca="false">$D$8*(1-EXP(-K361/$D$8))*$C$8</f>
        <v>3.76131942322955E-011</v>
      </c>
      <c r="R361" s="66" t="n">
        <f aca="false">$B$13-K361</f>
        <v>145</v>
      </c>
      <c r="S361" s="67" t="n">
        <f aca="false">VLOOKUP($R361,$K$6:$Q$506,5)/$C$26</f>
        <v>0.381185753982222</v>
      </c>
      <c r="T361" s="68" t="n">
        <f aca="false">VLOOKUP($R361,$K$6:$Q$506,6)/$C$26</f>
        <v>7.55594543273403</v>
      </c>
      <c r="U361" s="69" t="n">
        <f aca="false">VLOOKUP($R361,$K$6:$Q$506,7)/$C$26</f>
        <v>91.9138478542051</v>
      </c>
      <c r="V361" s="28" t="s">
        <v>479</v>
      </c>
      <c r="W361" s="78" t="n">
        <f aca="false">G361*S361+H361*T361+I361*U361</f>
        <v>0</v>
      </c>
      <c r="X361" s="25"/>
      <c r="Y361" s="25"/>
      <c r="Z361" s="25"/>
    </row>
    <row r="362" customFormat="false" ht="15.75" hidden="false" customHeight="false" outlineLevel="0" collapsed="false">
      <c r="A362" s="25"/>
      <c r="B362" s="25"/>
      <c r="C362" s="25"/>
      <c r="D362" s="25"/>
      <c r="E362" s="25"/>
      <c r="F362" s="28" t="s">
        <v>480</v>
      </c>
      <c r="G362" s="103" t="n">
        <v>0</v>
      </c>
      <c r="H362" s="76" t="n">
        <v>0</v>
      </c>
      <c r="I362" s="77" t="n">
        <v>0</v>
      </c>
      <c r="J362" s="25"/>
      <c r="K362" s="61" t="n">
        <v>356</v>
      </c>
      <c r="L362" s="62" t="n">
        <f aca="false">$B$17+$B$18*EXP(-K362/$B$21)+$B$19*EXP(-K362/$B$22)+$B$20*EXP(-K362/$B$23)</f>
        <v>0.308148354121788</v>
      </c>
      <c r="M362" s="63" t="n">
        <f aca="false">EXP(-K362/$D$9)</f>
        <v>7.89871253937744E-014</v>
      </c>
      <c r="N362" s="63" t="n">
        <f aca="false">EXP(-K362/$D$8)</f>
        <v>0.0381566568164597</v>
      </c>
      <c r="O362" s="64" t="n">
        <f aca="false">(K362*$B$17+$B$18*$B$21*(1-EXP(-K362/$B$21))+$B$19*$B$22*(1-EXP(-K362/$B$22))+$B$20*$B$23*(1-EXP(-K362/$B$23)))*$C$7</f>
        <v>2.41047952936581E-013</v>
      </c>
      <c r="P362" s="64" t="n">
        <f aca="false">$D$9*(1-EXP(-K362/$D$9))*$C$9</f>
        <v>2.36561263728027E-012</v>
      </c>
      <c r="Q362" s="65" t="n">
        <f aca="false">$D$8*(1-EXP(-K362/$D$8))*$C$8</f>
        <v>3.76269515006107E-011</v>
      </c>
      <c r="R362" s="66" t="n">
        <f aca="false">$B$13-K362</f>
        <v>144</v>
      </c>
      <c r="S362" s="67" t="n">
        <f aca="false">VLOOKUP($R362,$K$6:$Q$506,5)/$C$26</f>
        <v>0.379127358380589</v>
      </c>
      <c r="T362" s="68" t="n">
        <f aca="false">VLOOKUP($R362,$K$6:$Q$506,6)/$C$26</f>
        <v>7.55594235471298</v>
      </c>
      <c r="U362" s="69" t="n">
        <f aca="false">VLOOKUP($R362,$K$6:$Q$506,7)/$C$26</f>
        <v>91.6093544554221</v>
      </c>
      <c r="V362" s="28" t="s">
        <v>480</v>
      </c>
      <c r="W362" s="78" t="n">
        <f aca="false">G362*S362+H362*T362+I362*U362</f>
        <v>0</v>
      </c>
      <c r="X362" s="25"/>
      <c r="Y362" s="25"/>
      <c r="Z362" s="25"/>
    </row>
    <row r="363" customFormat="false" ht="15.75" hidden="false" customHeight="false" outlineLevel="0" collapsed="false">
      <c r="A363" s="25"/>
      <c r="B363" s="25"/>
      <c r="C363" s="25"/>
      <c r="D363" s="25"/>
      <c r="E363" s="25"/>
      <c r="F363" s="28" t="s">
        <v>481</v>
      </c>
      <c r="G363" s="103" t="n">
        <v>0</v>
      </c>
      <c r="H363" s="76" t="n">
        <v>0</v>
      </c>
      <c r="I363" s="77" t="n">
        <v>0</v>
      </c>
      <c r="J363" s="25"/>
      <c r="K363" s="61" t="n">
        <v>357</v>
      </c>
      <c r="L363" s="62" t="n">
        <f aca="false">$B$17+$B$18*EXP(-K363/$B$21)+$B$19*EXP(-K363/$B$22)+$B$20*EXP(-K363/$B$23)</f>
        <v>0.307917894504034</v>
      </c>
      <c r="M363" s="63" t="n">
        <f aca="false">EXP(-K363/$D$9)</f>
        <v>7.25690924078854E-014</v>
      </c>
      <c r="N363" s="63" t="n">
        <f aca="false">EXP(-K363/$D$8)</f>
        <v>0.0378081966300673</v>
      </c>
      <c r="O363" s="64" t="n">
        <f aca="false">(K363*$B$17+$B$18*$B$21*(1-EXP(-K363/$B$21))+$B$19*$B$22*(1-EXP(-K363/$B$22))+$B$20*$B$23*(1-EXP(-K363/$B$23)))*$C$7</f>
        <v>2.41573109449361E-013</v>
      </c>
      <c r="P363" s="64" t="n">
        <f aca="false">$D$9*(1-EXP(-K363/$D$9))*$C$9</f>
        <v>2.36561263728028E-012</v>
      </c>
      <c r="Q363" s="65" t="n">
        <f aca="false">$D$8*(1-EXP(-K363/$D$8))*$C$8</f>
        <v>3.76405831326496E-011</v>
      </c>
      <c r="R363" s="66" t="n">
        <f aca="false">$B$13-K363</f>
        <v>143</v>
      </c>
      <c r="S363" s="67" t="n">
        <f aca="false">VLOOKUP($R363,$K$6:$Q$506,5)/$C$26</f>
        <v>0.377065998198805</v>
      </c>
      <c r="T363" s="68" t="n">
        <f aca="false">VLOOKUP($R363,$K$6:$Q$506,6)/$C$26</f>
        <v>7.5559390044708</v>
      </c>
      <c r="U363" s="69" t="n">
        <f aca="false">VLOOKUP($R363,$K$6:$Q$506,7)/$C$26</f>
        <v>91.3020546856415</v>
      </c>
      <c r="V363" s="28" t="s">
        <v>481</v>
      </c>
      <c r="W363" s="78" t="n">
        <f aca="false">G363*S363+H363*T363+I363*U363</f>
        <v>0</v>
      </c>
      <c r="X363" s="25"/>
      <c r="Y363" s="25"/>
      <c r="Z363" s="25"/>
    </row>
    <row r="364" customFormat="false" ht="15.75" hidden="false" customHeight="false" outlineLevel="0" collapsed="false">
      <c r="A364" s="25"/>
      <c r="B364" s="25"/>
      <c r="C364" s="25"/>
      <c r="D364" s="25"/>
      <c r="E364" s="25"/>
      <c r="F364" s="28" t="s">
        <v>482</v>
      </c>
      <c r="G364" s="103" t="n">
        <v>0</v>
      </c>
      <c r="H364" s="76" t="n">
        <v>0</v>
      </c>
      <c r="I364" s="77" t="n">
        <v>0</v>
      </c>
      <c r="J364" s="25"/>
      <c r="K364" s="61" t="n">
        <v>358</v>
      </c>
      <c r="L364" s="62" t="n">
        <f aca="false">$B$17+$B$18*EXP(-K364/$B$21)+$B$19*EXP(-K364/$B$22)+$B$20*EXP(-K364/$B$23)</f>
        <v>0.307688029427217</v>
      </c>
      <c r="M364" s="63" t="n">
        <f aca="false">EXP(-K364/$D$9)</f>
        <v>6.66725513385917E-014</v>
      </c>
      <c r="N364" s="63" t="n">
        <f aca="false">EXP(-K364/$D$8)</f>
        <v>0.0374629187062638</v>
      </c>
      <c r="O364" s="64" t="n">
        <f aca="false">(K364*$B$17+$B$18*$B$21*(1-EXP(-K364/$B$21))+$B$19*$B$22*(1-EXP(-K364/$B$22))+$B$20*$B$23*(1-EXP(-K364/$B$23)))*$C$7</f>
        <v>2.42097873565394E-013</v>
      </c>
      <c r="P364" s="64" t="n">
        <f aca="false">$D$9*(1-EXP(-K364/$D$9))*$C$9</f>
        <v>2.3656126372803E-012</v>
      </c>
      <c r="Q364" s="65" t="n">
        <f aca="false">$D$8*(1-EXP(-K364/$D$8))*$C$8</f>
        <v>3.76540902757673E-011</v>
      </c>
      <c r="R364" s="66" t="n">
        <f aca="false">$B$13-K364</f>
        <v>142</v>
      </c>
      <c r="S364" s="67" t="n">
        <f aca="false">VLOOKUP($R364,$K$6:$Q$506,5)/$C$26</f>
        <v>0.375001645296346</v>
      </c>
      <c r="T364" s="68" t="n">
        <f aca="false">VLOOKUP($R364,$K$6:$Q$506,6)/$C$26</f>
        <v>7.55593535793216</v>
      </c>
      <c r="U364" s="69" t="n">
        <f aca="false">VLOOKUP($R364,$K$6:$Q$506,7)/$C$26</f>
        <v>90.991922679875</v>
      </c>
      <c r="V364" s="28" t="s">
        <v>482</v>
      </c>
      <c r="W364" s="78" t="n">
        <f aca="false">G364*S364+H364*T364+I364*U364</f>
        <v>0</v>
      </c>
      <c r="X364" s="25"/>
      <c r="Y364" s="25"/>
      <c r="Z364" s="25"/>
    </row>
    <row r="365" customFormat="false" ht="15.75" hidden="false" customHeight="false" outlineLevel="0" collapsed="false">
      <c r="A365" s="25"/>
      <c r="B365" s="25"/>
      <c r="C365" s="25"/>
      <c r="D365" s="25"/>
      <c r="E365" s="25"/>
      <c r="F365" s="28" t="s">
        <v>483</v>
      </c>
      <c r="G365" s="103" t="n">
        <v>0</v>
      </c>
      <c r="H365" s="76" t="n">
        <v>0</v>
      </c>
      <c r="I365" s="77" t="n">
        <v>0</v>
      </c>
      <c r="J365" s="25"/>
      <c r="K365" s="61" t="n">
        <v>359</v>
      </c>
      <c r="L365" s="62" t="n">
        <f aca="false">$B$17+$B$18*EXP(-K365/$B$21)+$B$19*EXP(-K365/$B$22)+$B$20*EXP(-K365/$B$23)</f>
        <v>0.307458757090141</v>
      </c>
      <c r="M365" s="63" t="n">
        <f aca="false">EXP(-K365/$D$9)</f>
        <v>6.12551287952187E-014</v>
      </c>
      <c r="N365" s="63" t="n">
        <f aca="false">EXP(-K365/$D$8)</f>
        <v>0.0371207939834931</v>
      </c>
      <c r="O365" s="64" t="n">
        <f aca="false">(K365*$B$17+$B$18*$B$21*(1-EXP(-K365/$B$21))+$B$19*$B$22*(1-EXP(-K365/$B$22))+$B$20*$B$23*(1-EXP(-K365/$B$23)))*$C$7</f>
        <v>2.42622246296757E-013</v>
      </c>
      <c r="P365" s="64" t="n">
        <f aca="false">$D$9*(1-EXP(-K365/$D$9))*$C$9</f>
        <v>2.36561263728031E-012</v>
      </c>
      <c r="Q365" s="65" t="n">
        <f aca="false">$D$8*(1-EXP(-K365/$D$8))*$C$8</f>
        <v>3.7667474066841E-011</v>
      </c>
      <c r="R365" s="66" t="n">
        <f aca="false">$B$13-K365</f>
        <v>141</v>
      </c>
      <c r="S365" s="67" t="n">
        <f aca="false">VLOOKUP($R365,$K$6:$Q$506,5)/$C$26</f>
        <v>0.372934270889296</v>
      </c>
      <c r="T365" s="68" t="n">
        <f aca="false">VLOOKUP($R365,$K$6:$Q$506,6)/$C$26</f>
        <v>7.55593138889251</v>
      </c>
      <c r="U365" s="69" t="n">
        <f aca="false">VLOOKUP($R365,$K$6:$Q$506,7)/$C$26</f>
        <v>90.6789323347492</v>
      </c>
      <c r="V365" s="28" t="s">
        <v>483</v>
      </c>
      <c r="W365" s="78" t="n">
        <f aca="false">G365*S365+H365*T365+I365*U365</f>
        <v>0</v>
      </c>
      <c r="X365" s="25"/>
      <c r="Y365" s="25"/>
      <c r="Z365" s="25"/>
    </row>
    <row r="366" customFormat="false" ht="15.75" hidden="false" customHeight="false" outlineLevel="0" collapsed="false">
      <c r="A366" s="25"/>
      <c r="B366" s="25"/>
      <c r="C366" s="25"/>
      <c r="D366" s="25"/>
      <c r="E366" s="25"/>
      <c r="F366" s="28" t="s">
        <v>484</v>
      </c>
      <c r="G366" s="103" t="n">
        <v>0</v>
      </c>
      <c r="H366" s="76" t="n">
        <v>0</v>
      </c>
      <c r="I366" s="77" t="n">
        <v>0</v>
      </c>
      <c r="J366" s="25"/>
      <c r="K366" s="61" t="n">
        <v>360</v>
      </c>
      <c r="L366" s="62" t="n">
        <f aca="false">$B$17+$B$18*EXP(-K366/$B$21)+$B$19*EXP(-K366/$B$22)+$B$20*EXP(-K366/$B$23)</f>
        <v>0.307230075704156</v>
      </c>
      <c r="M366" s="63" t="n">
        <f aca="false">EXP(-K366/$D$9)</f>
        <v>5.6277894401605E-014</v>
      </c>
      <c r="N366" s="63" t="n">
        <f aca="false">EXP(-K366/$D$8)</f>
        <v>0.0367817936655999</v>
      </c>
      <c r="O366" s="64" t="n">
        <f aca="false">(K366*$B$17+$B$18*$B$21*(1-EXP(-K366/$B$21))+$B$19*$B$22*(1-EXP(-K366/$B$22))+$B$20*$B$23*(1-EXP(-K366/$B$23)))*$C$7</f>
        <v>2.4314622865247E-013</v>
      </c>
      <c r="P366" s="64" t="n">
        <f aca="false">$D$9*(1-EXP(-K366/$D$9))*$C$9</f>
        <v>2.36561263728032E-012</v>
      </c>
      <c r="Q366" s="65" t="n">
        <f aca="false">$D$8*(1-EXP(-K366/$D$8))*$C$8</f>
        <v>3.76807356323657E-011</v>
      </c>
      <c r="R366" s="66" t="n">
        <f aca="false">$B$13-K366</f>
        <v>140</v>
      </c>
      <c r="S366" s="67" t="n">
        <f aca="false">VLOOKUP($R366,$K$6:$Q$506,5)/$C$26</f>
        <v>0.370863845532854</v>
      </c>
      <c r="T366" s="68" t="n">
        <f aca="false">VLOOKUP($R366,$K$6:$Q$506,6)/$C$26</f>
        <v>7.55592706882977</v>
      </c>
      <c r="U366" s="69" t="n">
        <f aca="false">VLOOKUP($R366,$K$6:$Q$506,7)/$C$26</f>
        <v>90.363057306308</v>
      </c>
      <c r="V366" s="28" t="s">
        <v>484</v>
      </c>
      <c r="W366" s="78" t="n">
        <f aca="false">G366*S366+H366*T366+I366*U366</f>
        <v>0</v>
      </c>
      <c r="X366" s="25"/>
      <c r="Y366" s="25"/>
      <c r="Z366" s="25"/>
    </row>
    <row r="367" customFormat="false" ht="15.75" hidden="false" customHeight="false" outlineLevel="0" collapsed="false">
      <c r="A367" s="25"/>
      <c r="B367" s="25"/>
      <c r="C367" s="25"/>
      <c r="D367" s="25"/>
      <c r="E367" s="25"/>
      <c r="F367" s="28" t="s">
        <v>485</v>
      </c>
      <c r="G367" s="103" t="n">
        <v>0</v>
      </c>
      <c r="H367" s="76" t="n">
        <v>0</v>
      </c>
      <c r="I367" s="77" t="n">
        <v>0</v>
      </c>
      <c r="J367" s="25"/>
      <c r="K367" s="61" t="n">
        <v>361</v>
      </c>
      <c r="L367" s="62" t="n">
        <f aca="false">$B$17+$B$18*EXP(-K367/$B$21)+$B$19*EXP(-K367/$B$22)+$B$20*EXP(-K367/$B$23)</f>
        <v>0.307001983492905</v>
      </c>
      <c r="M367" s="63" t="n">
        <f aca="false">EXP(-K367/$D$9)</f>
        <v>5.17050810368291E-014</v>
      </c>
      <c r="N367" s="63" t="n">
        <f aca="false">EXP(-K367/$D$8)</f>
        <v>0.0364458892194056</v>
      </c>
      <c r="O367" s="64" t="n">
        <f aca="false">(K367*$B$17+$B$18*$B$21*(1-EXP(-K367/$B$21))+$B$19*$B$22*(1-EXP(-K367/$B$22))+$B$20*$B$23*(1-EXP(-K367/$B$23)))*$C$7</f>
        <v>2.4366982163851E-013</v>
      </c>
      <c r="P367" s="64" t="n">
        <f aca="false">$D$9*(1-EXP(-K367/$D$9))*$C$9</f>
        <v>2.36561263728033E-012</v>
      </c>
      <c r="Q367" s="65" t="n">
        <f aca="false">$D$8*(1-EXP(-K367/$D$8))*$C$8</f>
        <v>3.76938760885484E-011</v>
      </c>
      <c r="R367" s="66" t="n">
        <f aca="false">$B$13-K367</f>
        <v>139</v>
      </c>
      <c r="S367" s="67" t="n">
        <f aca="false">VLOOKUP($R367,$K$6:$Q$506,5)/$C$26</f>
        <v>0.368790339103337</v>
      </c>
      <c r="T367" s="68" t="n">
        <f aca="false">VLOOKUP($R367,$K$6:$Q$506,6)/$C$26</f>
        <v>7.55592236669935</v>
      </c>
      <c r="U367" s="69" t="n">
        <f aca="false">VLOOKUP($R367,$K$6:$Q$506,7)/$C$26</f>
        <v>90.0442710077958</v>
      </c>
      <c r="V367" s="28" t="s">
        <v>485</v>
      </c>
      <c r="W367" s="78" t="n">
        <f aca="false">G367*S367+H367*T367+I367*U367</f>
        <v>0</v>
      </c>
      <c r="X367" s="25"/>
      <c r="Y367" s="25"/>
      <c r="Z367" s="25"/>
    </row>
    <row r="368" customFormat="false" ht="15.75" hidden="false" customHeight="false" outlineLevel="0" collapsed="false">
      <c r="A368" s="25"/>
      <c r="B368" s="25"/>
      <c r="C368" s="25"/>
      <c r="D368" s="25"/>
      <c r="E368" s="25"/>
      <c r="F368" s="28" t="s">
        <v>486</v>
      </c>
      <c r="G368" s="103" t="n">
        <v>0</v>
      </c>
      <c r="H368" s="76" t="n">
        <v>0</v>
      </c>
      <c r="I368" s="77" t="n">
        <v>0</v>
      </c>
      <c r="J368" s="25"/>
      <c r="K368" s="61" t="n">
        <v>362</v>
      </c>
      <c r="L368" s="62" t="n">
        <f aca="false">$B$17+$B$18*EXP(-K368/$B$21)+$B$19*EXP(-K368/$B$22)+$B$20*EXP(-K368/$B$23)</f>
        <v>0.306774478692086</v>
      </c>
      <c r="M368" s="63" t="n">
        <f aca="false">EXP(-K368/$D$9)</f>
        <v>4.75038278075453E-014</v>
      </c>
      <c r="N368" s="63" t="n">
        <f aca="false">EXP(-K368/$D$8)</f>
        <v>0.0361130523723066</v>
      </c>
      <c r="O368" s="64" t="n">
        <f aca="false">(K368*$B$17+$B$18*$B$21*(1-EXP(-K368/$B$21))+$B$19*$B$22*(1-EXP(-K368/$B$22))+$B$20*$B$23*(1-EXP(-K368/$B$23)))*$C$7</f>
        <v>2.4419302625784E-013</v>
      </c>
      <c r="P368" s="64" t="n">
        <f aca="false">$D$9*(1-EXP(-K368/$D$9))*$C$9</f>
        <v>2.36561263728034E-012</v>
      </c>
      <c r="Q368" s="65" t="n">
        <f aca="false">$D$8*(1-EXP(-K368/$D$8))*$C$8</f>
        <v>3.7706896541403E-011</v>
      </c>
      <c r="R368" s="66" t="n">
        <f aca="false">$B$13-K368</f>
        <v>138</v>
      </c>
      <c r="S368" s="67" t="n">
        <f aca="false">VLOOKUP($R368,$K$6:$Q$506,5)/$C$26</f>
        <v>0.366713720779701</v>
      </c>
      <c r="T368" s="68" t="n">
        <f aca="false">VLOOKUP($R368,$K$6:$Q$506,6)/$C$26</f>
        <v>7.55591724871106</v>
      </c>
      <c r="U368" s="69" t="n">
        <f aca="false">VLOOKUP($R368,$K$6:$Q$506,7)/$C$26</f>
        <v>89.7225466074195</v>
      </c>
      <c r="V368" s="28" t="s">
        <v>486</v>
      </c>
      <c r="W368" s="78" t="n">
        <f aca="false">G368*S368+H368*T368+I368*U368</f>
        <v>0</v>
      </c>
      <c r="X368" s="25"/>
      <c r="Y368" s="25"/>
      <c r="Z368" s="25"/>
    </row>
    <row r="369" customFormat="false" ht="15.75" hidden="false" customHeight="false" outlineLevel="0" collapsed="false">
      <c r="A369" s="25"/>
      <c r="B369" s="25"/>
      <c r="C369" s="25"/>
      <c r="D369" s="25"/>
      <c r="E369" s="25"/>
      <c r="F369" s="28" t="s">
        <v>487</v>
      </c>
      <c r="G369" s="103" t="n">
        <v>0</v>
      </c>
      <c r="H369" s="76" t="n">
        <v>0</v>
      </c>
      <c r="I369" s="77" t="n">
        <v>0</v>
      </c>
      <c r="J369" s="25"/>
      <c r="K369" s="61" t="n">
        <v>363</v>
      </c>
      <c r="L369" s="62" t="n">
        <f aca="false">$B$17+$B$18*EXP(-K369/$B$21)+$B$19*EXP(-K369/$B$22)+$B$20*EXP(-K369/$B$23)</f>
        <v>0.306547559549217</v>
      </c>
      <c r="M369" s="63" t="n">
        <f aca="false">EXP(-K369/$D$9)</f>
        <v>4.36439439048853E-014</v>
      </c>
      <c r="N369" s="63" t="n">
        <f aca="false">EXP(-K369/$D$8)</f>
        <v>0.0357832551098949</v>
      </c>
      <c r="O369" s="64" t="n">
        <f aca="false">(K369*$B$17+$B$18*$B$21*(1-EXP(-K369/$B$21))+$B$19*$B$22*(1-EXP(-K369/$B$22))+$B$20*$B$23*(1-EXP(-K369/$B$23)))*$C$7</f>
        <v>2.44715843510421E-013</v>
      </c>
      <c r="P369" s="64" t="n">
        <f aca="false">$D$9*(1-EXP(-K369/$D$9))*$C$9</f>
        <v>2.36561263728035E-012</v>
      </c>
      <c r="Q369" s="65" t="n">
        <f aca="false">$D$8*(1-EXP(-K369/$D$8))*$C$8</f>
        <v>3.77197980868425E-011</v>
      </c>
      <c r="R369" s="66" t="n">
        <f aca="false">$B$13-K369</f>
        <v>137</v>
      </c>
      <c r="S369" s="67" t="n">
        <f aca="false">VLOOKUP($R369,$K$6:$Q$506,5)/$C$26</f>
        <v>0.364633959024542</v>
      </c>
      <c r="T369" s="68" t="n">
        <f aca="false">VLOOKUP($R369,$K$6:$Q$506,6)/$C$26</f>
        <v>7.5559116780863</v>
      </c>
      <c r="U369" s="69" t="n">
        <f aca="false">VLOOKUP($R369,$K$6:$Q$506,7)/$C$26</f>
        <v>89.39785702609</v>
      </c>
      <c r="V369" s="28" t="s">
        <v>487</v>
      </c>
      <c r="W369" s="78" t="n">
        <f aca="false">G369*S369+H369*T369+I369*U369</f>
        <v>0</v>
      </c>
      <c r="X369" s="25"/>
      <c r="Y369" s="25"/>
      <c r="Z369" s="25"/>
    </row>
    <row r="370" customFormat="false" ht="15.75" hidden="false" customHeight="false" outlineLevel="0" collapsed="false">
      <c r="A370" s="25"/>
      <c r="B370" s="25"/>
      <c r="C370" s="25"/>
      <c r="D370" s="25"/>
      <c r="E370" s="25"/>
      <c r="F370" s="28" t="s">
        <v>488</v>
      </c>
      <c r="G370" s="103" t="n">
        <v>0</v>
      </c>
      <c r="H370" s="76" t="n">
        <v>0</v>
      </c>
      <c r="I370" s="77" t="n">
        <v>0</v>
      </c>
      <c r="J370" s="25"/>
      <c r="K370" s="61" t="n">
        <v>364</v>
      </c>
      <c r="L370" s="62" t="n">
        <f aca="false">$B$17+$B$18*EXP(-K370/$B$21)+$B$19*EXP(-K370/$B$22)+$B$20*EXP(-K370/$B$23)</f>
        <v>0.306321224323407</v>
      </c>
      <c r="M370" s="63" t="n">
        <f aca="false">EXP(-K370/$D$9)</f>
        <v>4.00976916489712E-014</v>
      </c>
      <c r="N370" s="63" t="n">
        <f aca="false">EXP(-K370/$D$8)</f>
        <v>0.0354564696736</v>
      </c>
      <c r="O370" s="64" t="n">
        <f aca="false">(K370*$B$17+$B$18*$B$21*(1-EXP(-K370/$B$21))+$B$19*$B$22*(1-EXP(-K370/$B$22))+$B$20*$B$23*(1-EXP(-K370/$B$23)))*$C$7</f>
        <v>2.4523827439324E-013</v>
      </c>
      <c r="P370" s="64" t="n">
        <f aca="false">$D$9*(1-EXP(-K370/$D$9))*$C$9</f>
        <v>2.36561263728036E-012</v>
      </c>
      <c r="Q370" s="65" t="n">
        <f aca="false">$D$8*(1-EXP(-K370/$D$8))*$C$8</f>
        <v>3.77325818107719E-011</v>
      </c>
      <c r="R370" s="66" t="n">
        <f aca="false">$B$13-K370</f>
        <v>136</v>
      </c>
      <c r="S370" s="67" t="n">
        <f aca="false">VLOOKUP($R370,$K$6:$Q$506,5)/$C$26</f>
        <v>0.362551021564573</v>
      </c>
      <c r="T370" s="68" t="n">
        <f aca="false">VLOOKUP($R370,$K$6:$Q$506,6)/$C$26</f>
        <v>7.55590561479376</v>
      </c>
      <c r="U370" s="69" t="n">
        <f aca="false">VLOOKUP($R370,$K$6:$Q$506,7)/$C$26</f>
        <v>89.0701749351432</v>
      </c>
      <c r="V370" s="28" t="s">
        <v>488</v>
      </c>
      <c r="W370" s="78" t="n">
        <f aca="false">G370*S370+H370*T370+I370*U370</f>
        <v>0</v>
      </c>
      <c r="X370" s="25"/>
      <c r="Y370" s="25"/>
      <c r="Z370" s="25"/>
    </row>
    <row r="371" customFormat="false" ht="15.75" hidden="false" customHeight="false" outlineLevel="0" collapsed="false">
      <c r="A371" s="25"/>
      <c r="B371" s="25"/>
      <c r="C371" s="25"/>
      <c r="D371" s="25"/>
      <c r="E371" s="25"/>
      <c r="F371" s="28" t="s">
        <v>489</v>
      </c>
      <c r="G371" s="103" t="n">
        <v>0</v>
      </c>
      <c r="H371" s="76" t="n">
        <v>0</v>
      </c>
      <c r="I371" s="77" t="n">
        <v>0</v>
      </c>
      <c r="J371" s="25"/>
      <c r="K371" s="61" t="n">
        <v>365</v>
      </c>
      <c r="L371" s="62" t="n">
        <f aca="false">$B$17+$B$18*EXP(-K371/$B$21)+$B$19*EXP(-K371/$B$22)+$B$20*EXP(-K371/$B$23)</f>
        <v>0.306095471285136</v>
      </c>
      <c r="M371" s="63" t="n">
        <f aca="false">EXP(-K371/$D$9)</f>
        <v>3.6839587161966E-014</v>
      </c>
      <c r="N371" s="63" t="n">
        <f aca="false">EXP(-K371/$D$8)</f>
        <v>0.0351326685583528</v>
      </c>
      <c r="O371" s="64" t="n">
        <f aca="false">(K371*$B$17+$B$18*$B$21*(1-EXP(-K371/$B$21))+$B$19*$B$22*(1-EXP(-K371/$B$22))+$B$20*$B$23*(1-EXP(-K371/$B$23)))*$C$7</f>
        <v>2.45760319900324E-013</v>
      </c>
      <c r="P371" s="64" t="n">
        <f aca="false">$D$9*(1-EXP(-K371/$D$9))*$C$9</f>
        <v>2.36561263728037E-012</v>
      </c>
      <c r="Q371" s="65" t="n">
        <f aca="false">$D$8*(1-EXP(-K371/$D$8))*$C$8</f>
        <v>3.77452487891792E-011</v>
      </c>
      <c r="R371" s="66" t="n">
        <f aca="false">$B$13-K371</f>
        <v>135</v>
      </c>
      <c r="S371" s="67" t="n">
        <f aca="false">VLOOKUP($R371,$K$6:$Q$506,5)/$C$26</f>
        <v>0.360464875370559</v>
      </c>
      <c r="T371" s="68" t="n">
        <f aca="false">VLOOKUP($R371,$K$6:$Q$506,6)/$C$26</f>
        <v>7.55589901526175</v>
      </c>
      <c r="U371" s="69" t="n">
        <f aca="false">VLOOKUP($R371,$K$6:$Q$506,7)/$C$26</f>
        <v>88.7394727540395</v>
      </c>
      <c r="V371" s="28" t="s">
        <v>489</v>
      </c>
      <c r="W371" s="78" t="n">
        <f aca="false">G371*S371+H371*T371+I371*U371</f>
        <v>0</v>
      </c>
      <c r="X371" s="25"/>
      <c r="Y371" s="25"/>
      <c r="Z371" s="25"/>
    </row>
    <row r="372" customFormat="false" ht="15.75" hidden="false" customHeight="false" outlineLevel="0" collapsed="false">
      <c r="A372" s="25"/>
      <c r="B372" s="25"/>
      <c r="C372" s="25"/>
      <c r="D372" s="25"/>
      <c r="E372" s="25"/>
      <c r="F372" s="28" t="s">
        <v>490</v>
      </c>
      <c r="G372" s="103" t="n">
        <v>0</v>
      </c>
      <c r="H372" s="76" t="n">
        <v>0</v>
      </c>
      <c r="I372" s="77" t="n">
        <v>0</v>
      </c>
      <c r="J372" s="25"/>
      <c r="K372" s="61" t="n">
        <v>366</v>
      </c>
      <c r="L372" s="62" t="n">
        <f aca="false">$B$17+$B$18*EXP(-K372/$B$21)+$B$19*EXP(-K372/$B$22)+$B$20*EXP(-K372/$B$23)</f>
        <v>0.305870298716033</v>
      </c>
      <c r="M372" s="63" t="n">
        <f aca="false">EXP(-K372/$D$9)</f>
        <v>3.38462172372686E-014</v>
      </c>
      <c r="N372" s="63" t="n">
        <f aca="false">EXP(-K372/$D$8)</f>
        <v>0.0348118245102698</v>
      </c>
      <c r="O372" s="64" t="n">
        <f aca="false">(K372*$B$17+$B$18*$B$21*(1-EXP(-K372/$B$21))+$B$19*$B$22*(1-EXP(-K372/$B$22))+$B$20*$B$23*(1-EXP(-K372/$B$23)))*$C$7</f>
        <v>2.46281981022761E-013</v>
      </c>
      <c r="P372" s="64" t="n">
        <f aca="false">$D$9*(1-EXP(-K372/$D$9))*$C$9</f>
        <v>2.36561263728038E-012</v>
      </c>
      <c r="Q372" s="65" t="n">
        <f aca="false">$D$8*(1-EXP(-K372/$D$8))*$C$8</f>
        <v>3.7757800088226E-011</v>
      </c>
      <c r="R372" s="66" t="n">
        <f aca="false">$B$13-K372</f>
        <v>134</v>
      </c>
      <c r="S372" s="67" t="n">
        <f aca="false">VLOOKUP($R372,$K$6:$Q$506,5)/$C$26</f>
        <v>0.358375486636701</v>
      </c>
      <c r="T372" s="68" t="n">
        <f aca="false">VLOOKUP($R372,$K$6:$Q$506,6)/$C$26</f>
        <v>7.55589183206509</v>
      </c>
      <c r="U372" s="69" t="n">
        <f aca="false">VLOOKUP($R372,$K$6:$Q$506,7)/$C$26</f>
        <v>88.4057226480429</v>
      </c>
      <c r="V372" s="28" t="s">
        <v>490</v>
      </c>
      <c r="W372" s="78" t="n">
        <f aca="false">G372*S372+H372*T372+I372*U372</f>
        <v>0</v>
      </c>
      <c r="X372" s="25"/>
      <c r="Y372" s="25"/>
      <c r="Z372" s="25"/>
    </row>
    <row r="373" customFormat="false" ht="15.75" hidden="false" customHeight="false" outlineLevel="0" collapsed="false">
      <c r="A373" s="25"/>
      <c r="B373" s="25"/>
      <c r="C373" s="25"/>
      <c r="D373" s="25"/>
      <c r="E373" s="25"/>
      <c r="F373" s="28" t="s">
        <v>491</v>
      </c>
      <c r="G373" s="103" t="n">
        <v>0</v>
      </c>
      <c r="H373" s="76" t="n">
        <v>0</v>
      </c>
      <c r="I373" s="77" t="n">
        <v>0</v>
      </c>
      <c r="J373" s="25"/>
      <c r="K373" s="61" t="n">
        <v>367</v>
      </c>
      <c r="L373" s="62" t="n">
        <f aca="false">$B$17+$B$18*EXP(-K373/$B$21)+$B$19*EXP(-K373/$B$22)+$B$20*EXP(-K373/$B$23)</f>
        <v>0.305645704908672</v>
      </c>
      <c r="M373" s="63" t="n">
        <f aca="false">EXP(-K373/$D$9)</f>
        <v>3.10960710888499E-014</v>
      </c>
      <c r="N373" s="63" t="n">
        <f aca="false">EXP(-K373/$D$8)</f>
        <v>0.0344939105243602</v>
      </c>
      <c r="O373" s="64" t="n">
        <f aca="false">(K373*$B$17+$B$18*$B$21*(1-EXP(-K373/$B$21))+$B$19*$B$22*(1-EXP(-K373/$B$22))+$B$20*$B$23*(1-EXP(-K373/$B$23)))*$C$7</f>
        <v>2.46803258748718E-013</v>
      </c>
      <c r="P373" s="64" t="n">
        <f aca="false">$D$9*(1-EXP(-K373/$D$9))*$C$9</f>
        <v>2.36561263728038E-012</v>
      </c>
      <c r="Q373" s="65" t="n">
        <f aca="false">$D$8*(1-EXP(-K373/$D$8))*$C$8</f>
        <v>3.77702367643375E-011</v>
      </c>
      <c r="R373" s="66" t="n">
        <f aca="false">$B$13-K373</f>
        <v>133</v>
      </c>
      <c r="S373" s="67" t="n">
        <f aca="false">VLOOKUP($R373,$K$6:$Q$506,5)/$C$26</f>
        <v>0.356282820759439</v>
      </c>
      <c r="T373" s="68" t="n">
        <f aca="false">VLOOKUP($R373,$K$6:$Q$506,6)/$C$26</f>
        <v>7.55588401358429</v>
      </c>
      <c r="U373" s="69" t="n">
        <f aca="false">VLOOKUP($R373,$K$6:$Q$506,7)/$C$26</f>
        <v>88.0688965258775</v>
      </c>
      <c r="V373" s="28" t="s">
        <v>491</v>
      </c>
      <c r="W373" s="78" t="n">
        <f aca="false">G373*S373+H373*T373+I373*U373</f>
        <v>0</v>
      </c>
      <c r="X373" s="25"/>
      <c r="Y373" s="25"/>
      <c r="Z373" s="25"/>
    </row>
    <row r="374" customFormat="false" ht="15.75" hidden="false" customHeight="false" outlineLevel="0" collapsed="false">
      <c r="A374" s="25"/>
      <c r="B374" s="25"/>
      <c r="C374" s="25"/>
      <c r="D374" s="25"/>
      <c r="E374" s="25"/>
      <c r="F374" s="28" t="s">
        <v>492</v>
      </c>
      <c r="G374" s="103" t="n">
        <v>0</v>
      </c>
      <c r="H374" s="76" t="n">
        <v>0</v>
      </c>
      <c r="I374" s="77" t="n">
        <v>0</v>
      </c>
      <c r="J374" s="25"/>
      <c r="K374" s="61" t="n">
        <v>368</v>
      </c>
      <c r="L374" s="62" t="n">
        <f aca="false">$B$17+$B$18*EXP(-K374/$B$21)+$B$19*EXP(-K374/$B$22)+$B$20*EXP(-K374/$B$23)</f>
        <v>0.30542168816636</v>
      </c>
      <c r="M374" s="63" t="n">
        <f aca="false">EXP(-K374/$D$9)</f>
        <v>2.85693857716561E-014</v>
      </c>
      <c r="N374" s="63" t="n">
        <f aca="false">EXP(-K374/$D$8)</f>
        <v>0.034178899842252</v>
      </c>
      <c r="O374" s="64" t="n">
        <f aca="false">(K374*$B$17+$B$18*$B$21*(1-EXP(-K374/$B$21))+$B$19*$B$22*(1-EXP(-K374/$B$22))+$B$20*$B$23*(1-EXP(-K374/$B$23)))*$C$7</f>
        <v>2.47324154063461E-013</v>
      </c>
      <c r="P374" s="64" t="n">
        <f aca="false">$D$9*(1-EXP(-K374/$D$9))*$C$9</f>
        <v>2.36561263728039E-012</v>
      </c>
      <c r="Q374" s="65" t="n">
        <f aca="false">$D$8*(1-EXP(-K374/$D$8))*$C$8</f>
        <v>3.77825598642912E-011</v>
      </c>
      <c r="R374" s="66" t="n">
        <f aca="false">$B$13-K374</f>
        <v>132</v>
      </c>
      <c r="S374" s="67" t="n">
        <f aca="false">VLOOKUP($R374,$K$6:$Q$506,5)/$C$26</f>
        <v>0.35418684231568</v>
      </c>
      <c r="T374" s="68" t="n">
        <f aca="false">VLOOKUP($R374,$K$6:$Q$506,6)/$C$26</f>
        <v>7.55587550363463</v>
      </c>
      <c r="U374" s="69" t="n">
        <f aca="false">VLOOKUP($R374,$K$6:$Q$506,7)/$C$26</f>
        <v>87.7289660373638</v>
      </c>
      <c r="V374" s="28" t="s">
        <v>492</v>
      </c>
      <c r="W374" s="78" t="n">
        <f aca="false">G374*S374+H374*T374+I374*U374</f>
        <v>0</v>
      </c>
      <c r="X374" s="25"/>
      <c r="Y374" s="25"/>
      <c r="Z374" s="25"/>
    </row>
    <row r="375" customFormat="false" ht="15.75" hidden="false" customHeight="false" outlineLevel="0" collapsed="false">
      <c r="A375" s="25"/>
      <c r="B375" s="25"/>
      <c r="C375" s="25"/>
      <c r="D375" s="25"/>
      <c r="E375" s="25"/>
      <c r="F375" s="28" t="s">
        <v>493</v>
      </c>
      <c r="G375" s="103" t="n">
        <v>0</v>
      </c>
      <c r="H375" s="76" t="n">
        <v>0</v>
      </c>
      <c r="I375" s="77" t="n">
        <v>0</v>
      </c>
      <c r="J375" s="25"/>
      <c r="K375" s="61" t="n">
        <v>369</v>
      </c>
      <c r="L375" s="62" t="n">
        <f aca="false">$B$17+$B$18*EXP(-K375/$B$21)+$B$19*EXP(-K375/$B$22)+$B$20*EXP(-K375/$B$23)</f>
        <v>0.30519824680294</v>
      </c>
      <c r="M375" s="63" t="n">
        <f aca="false">EXP(-K375/$D$9)</f>
        <v>2.62480041622486E-014</v>
      </c>
      <c r="N375" s="63" t="n">
        <f aca="false">EXP(-K375/$D$8)</f>
        <v>0.0338667659499405</v>
      </c>
      <c r="O375" s="64" t="n">
        <f aca="false">(K375*$B$17+$B$18*$B$21*(1-EXP(-K375/$B$21))+$B$19*$B$22*(1-EXP(-K375/$B$22))+$B$20*$B$23*(1-EXP(-K375/$B$23)))*$C$7</f>
        <v>2.47844667949373E-013</v>
      </c>
      <c r="P375" s="64" t="n">
        <f aca="false">$D$9*(1-EXP(-K375/$D$9))*$C$9</f>
        <v>2.36561263728039E-012</v>
      </c>
      <c r="Q375" s="65" t="n">
        <f aca="false">$D$8*(1-EXP(-K375/$D$8))*$C$8</f>
        <v>3.7794770425305E-011</v>
      </c>
      <c r="R375" s="66" t="n">
        <f aca="false">$B$13-K375</f>
        <v>131</v>
      </c>
      <c r="S375" s="67" t="n">
        <f aca="false">VLOOKUP($R375,$K$6:$Q$506,5)/$C$26</f>
        <v>0.352087515040412</v>
      </c>
      <c r="T375" s="68" t="n">
        <f aca="false">VLOOKUP($R375,$K$6:$Q$506,6)/$C$26</f>
        <v>7.5558662410624</v>
      </c>
      <c r="U375" s="69" t="n">
        <f aca="false">VLOOKUP($R375,$K$6:$Q$506,7)/$C$26</f>
        <v>87.3859025710318</v>
      </c>
      <c r="V375" s="28" t="s">
        <v>493</v>
      </c>
      <c r="W375" s="78" t="n">
        <f aca="false">G375*S375+H375*T375+I375*U375</f>
        <v>0</v>
      </c>
      <c r="X375" s="25"/>
      <c r="Y375" s="25"/>
      <c r="Z375" s="25"/>
    </row>
    <row r="376" customFormat="false" ht="15.75" hidden="false" customHeight="false" outlineLevel="0" collapsed="false">
      <c r="A376" s="25"/>
      <c r="B376" s="25"/>
      <c r="C376" s="25"/>
      <c r="D376" s="25"/>
      <c r="E376" s="25"/>
      <c r="F376" s="28" t="s">
        <v>494</v>
      </c>
      <c r="G376" s="103" t="n">
        <v>0</v>
      </c>
      <c r="H376" s="76" t="n">
        <v>0</v>
      </c>
      <c r="I376" s="77" t="n">
        <v>0</v>
      </c>
      <c r="J376" s="25"/>
      <c r="K376" s="61" t="n">
        <v>370</v>
      </c>
      <c r="L376" s="62" t="n">
        <f aca="false">$B$17+$B$18*EXP(-K376/$B$21)+$B$19*EXP(-K376/$B$22)+$B$20*EXP(-K376/$B$23)</f>
        <v>0.304975379142597</v>
      </c>
      <c r="M376" s="63" t="n">
        <f aca="false">EXP(-K376/$D$9)</f>
        <v>2.41152444791074E-014</v>
      </c>
      <c r="N376" s="63" t="n">
        <f aca="false">EXP(-K376/$D$8)</f>
        <v>0.0335574825755561</v>
      </c>
      <c r="O376" s="64" t="n">
        <f aca="false">(K376*$B$17+$B$18*$B$21*(1-EXP(-K376/$B$21))+$B$19*$B$22*(1-EXP(-K376/$B$22))+$B$20*$B$23*(1-EXP(-K376/$B$23)))*$C$7</f>
        <v>2.48364801385971E-013</v>
      </c>
      <c r="P376" s="64" t="n">
        <f aca="false">$D$9*(1-EXP(-K376/$D$9))*$C$9</f>
        <v>2.3656126372804E-012</v>
      </c>
      <c r="Q376" s="65" t="n">
        <f aca="false">$D$8*(1-EXP(-K376/$D$8))*$C$8</f>
        <v>3.78068694751247E-011</v>
      </c>
      <c r="R376" s="66" t="n">
        <f aca="false">$B$13-K376</f>
        <v>130</v>
      </c>
      <c r="S376" s="67" t="n">
        <f aca="false">VLOOKUP($R376,$K$6:$Q$506,5)/$C$26</f>
        <v>0.349984801803705</v>
      </c>
      <c r="T376" s="68" t="n">
        <f aca="false">VLOOKUP($R376,$K$6:$Q$506,6)/$C$26</f>
        <v>7.55585615930541</v>
      </c>
      <c r="U376" s="69" t="n">
        <f aca="false">VLOOKUP($R376,$K$6:$Q$506,7)/$C$26</f>
        <v>87.0396772517135</v>
      </c>
      <c r="V376" s="28" t="s">
        <v>494</v>
      </c>
      <c r="W376" s="78" t="n">
        <f aca="false">G376*S376+H376*T376+I376*U376</f>
        <v>0</v>
      </c>
      <c r="X376" s="25"/>
      <c r="Y376" s="25"/>
      <c r="Z376" s="25"/>
    </row>
    <row r="377" customFormat="false" ht="15.75" hidden="false" customHeight="false" outlineLevel="0" collapsed="false">
      <c r="A377" s="25"/>
      <c r="B377" s="25"/>
      <c r="C377" s="25"/>
      <c r="D377" s="25"/>
      <c r="E377" s="25"/>
      <c r="F377" s="28" t="s">
        <v>495</v>
      </c>
      <c r="G377" s="103" t="n">
        <v>0</v>
      </c>
      <c r="H377" s="76" t="n">
        <v>0</v>
      </c>
      <c r="I377" s="77" t="n">
        <v>0</v>
      </c>
      <c r="J377" s="25"/>
      <c r="K377" s="61" t="n">
        <v>371</v>
      </c>
      <c r="L377" s="62" t="n">
        <f aca="false">$B$17+$B$18*EXP(-K377/$B$21)+$B$19*EXP(-K377/$B$22)+$B$20*EXP(-K377/$B$23)</f>
        <v>0.304753083519663</v>
      </c>
      <c r="M377" s="63" t="n">
        <f aca="false">EXP(-K377/$D$9)</f>
        <v>2.21557804049548E-014</v>
      </c>
      <c r="N377" s="63" t="n">
        <f aca="false">EXP(-K377/$D$8)</f>
        <v>0.0332510236871534</v>
      </c>
      <c r="O377" s="64" t="n">
        <f aca="false">(K377*$B$17+$B$18*$B$21*(1-EXP(-K377/$B$21))+$B$19*$B$22*(1-EXP(-K377/$B$22))+$B$20*$B$23*(1-EXP(-K377/$B$23)))*$C$7</f>
        <v>2.48884555349922E-013</v>
      </c>
      <c r="P377" s="64" t="n">
        <f aca="false">$D$9*(1-EXP(-K377/$D$9))*$C$9</f>
        <v>2.3656126372804E-012</v>
      </c>
      <c r="Q377" s="65" t="n">
        <f aca="false">$D$8*(1-EXP(-K377/$D$8))*$C$8</f>
        <v>3.78188580321102E-011</v>
      </c>
      <c r="R377" s="66" t="n">
        <f aca="false">$B$13-K377</f>
        <v>129</v>
      </c>
      <c r="S377" s="67" t="n">
        <f aca="false">VLOOKUP($R377,$K$6:$Q$506,5)/$C$26</f>
        <v>0.347878664587071</v>
      </c>
      <c r="T377" s="68" t="n">
        <f aca="false">VLOOKUP($R377,$K$6:$Q$506,6)/$C$26</f>
        <v>7.55584518591471</v>
      </c>
      <c r="U377" s="69" t="n">
        <f aca="false">VLOOKUP($R377,$K$6:$Q$506,7)/$C$26</f>
        <v>86.6902609381121</v>
      </c>
      <c r="V377" s="28" t="s">
        <v>495</v>
      </c>
      <c r="W377" s="78" t="n">
        <f aca="false">G377*S377+H377*T377+I377*U377</f>
        <v>0</v>
      </c>
      <c r="X377" s="25"/>
      <c r="Y377" s="25"/>
      <c r="Z377" s="25"/>
    </row>
    <row r="378" customFormat="false" ht="15.75" hidden="false" customHeight="false" outlineLevel="0" collapsed="false">
      <c r="A378" s="25"/>
      <c r="B378" s="25"/>
      <c r="C378" s="25"/>
      <c r="D378" s="25"/>
      <c r="E378" s="25"/>
      <c r="F378" s="28" t="s">
        <v>496</v>
      </c>
      <c r="G378" s="103" t="n">
        <v>0</v>
      </c>
      <c r="H378" s="76" t="n">
        <v>0</v>
      </c>
      <c r="I378" s="77" t="n">
        <v>0</v>
      </c>
      <c r="J378" s="25"/>
      <c r="K378" s="61" t="n">
        <v>372</v>
      </c>
      <c r="L378" s="62" t="n">
        <f aca="false">$B$17+$B$18*EXP(-K378/$B$21)+$B$19*EXP(-K378/$B$22)+$B$20*EXP(-K378/$B$23)</f>
        <v>0.304531358278438</v>
      </c>
      <c r="M378" s="63" t="n">
        <f aca="false">EXP(-K378/$D$9)</f>
        <v>2.03555309496389E-014</v>
      </c>
      <c r="N378" s="63" t="n">
        <f aca="false">EXP(-K378/$D$8)</f>
        <v>0.0329473634905199</v>
      </c>
      <c r="O378" s="64" t="n">
        <f aca="false">(K378*$B$17+$B$18*$B$21*(1-EXP(-K378/$B$21))+$B$19*$B$22*(1-EXP(-K378/$B$22))+$B$20*$B$23*(1-EXP(-K378/$B$23)))*$C$7</f>
        <v>2.49403930815063E-013</v>
      </c>
      <c r="P378" s="64" t="n">
        <f aca="false">$D$9*(1-EXP(-K378/$D$9))*$C$9</f>
        <v>2.36561263728041E-012</v>
      </c>
      <c r="Q378" s="65" t="n">
        <f aca="false">$D$8*(1-EXP(-K378/$D$8))*$C$8</f>
        <v>3.78307371053214E-011</v>
      </c>
      <c r="R378" s="66" t="n">
        <f aca="false">$B$13-K378</f>
        <v>128</v>
      </c>
      <c r="S378" s="67" t="n">
        <f aca="false">VLOOKUP($R378,$K$6:$Q$506,5)/$C$26</f>
        <v>0.345769064459173</v>
      </c>
      <c r="T378" s="68" t="n">
        <f aca="false">VLOOKUP($R378,$K$6:$Q$506,6)/$C$26</f>
        <v>7.55583324203394</v>
      </c>
      <c r="U378" s="69" t="n">
        <f aca="false">VLOOKUP($R378,$K$6:$Q$506,7)/$C$26</f>
        <v>86.3376242203492</v>
      </c>
      <c r="V378" s="28" t="s">
        <v>496</v>
      </c>
      <c r="W378" s="78" t="n">
        <f aca="false">G378*S378+H378*T378+I378*U378</f>
        <v>0</v>
      </c>
      <c r="X378" s="25"/>
      <c r="Y378" s="25"/>
      <c r="Z378" s="25"/>
    </row>
    <row r="379" customFormat="false" ht="15.75" hidden="false" customHeight="false" outlineLevel="0" collapsed="false">
      <c r="A379" s="25"/>
      <c r="B379" s="25"/>
      <c r="C379" s="25"/>
      <c r="D379" s="25"/>
      <c r="E379" s="25"/>
      <c r="F379" s="28" t="s">
        <v>497</v>
      </c>
      <c r="G379" s="103" t="n">
        <v>0</v>
      </c>
      <c r="H379" s="76" t="n">
        <v>0</v>
      </c>
      <c r="I379" s="77" t="n">
        <v>0</v>
      </c>
      <c r="J379" s="25"/>
      <c r="K379" s="61" t="n">
        <v>373</v>
      </c>
      <c r="L379" s="62" t="n">
        <f aca="false">$B$17+$B$18*EXP(-K379/$B$21)+$B$19*EXP(-K379/$B$22)+$B$20*EXP(-K379/$B$23)</f>
        <v>0.304310201773005</v>
      </c>
      <c r="M379" s="63" t="n">
        <f aca="false">EXP(-K379/$D$9)</f>
        <v>1.87015592621167E-014</v>
      </c>
      <c r="N379" s="63" t="n">
        <f aca="false">EXP(-K379/$D$8)</f>
        <v>0.0326464764270052</v>
      </c>
      <c r="O379" s="64" t="n">
        <f aca="false">(K379*$B$17+$B$18*$B$21*(1-EXP(-K379/$B$21))+$B$19*$B$22*(1-EXP(-K379/$B$22))+$B$20*$B$23*(1-EXP(-K379/$B$23)))*$C$7</f>
        <v>2.49922928752418E-013</v>
      </c>
      <c r="P379" s="64" t="n">
        <f aca="false">$D$9*(1-EXP(-K379/$D$9))*$C$9</f>
        <v>2.36561263728041E-012</v>
      </c>
      <c r="Q379" s="65" t="n">
        <f aca="false">$D$8*(1-EXP(-K379/$D$8))*$C$8</f>
        <v>3.78425076946032E-011</v>
      </c>
      <c r="R379" s="66" t="n">
        <f aca="false">$B$13-K379</f>
        <v>127</v>
      </c>
      <c r="S379" s="67" t="n">
        <f aca="false">VLOOKUP($R379,$K$6:$Q$506,5)/$C$26</f>
        <v>0.343655961550854</v>
      </c>
      <c r="T379" s="68" t="n">
        <f aca="false">VLOOKUP($R379,$K$6:$Q$506,6)/$C$26</f>
        <v>7.55582024183266</v>
      </c>
      <c r="U379" s="69" t="n">
        <f aca="false">VLOOKUP($R379,$K$6:$Q$506,7)/$C$26</f>
        <v>85.9817374174896</v>
      </c>
      <c r="V379" s="28" t="s">
        <v>497</v>
      </c>
      <c r="W379" s="78" t="n">
        <f aca="false">G379*S379+H379*T379+I379*U379</f>
        <v>0</v>
      </c>
      <c r="X379" s="25"/>
      <c r="Y379" s="25"/>
      <c r="Z379" s="25"/>
    </row>
    <row r="380" customFormat="false" ht="15.75" hidden="false" customHeight="false" outlineLevel="0" collapsed="false">
      <c r="A380" s="25"/>
      <c r="B380" s="25"/>
      <c r="C380" s="25"/>
      <c r="D380" s="25"/>
      <c r="E380" s="25"/>
      <c r="F380" s="28" t="s">
        <v>498</v>
      </c>
      <c r="G380" s="103" t="n">
        <v>0</v>
      </c>
      <c r="H380" s="76" t="n">
        <v>0</v>
      </c>
      <c r="I380" s="77" t="n">
        <v>0</v>
      </c>
      <c r="J380" s="25"/>
      <c r="K380" s="61" t="n">
        <v>374</v>
      </c>
      <c r="L380" s="62" t="n">
        <f aca="false">$B$17+$B$18*EXP(-K380/$B$21)+$B$19*EXP(-K380/$B$22)+$B$20*EXP(-K380/$B$23)</f>
        <v>0.304089612367057</v>
      </c>
      <c r="M380" s="63" t="n">
        <f aca="false">EXP(-K380/$D$9)</f>
        <v>1.71819796643854E-014</v>
      </c>
      <c r="N380" s="63" t="n">
        <f aca="false">EXP(-K380/$D$8)</f>
        <v>0.0323483371713694</v>
      </c>
      <c r="O380" s="64" t="n">
        <f aca="false">(K380*$B$17+$B$18*$B$21*(1-EXP(-K380/$B$21))+$B$19*$B$22*(1-EXP(-K380/$B$22))+$B$20*$B$23*(1-EXP(-K380/$B$23)))*$C$7</f>
        <v>2.5044155013021E-013</v>
      </c>
      <c r="P380" s="64" t="n">
        <f aca="false">$D$9*(1-EXP(-K380/$D$9))*$C$9</f>
        <v>2.36561263728041E-012</v>
      </c>
      <c r="Q380" s="65" t="n">
        <f aca="false">$D$8*(1-EXP(-K380/$D$8))*$C$8</f>
        <v>3.78541707906694E-011</v>
      </c>
      <c r="R380" s="66" t="n">
        <f aca="false">$B$13-K380</f>
        <v>126</v>
      </c>
      <c r="S380" s="67" t="n">
        <f aca="false">VLOOKUP($R380,$K$6:$Q$506,5)/$C$26</f>
        <v>0.341539315029483</v>
      </c>
      <c r="T380" s="68" t="n">
        <f aca="false">VLOOKUP($R380,$K$6:$Q$506,6)/$C$26</f>
        <v>7.55580609188956</v>
      </c>
      <c r="U380" s="69" t="n">
        <f aca="false">VLOOKUP($R380,$K$6:$Q$506,7)/$C$26</f>
        <v>85.622570575043</v>
      </c>
      <c r="V380" s="28" t="s">
        <v>498</v>
      </c>
      <c r="W380" s="78" t="n">
        <f aca="false">G380*S380+H380*T380+I380*U380</f>
        <v>0</v>
      </c>
      <c r="X380" s="25"/>
      <c r="Y380" s="25"/>
      <c r="Z380" s="25"/>
    </row>
    <row r="381" customFormat="false" ht="15.75" hidden="false" customHeight="false" outlineLevel="0" collapsed="false">
      <c r="A381" s="25"/>
      <c r="B381" s="25"/>
      <c r="C381" s="25"/>
      <c r="D381" s="25"/>
      <c r="E381" s="25"/>
      <c r="F381" s="28" t="s">
        <v>499</v>
      </c>
      <c r="G381" s="103" t="n">
        <v>0</v>
      </c>
      <c r="H381" s="76" t="n">
        <v>0</v>
      </c>
      <c r="I381" s="77" t="n">
        <v>0</v>
      </c>
      <c r="J381" s="25"/>
      <c r="K381" s="61" t="n">
        <v>375</v>
      </c>
      <c r="L381" s="62" t="n">
        <f aca="false">$B$17+$B$18*EXP(-K381/$B$21)+$B$19*EXP(-K381/$B$22)+$B$20*EXP(-K381/$B$23)</f>
        <v>0.303869588433723</v>
      </c>
      <c r="M381" s="63" t="n">
        <f aca="false">EXP(-K381/$D$9)</f>
        <v>1.57858722392936E-014</v>
      </c>
      <c r="N381" s="63" t="n">
        <f aca="false">EXP(-K381/$D$8)</f>
        <v>0.032052920629652</v>
      </c>
      <c r="O381" s="64" t="n">
        <f aca="false">(K381*$B$17+$B$18*$B$21*(1-EXP(-K381/$B$21))+$B$19*$B$22*(1-EXP(-K381/$B$22))+$B$20*$B$23*(1-EXP(-K381/$B$23)))*$C$7</f>
        <v>2.50959795913883E-013</v>
      </c>
      <c r="P381" s="64" t="n">
        <f aca="false">$D$9*(1-EXP(-K381/$D$9))*$C$9</f>
        <v>2.36561263728042E-012</v>
      </c>
      <c r="Q381" s="65" t="n">
        <f aca="false">$D$8*(1-EXP(-K381/$D$8))*$C$8</f>
        <v>3.78657273751865E-011</v>
      </c>
      <c r="R381" s="66" t="n">
        <f aca="false">$B$13-K381</f>
        <v>125</v>
      </c>
      <c r="S381" s="67" t="n">
        <f aca="false">VLOOKUP($R381,$K$6:$Q$506,5)/$C$26</f>
        <v>0.33941908307258</v>
      </c>
      <c r="T381" s="68" t="n">
        <f aca="false">VLOOKUP($R381,$K$6:$Q$506,6)/$C$26</f>
        <v>7.55579069052111</v>
      </c>
      <c r="U381" s="69" t="n">
        <f aca="false">VLOOKUP($R381,$K$6:$Q$506,7)/$C$26</f>
        <v>85.2600934624428</v>
      </c>
      <c r="V381" s="28" t="s">
        <v>499</v>
      </c>
      <c r="W381" s="78" t="n">
        <f aca="false">G381*S381+H381*T381+I381*U381</f>
        <v>0</v>
      </c>
      <c r="X381" s="25"/>
      <c r="Y381" s="25"/>
      <c r="Z381" s="25"/>
    </row>
    <row r="382" customFormat="false" ht="15.75" hidden="false" customHeight="false" outlineLevel="0" collapsed="false">
      <c r="A382" s="25"/>
      <c r="B382" s="25"/>
      <c r="C382" s="25"/>
      <c r="D382" s="25"/>
      <c r="E382" s="25"/>
      <c r="F382" s="28" t="s">
        <v>500</v>
      </c>
      <c r="G382" s="103" t="n">
        <v>0</v>
      </c>
      <c r="H382" s="76" t="n">
        <v>0</v>
      </c>
      <c r="I382" s="77" t="n">
        <v>0</v>
      </c>
      <c r="J382" s="25"/>
      <c r="K382" s="61" t="n">
        <v>376</v>
      </c>
      <c r="L382" s="62" t="n">
        <f aca="false">$B$17+$B$18*EXP(-K382/$B$21)+$B$19*EXP(-K382/$B$22)+$B$20*EXP(-K382/$B$23)</f>
        <v>0.303650128355406</v>
      </c>
      <c r="M382" s="63" t="n">
        <f aca="false">EXP(-K382/$D$9)</f>
        <v>1.45032043584494E-014</v>
      </c>
      <c r="N382" s="63" t="n">
        <f aca="false">EXP(-K382/$D$8)</f>
        <v>0.0317602019370591</v>
      </c>
      <c r="O382" s="64" t="n">
        <f aca="false">(K382*$B$17+$B$18*$B$21*(1-EXP(-K382/$B$21))+$B$19*$B$22*(1-EXP(-K382/$B$22))+$B$20*$B$23*(1-EXP(-K382/$B$23)))*$C$7</f>
        <v>2.51477667066114E-013</v>
      </c>
      <c r="P382" s="64" t="n">
        <f aca="false">$D$9*(1-EXP(-K382/$D$9))*$C$9</f>
        <v>2.36561263728042E-012</v>
      </c>
      <c r="Q382" s="65" t="n">
        <f aca="false">$D$8*(1-EXP(-K382/$D$8))*$C$8</f>
        <v>3.78771784208558E-011</v>
      </c>
      <c r="R382" s="66" t="n">
        <f aca="false">$B$13-K382</f>
        <v>124</v>
      </c>
      <c r="S382" s="67" t="n">
        <f aca="false">VLOOKUP($R382,$K$6:$Q$506,5)/$C$26</f>
        <v>0.337295222840721</v>
      </c>
      <c r="T382" s="68" t="n">
        <f aca="false">VLOOKUP($R382,$K$6:$Q$506,6)/$C$26</f>
        <v>7.55577392705087</v>
      </c>
      <c r="U382" s="69" t="n">
        <f aca="false">VLOOKUP($R382,$K$6:$Q$506,7)/$C$26</f>
        <v>84.8942755705017</v>
      </c>
      <c r="V382" s="28" t="s">
        <v>500</v>
      </c>
      <c r="W382" s="78" t="n">
        <f aca="false">G382*S382+H382*T382+I382*U382</f>
        <v>0</v>
      </c>
      <c r="X382" s="25"/>
      <c r="Y382" s="25"/>
      <c r="Z382" s="25"/>
    </row>
    <row r="383" customFormat="false" ht="15.75" hidden="false" customHeight="false" outlineLevel="0" collapsed="false">
      <c r="A383" s="25"/>
      <c r="B383" s="25"/>
      <c r="C383" s="25"/>
      <c r="D383" s="25"/>
      <c r="E383" s="25"/>
      <c r="F383" s="28" t="s">
        <v>501</v>
      </c>
      <c r="G383" s="103" t="n">
        <v>0</v>
      </c>
      <c r="H383" s="76" t="n">
        <v>0</v>
      </c>
      <c r="I383" s="77" t="n">
        <v>0</v>
      </c>
      <c r="J383" s="25"/>
      <c r="K383" s="61" t="n">
        <v>377</v>
      </c>
      <c r="L383" s="62" t="n">
        <f aca="false">$B$17+$B$18*EXP(-K383/$B$21)+$B$19*EXP(-K383/$B$22)+$B$20*EXP(-K383/$B$23)</f>
        <v>0.303431230523613</v>
      </c>
      <c r="M383" s="63" t="n">
        <f aca="false">EXP(-K383/$D$9)</f>
        <v>1.33247585863115E-014</v>
      </c>
      <c r="N383" s="63" t="n">
        <f aca="false">EXP(-K383/$D$8)</f>
        <v>0.0314701564558714</v>
      </c>
      <c r="O383" s="64" t="n">
        <f aca="false">(K383*$B$17+$B$18*$B$21*(1-EXP(-K383/$B$21))+$B$19*$B$22*(1-EXP(-K383/$B$22))+$B$20*$B$23*(1-EXP(-K383/$B$23)))*$C$7</f>
        <v>2.51995164546831E-013</v>
      </c>
      <c r="P383" s="64" t="n">
        <f aca="false">$D$9*(1-EXP(-K383/$D$9))*$C$9</f>
        <v>2.36561263728042E-012</v>
      </c>
      <c r="Q383" s="65" t="n">
        <f aca="false">$D$8*(1-EXP(-K383/$D$8))*$C$8</f>
        <v>3.78885248914957E-011</v>
      </c>
      <c r="R383" s="66" t="n">
        <f aca="false">$B$13-K383</f>
        <v>123</v>
      </c>
      <c r="S383" s="67" t="n">
        <f aca="false">VLOOKUP($R383,$K$6:$Q$506,5)/$C$26</f>
        <v>0.335167690449685</v>
      </c>
      <c r="T383" s="68" t="n">
        <f aca="false">VLOOKUP($R383,$K$6:$Q$506,6)/$C$26</f>
        <v>7.55575568101414</v>
      </c>
      <c r="U383" s="69" t="n">
        <f aca="false">VLOOKUP($R383,$K$6:$Q$506,7)/$C$26</f>
        <v>84.5250861088436</v>
      </c>
      <c r="V383" s="28" t="s">
        <v>501</v>
      </c>
      <c r="W383" s="78" t="n">
        <f aca="false">G383*S383+H383*T383+I383*U383</f>
        <v>0</v>
      </c>
      <c r="X383" s="25"/>
      <c r="Y383" s="25"/>
      <c r="Z383" s="25"/>
    </row>
    <row r="384" customFormat="false" ht="15.75" hidden="false" customHeight="false" outlineLevel="0" collapsed="false">
      <c r="A384" s="25"/>
      <c r="B384" s="25"/>
      <c r="C384" s="25"/>
      <c r="D384" s="25"/>
      <c r="E384" s="25"/>
      <c r="F384" s="28" t="s">
        <v>502</v>
      </c>
      <c r="G384" s="103" t="n">
        <v>0</v>
      </c>
      <c r="H384" s="76" t="n">
        <v>0</v>
      </c>
      <c r="I384" s="77" t="n">
        <v>0</v>
      </c>
      <c r="J384" s="25"/>
      <c r="K384" s="61" t="n">
        <v>378</v>
      </c>
      <c r="L384" s="62" t="n">
        <f aca="false">$B$17+$B$18*EXP(-K384/$B$21)+$B$19*EXP(-K384/$B$22)+$B$20*EXP(-K384/$B$23)</f>
        <v>0.303212893338805</v>
      </c>
      <c r="M384" s="63" t="n">
        <f aca="false">EXP(-K384/$D$9)</f>
        <v>1.22420664423752E-014</v>
      </c>
      <c r="N384" s="63" t="n">
        <f aca="false">EXP(-K384/$D$8)</f>
        <v>0.0311827597733696</v>
      </c>
      <c r="O384" s="64" t="n">
        <f aca="false">(K384*$B$17+$B$18*$B$21*(1-EXP(-K384/$B$21))+$B$19*$B$22*(1-EXP(-K384/$B$22))+$B$20*$B$23*(1-EXP(-K384/$B$23)))*$C$7</f>
        <v>2.52512289313226E-013</v>
      </c>
      <c r="P384" s="64" t="n">
        <f aca="false">$D$9*(1-EXP(-K384/$D$9))*$C$9</f>
        <v>2.36561263728043E-012</v>
      </c>
      <c r="Q384" s="65" t="n">
        <f aca="false">$D$8*(1-EXP(-K384/$D$8))*$C$8</f>
        <v>3.78997677421227E-011</v>
      </c>
      <c r="R384" s="66" t="n">
        <f aca="false">$B$13-K384</f>
        <v>122</v>
      </c>
      <c r="S384" s="67" t="n">
        <f aca="false">VLOOKUP($R384,$K$6:$Q$506,5)/$C$26</f>
        <v>0.33303644094183</v>
      </c>
      <c r="T384" s="68" t="n">
        <f aca="false">VLOOKUP($R384,$K$6:$Q$506,6)/$C$26</f>
        <v>7.55573582129227</v>
      </c>
      <c r="U384" s="69" t="n">
        <f aca="false">VLOOKUP($R384,$K$6:$Q$506,7)/$C$26</f>
        <v>84.1524940033122</v>
      </c>
      <c r="V384" s="28" t="s">
        <v>502</v>
      </c>
      <c r="W384" s="78" t="n">
        <f aca="false">G384*S384+H384*T384+I384*U384</f>
        <v>0</v>
      </c>
      <c r="X384" s="25"/>
      <c r="Y384" s="25"/>
      <c r="Z384" s="25"/>
    </row>
    <row r="385" customFormat="false" ht="15.75" hidden="false" customHeight="false" outlineLevel="0" collapsed="false">
      <c r="A385" s="25"/>
      <c r="B385" s="25"/>
      <c r="C385" s="25"/>
      <c r="D385" s="25"/>
      <c r="E385" s="25"/>
      <c r="F385" s="28" t="s">
        <v>503</v>
      </c>
      <c r="G385" s="103" t="n">
        <v>0</v>
      </c>
      <c r="H385" s="76" t="n">
        <v>0</v>
      </c>
      <c r="I385" s="77" t="n">
        <v>0</v>
      </c>
      <c r="J385" s="25"/>
      <c r="K385" s="61" t="n">
        <v>379</v>
      </c>
      <c r="L385" s="62" t="n">
        <f aca="false">$B$17+$B$18*EXP(-K385/$B$21)+$B$19*EXP(-K385/$B$22)+$B$20*EXP(-K385/$B$23)</f>
        <v>0.302995115210237</v>
      </c>
      <c r="M385" s="63" t="n">
        <f aca="false">EXP(-K385/$D$9)</f>
        <v>1.12473475454548E-014</v>
      </c>
      <c r="N385" s="63" t="n">
        <f aca="false">EXP(-K385/$D$8)</f>
        <v>0.0308979876997803</v>
      </c>
      <c r="O385" s="64" t="n">
        <f aca="false">(K385*$B$17+$B$18*$B$21*(1-EXP(-K385/$B$21))+$B$19*$B$22*(1-EXP(-K385/$B$22))+$B$20*$B$23*(1-EXP(-K385/$B$23)))*$C$7</f>
        <v>2.53029042319773E-013</v>
      </c>
      <c r="P385" s="64" t="n">
        <f aca="false">$D$9*(1-EXP(-K385/$D$9))*$C$9</f>
        <v>2.36561263728043E-012</v>
      </c>
      <c r="Q385" s="65" t="n">
        <f aca="false">$D$8*(1-EXP(-K385/$D$8))*$C$8</f>
        <v>3.79109079190315E-011</v>
      </c>
      <c r="R385" s="66" t="n">
        <f aca="false">$B$13-K385</f>
        <v>121</v>
      </c>
      <c r="S385" s="67" t="n">
        <f aca="false">VLOOKUP($R385,$K$6:$Q$506,5)/$C$26</f>
        <v>0.330901428256675</v>
      </c>
      <c r="T385" s="68" t="n">
        <f aca="false">VLOOKUP($R385,$K$6:$Q$506,6)/$C$26</f>
        <v>7.55571420517045</v>
      </c>
      <c r="U385" s="69" t="n">
        <f aca="false">VLOOKUP($R385,$K$6:$Q$506,7)/$C$26</f>
        <v>83.7764678933555</v>
      </c>
      <c r="V385" s="28" t="s">
        <v>503</v>
      </c>
      <c r="W385" s="78" t="n">
        <f aca="false">G385*S385+H385*T385+I385*U385</f>
        <v>0</v>
      </c>
      <c r="X385" s="25"/>
      <c r="Y385" s="25"/>
      <c r="Z385" s="25"/>
    </row>
    <row r="386" customFormat="false" ht="15.75" hidden="false" customHeight="false" outlineLevel="0" collapsed="false">
      <c r="A386" s="25"/>
      <c r="B386" s="25"/>
      <c r="C386" s="25"/>
      <c r="D386" s="25"/>
      <c r="E386" s="25"/>
      <c r="F386" s="28" t="s">
        <v>504</v>
      </c>
      <c r="G386" s="103" t="n">
        <v>0</v>
      </c>
      <c r="H386" s="76" t="n">
        <v>0</v>
      </c>
      <c r="I386" s="77" t="n">
        <v>0</v>
      </c>
      <c r="J386" s="25"/>
      <c r="K386" s="61" t="n">
        <v>380</v>
      </c>
      <c r="L386" s="62" t="n">
        <f aca="false">$B$17+$B$18*EXP(-K386/$B$21)+$B$19*EXP(-K386/$B$22)+$B$20*EXP(-K386/$B$23)</f>
        <v>0.302777894555809</v>
      </c>
      <c r="M386" s="63" t="n">
        <f aca="false">EXP(-K386/$D$9)</f>
        <v>1.03334537027479E-014</v>
      </c>
      <c r="N386" s="63" t="n">
        <f aca="false">EXP(-K386/$D$8)</f>
        <v>0.0306158162662398</v>
      </c>
      <c r="O386" s="64" t="n">
        <f aca="false">(K386*$B$17+$B$18*$B$21*(1-EXP(-K386/$B$21))+$B$19*$B$22*(1-EXP(-K386/$B$22))+$B$20*$B$23*(1-EXP(-K386/$B$23)))*$C$7</f>
        <v>2.5354542451824E-013</v>
      </c>
      <c r="P386" s="64" t="n">
        <f aca="false">$D$9*(1-EXP(-K386/$D$9))*$C$9</f>
        <v>2.36561263728043E-012</v>
      </c>
      <c r="Q386" s="65" t="n">
        <f aca="false">$D$8*(1-EXP(-K386/$D$8))*$C$8</f>
        <v>3.79219463598753E-011</v>
      </c>
      <c r="R386" s="66" t="n">
        <f aca="false">$B$13-K386</f>
        <v>120</v>
      </c>
      <c r="S386" s="67" t="n">
        <f aca="false">VLOOKUP($R386,$K$6:$Q$506,5)/$C$26</f>
        <v>0.328762605200675</v>
      </c>
      <c r="T386" s="68" t="n">
        <f aca="false">VLOOKUP($R386,$K$6:$Q$506,6)/$C$26</f>
        <v>7.55569067731214</v>
      </c>
      <c r="U386" s="69" t="n">
        <f aca="false">VLOOKUP($R386,$K$6:$Q$506,7)/$C$26</f>
        <v>83.3969761293861</v>
      </c>
      <c r="V386" s="28" t="s">
        <v>504</v>
      </c>
      <c r="W386" s="78" t="n">
        <f aca="false">G386*S386+H386*T386+I386*U386</f>
        <v>0</v>
      </c>
      <c r="X386" s="25"/>
      <c r="Y386" s="25"/>
      <c r="Z386" s="25"/>
    </row>
    <row r="387" customFormat="false" ht="15.75" hidden="false" customHeight="false" outlineLevel="0" collapsed="false">
      <c r="A387" s="25"/>
      <c r="B387" s="25"/>
      <c r="C387" s="25"/>
      <c r="D387" s="25"/>
      <c r="E387" s="25"/>
      <c r="F387" s="28" t="s">
        <v>505</v>
      </c>
      <c r="G387" s="103" t="n">
        <v>0</v>
      </c>
      <c r="H387" s="76" t="n">
        <v>0</v>
      </c>
      <c r="I387" s="77" t="n">
        <v>0</v>
      </c>
      <c r="J387" s="25"/>
      <c r="K387" s="61" t="n">
        <v>381</v>
      </c>
      <c r="L387" s="62" t="n">
        <f aca="false">$B$17+$B$18*EXP(-K387/$B$21)+$B$19*EXP(-K387/$B$22)+$B$20*EXP(-K387/$B$23)</f>
        <v>0.302561229801921</v>
      </c>
      <c r="M387" s="63" t="n">
        <f aca="false">EXP(-K387/$D$9)</f>
        <v>9.49381754189551E-015</v>
      </c>
      <c r="N387" s="63" t="n">
        <f aca="false">EXP(-K387/$D$8)</f>
        <v>0.0303362217227764</v>
      </c>
      <c r="O387" s="64" t="n">
        <f aca="false">(K387*$B$17+$B$18*$B$21*(1-EXP(-K387/$B$21))+$B$19*$B$22*(1-EXP(-K387/$B$22))+$B$20*$B$23*(1-EXP(-K387/$B$23)))*$C$7</f>
        <v>2.54061436857706E-013</v>
      </c>
      <c r="P387" s="64" t="n">
        <f aca="false">$D$9*(1-EXP(-K387/$D$9))*$C$9</f>
        <v>2.36561263728043E-012</v>
      </c>
      <c r="Q387" s="65" t="n">
        <f aca="false">$D$8*(1-EXP(-K387/$D$8))*$C$8</f>
        <v>3.79328839937439E-011</v>
      </c>
      <c r="R387" s="66" t="n">
        <f aca="false">$B$13-K387</f>
        <v>119</v>
      </c>
      <c r="S387" s="67" t="n">
        <f aca="false">VLOOKUP($R387,$K$6:$Q$506,5)/$C$26</f>
        <v>0.326619923416143</v>
      </c>
      <c r="T387" s="68" t="n">
        <f aca="false">VLOOKUP($R387,$K$6:$Q$506,6)/$C$26</f>
        <v>7.55566506864275</v>
      </c>
      <c r="U387" s="69" t="n">
        <f aca="false">VLOOKUP($R387,$K$6:$Q$506,7)/$C$26</f>
        <v>83.0139867701174</v>
      </c>
      <c r="V387" s="28" t="s">
        <v>505</v>
      </c>
      <c r="W387" s="78" t="n">
        <f aca="false">G387*S387+H387*T387+I387*U387</f>
        <v>0</v>
      </c>
      <c r="X387" s="25"/>
      <c r="Y387" s="25"/>
      <c r="Z387" s="25"/>
    </row>
    <row r="388" customFormat="false" ht="15.75" hidden="false" customHeight="false" outlineLevel="0" collapsed="false">
      <c r="A388" s="25"/>
      <c r="B388" s="25"/>
      <c r="C388" s="25"/>
      <c r="D388" s="25"/>
      <c r="E388" s="25"/>
      <c r="F388" s="28" t="s">
        <v>506</v>
      </c>
      <c r="G388" s="103" t="n">
        <v>0</v>
      </c>
      <c r="H388" s="76" t="n">
        <v>0</v>
      </c>
      <c r="I388" s="77" t="n">
        <v>0</v>
      </c>
      <c r="J388" s="25"/>
      <c r="K388" s="61" t="n">
        <v>382</v>
      </c>
      <c r="L388" s="62" t="n">
        <f aca="false">$B$17+$B$18*EXP(-K388/$B$21)+$B$19*EXP(-K388/$B$22)+$B$20*EXP(-K388/$B$23)</f>
        <v>0.302345119383326</v>
      </c>
      <c r="M388" s="63" t="n">
        <f aca="false">EXP(-K388/$D$9)</f>
        <v>8.72240531690147E-015</v>
      </c>
      <c r="N388" s="63" t="n">
        <f aca="false">EXP(-K388/$D$8)</f>
        <v>0.0300591805363117</v>
      </c>
      <c r="O388" s="64" t="n">
        <f aca="false">(K388*$B$17+$B$18*$B$21*(1-EXP(-K388/$B$21))+$B$19*$B$22*(1-EXP(-K388/$B$22))+$B$20*$B$23*(1-EXP(-K388/$B$23)))*$C$7</f>
        <v>2.54577080284574E-013</v>
      </c>
      <c r="P388" s="64" t="n">
        <f aca="false">$D$9*(1-EXP(-K388/$D$9))*$C$9</f>
        <v>2.36561263728043E-012</v>
      </c>
      <c r="Q388" s="65" t="n">
        <f aca="false">$D$8*(1-EXP(-K388/$D$8))*$C$8</f>
        <v>3.79437217412427E-011</v>
      </c>
      <c r="R388" s="66" t="n">
        <f aca="false">$B$13-K388</f>
        <v>118</v>
      </c>
      <c r="S388" s="67" t="n">
        <f aca="false">VLOOKUP($R388,$K$6:$Q$506,5)/$C$26</f>
        <v>0.324473333349328</v>
      </c>
      <c r="T388" s="68" t="n">
        <f aca="false">VLOOKUP($R388,$K$6:$Q$506,6)/$C$26</f>
        <v>7.55563719513473</v>
      </c>
      <c r="U388" s="69" t="n">
        <f aca="false">VLOOKUP($R388,$K$6:$Q$506,7)/$C$26</f>
        <v>82.6274675798751</v>
      </c>
      <c r="V388" s="28" t="s">
        <v>506</v>
      </c>
      <c r="W388" s="78" t="n">
        <f aca="false">G388*S388+H388*T388+I388*U388</f>
        <v>0</v>
      </c>
      <c r="X388" s="25"/>
      <c r="Y388" s="25"/>
      <c r="Z388" s="25"/>
    </row>
    <row r="389" customFormat="false" ht="15.75" hidden="false" customHeight="false" outlineLevel="0" collapsed="false">
      <c r="A389" s="25"/>
      <c r="B389" s="25"/>
      <c r="C389" s="25"/>
      <c r="D389" s="25"/>
      <c r="E389" s="25"/>
      <c r="F389" s="28" t="s">
        <v>507</v>
      </c>
      <c r="G389" s="103" t="n">
        <v>0</v>
      </c>
      <c r="H389" s="76" t="n">
        <v>0</v>
      </c>
      <c r="I389" s="77" t="n">
        <v>0</v>
      </c>
      <c r="J389" s="25"/>
      <c r="K389" s="61" t="n">
        <v>383</v>
      </c>
      <c r="L389" s="62" t="n">
        <f aca="false">$B$17+$B$18*EXP(-K389/$B$21)+$B$19*EXP(-K389/$B$22)+$B$20*EXP(-K389/$B$23)</f>
        <v>0.302129561742998</v>
      </c>
      <c r="M389" s="63" t="n">
        <f aca="false">EXP(-K389/$D$9)</f>
        <v>8.01367354876724E-015</v>
      </c>
      <c r="N389" s="63" t="n">
        <f aca="false">EXP(-K389/$D$8)</f>
        <v>0.0297846693886797</v>
      </c>
      <c r="O389" s="64" t="n">
        <f aca="false">(K389*$B$17+$B$18*$B$21*(1-EXP(-K389/$B$21))+$B$19*$B$22*(1-EXP(-K389/$B$22))+$B$20*$B$23*(1-EXP(-K389/$B$23)))*$C$7</f>
        <v>2.55092355742585E-013</v>
      </c>
      <c r="P389" s="64" t="n">
        <f aca="false">$D$9*(1-EXP(-K389/$D$9))*$C$9</f>
        <v>2.36561263728044E-012</v>
      </c>
      <c r="Q389" s="65" t="n">
        <f aca="false">$D$8*(1-EXP(-K389/$D$8))*$C$8</f>
        <v>3.79544605145694E-011</v>
      </c>
      <c r="R389" s="66" t="n">
        <f aca="false">$B$13-K389</f>
        <v>117</v>
      </c>
      <c r="S389" s="67" t="n">
        <f aca="false">VLOOKUP($R389,$K$6:$Q$506,5)/$C$26</f>
        <v>0.322322784217592</v>
      </c>
      <c r="T389" s="68" t="n">
        <f aca="false">VLOOKUP($R389,$K$6:$Q$506,6)/$C$26</f>
        <v>7.55560685648502</v>
      </c>
      <c r="U389" s="69" t="n">
        <f aca="false">VLOOKUP($R389,$K$6:$Q$506,7)/$C$26</f>
        <v>82.2373860258844</v>
      </c>
      <c r="V389" s="28" t="s">
        <v>507</v>
      </c>
      <c r="W389" s="78" t="n">
        <f aca="false">G389*S389+H389*T389+I389*U389</f>
        <v>0</v>
      </c>
      <c r="X389" s="25"/>
      <c r="Y389" s="25"/>
      <c r="Z389" s="25"/>
    </row>
    <row r="390" customFormat="false" ht="15.75" hidden="false" customHeight="false" outlineLevel="0" collapsed="false">
      <c r="A390" s="25"/>
      <c r="B390" s="25"/>
      <c r="C390" s="25"/>
      <c r="D390" s="25"/>
      <c r="E390" s="25"/>
      <c r="F390" s="28" t="s">
        <v>508</v>
      </c>
      <c r="G390" s="103" t="n">
        <v>0</v>
      </c>
      <c r="H390" s="76" t="n">
        <v>0</v>
      </c>
      <c r="I390" s="77" t="n">
        <v>0</v>
      </c>
      <c r="J390" s="25"/>
      <c r="K390" s="61" t="n">
        <v>384</v>
      </c>
      <c r="L390" s="62" t="n">
        <f aca="false">$B$17+$B$18*EXP(-K390/$B$21)+$B$19*EXP(-K390/$B$22)+$B$20*EXP(-K390/$B$23)</f>
        <v>0.301914555331989</v>
      </c>
      <c r="M390" s="63" t="n">
        <f aca="false">EXP(-K390/$D$9)</f>
        <v>7.36252918925639E-015</v>
      </c>
      <c r="N390" s="63" t="n">
        <f aca="false">EXP(-K390/$D$8)</f>
        <v>0.0295126651746644</v>
      </c>
      <c r="O390" s="64" t="n">
        <f aca="false">(K390*$B$17+$B$18*$B$21*(1-EXP(-K390/$B$21))+$B$19*$B$22*(1-EXP(-K390/$B$22))+$B$20*$B$23*(1-EXP(-K390/$B$23)))*$C$7</f>
        <v>2.55607264172833E-013</v>
      </c>
      <c r="P390" s="64" t="n">
        <f aca="false">$D$9*(1-EXP(-K390/$D$9))*$C$9</f>
        <v>2.36561263728044E-012</v>
      </c>
      <c r="Q390" s="65" t="n">
        <f aca="false">$D$8*(1-EXP(-K390/$D$8))*$C$8</f>
        <v>3.79651012175917E-011</v>
      </c>
      <c r="R390" s="66" t="n">
        <f aca="false">$B$13-K390</f>
        <v>116</v>
      </c>
      <c r="S390" s="67" t="n">
        <f aca="false">VLOOKUP($R390,$K$6:$Q$506,5)/$C$26</f>
        <v>0.320168223975691</v>
      </c>
      <c r="T390" s="68" t="n">
        <f aca="false">VLOOKUP($R390,$K$6:$Q$506,6)/$C$26</f>
        <v>7.55557383467575</v>
      </c>
      <c r="U390" s="69" t="n">
        <f aca="false">VLOOKUP($R390,$K$6:$Q$506,7)/$C$26</f>
        <v>81.8437092755306</v>
      </c>
      <c r="V390" s="28" t="s">
        <v>508</v>
      </c>
      <c r="W390" s="78" t="n">
        <f aca="false">G390*S390+H390*T390+I390*U390</f>
        <v>0</v>
      </c>
      <c r="X390" s="25"/>
      <c r="Y390" s="25"/>
      <c r="Z390" s="25"/>
    </row>
    <row r="391" customFormat="false" ht="15.75" hidden="false" customHeight="false" outlineLevel="0" collapsed="false">
      <c r="A391" s="25"/>
      <c r="B391" s="25"/>
      <c r="C391" s="25"/>
      <c r="D391" s="25"/>
      <c r="E391" s="25"/>
      <c r="F391" s="28" t="s">
        <v>509</v>
      </c>
      <c r="G391" s="103" t="n">
        <v>0</v>
      </c>
      <c r="H391" s="76" t="n">
        <v>0</v>
      </c>
      <c r="I391" s="77" t="n">
        <v>0</v>
      </c>
      <c r="J391" s="25"/>
      <c r="K391" s="61" t="n">
        <v>385</v>
      </c>
      <c r="L391" s="62" t="n">
        <f aca="false">$B$17+$B$18*EXP(-K391/$B$21)+$B$19*EXP(-K391/$B$22)+$B$20*EXP(-K391/$B$23)</f>
        <v>0.301700098609301</v>
      </c>
      <c r="M391" s="63" t="n">
        <f aca="false">EXP(-K391/$D$9)</f>
        <v>6.76429302151834E-015</v>
      </c>
      <c r="N391" s="63" t="n">
        <f aca="false">EXP(-K391/$D$8)</f>
        <v>0.0292431450000546</v>
      </c>
      <c r="O391" s="64" t="n">
        <f aca="false">(K391*$B$17+$B$18*$B$21*(1-EXP(-K391/$B$21))+$B$19*$B$22*(1-EXP(-K391/$B$22))+$B$20*$B$23*(1-EXP(-K391/$B$23)))*$C$7</f>
        <v>2.56121806513779E-013</v>
      </c>
      <c r="P391" s="64" t="n">
        <f aca="false">$D$9*(1-EXP(-K391/$D$9))*$C$9</f>
        <v>2.36561263728044E-012</v>
      </c>
      <c r="Q391" s="65" t="n">
        <f aca="false">$D$8*(1-EXP(-K391/$D$8))*$C$8</f>
        <v>3.79756447459223E-011</v>
      </c>
      <c r="R391" s="66" t="n">
        <f aca="false">$B$13-K391</f>
        <v>115</v>
      </c>
      <c r="S391" s="67" t="n">
        <f aca="false">VLOOKUP($R391,$K$6:$Q$506,5)/$C$26</f>
        <v>0.31800959928111</v>
      </c>
      <c r="T391" s="68" t="n">
        <f aca="false">VLOOKUP($R391,$K$6:$Q$506,6)/$C$26</f>
        <v>7.55553789240745</v>
      </c>
      <c r="U391" s="69" t="n">
        <f aca="false">VLOOKUP($R391,$K$6:$Q$506,7)/$C$26</f>
        <v>81.4464041935972</v>
      </c>
      <c r="V391" s="28" t="s">
        <v>509</v>
      </c>
      <c r="W391" s="78" t="n">
        <f aca="false">G391*S391+H391*T391+I391*U391</f>
        <v>0</v>
      </c>
      <c r="X391" s="25"/>
      <c r="Y391" s="25"/>
      <c r="Z391" s="25"/>
    </row>
    <row r="392" customFormat="false" ht="15.75" hidden="false" customHeight="false" outlineLevel="0" collapsed="false">
      <c r="A392" s="25"/>
      <c r="B392" s="25"/>
      <c r="C392" s="25"/>
      <c r="D392" s="25"/>
      <c r="E392" s="25"/>
      <c r="F392" s="28" t="s">
        <v>510</v>
      </c>
      <c r="G392" s="103" t="n">
        <v>0</v>
      </c>
      <c r="H392" s="76" t="n">
        <v>0</v>
      </c>
      <c r="I392" s="77" t="n">
        <v>0</v>
      </c>
      <c r="J392" s="25"/>
      <c r="K392" s="61" t="n">
        <v>386</v>
      </c>
      <c r="L392" s="62" t="n">
        <f aca="false">$B$17+$B$18*EXP(-K392/$B$21)+$B$19*EXP(-K392/$B$22)+$B$20*EXP(-K392/$B$23)</f>
        <v>0.301486190041757</v>
      </c>
      <c r="M392" s="63" t="n">
        <f aca="false">EXP(-K392/$D$9)</f>
        <v>6.2146660345645E-015</v>
      </c>
      <c r="N392" s="63" t="n">
        <f aca="false">EXP(-K392/$D$8)</f>
        <v>0.0289760861797173</v>
      </c>
      <c r="O392" s="64" t="n">
        <f aca="false">(K392*$B$17+$B$18*$B$21*(1-EXP(-K392/$B$21))+$B$19*$B$22*(1-EXP(-K392/$B$22))+$B$20*$B$23*(1-EXP(-K392/$B$23)))*$C$7</f>
        <v>2.56635983701261E-013</v>
      </c>
      <c r="P392" s="64" t="n">
        <f aca="false">$D$9*(1-EXP(-K392/$D$9))*$C$9</f>
        <v>2.36561263728044E-012</v>
      </c>
      <c r="Q392" s="65" t="n">
        <f aca="false">$D$8*(1-EXP(-K392/$D$8))*$C$8</f>
        <v>3.79860919869952E-011</v>
      </c>
      <c r="R392" s="66" t="n">
        <f aca="false">$B$13-K392</f>
        <v>114</v>
      </c>
      <c r="S392" s="67" t="n">
        <f aca="false">VLOOKUP($R392,$K$6:$Q$506,5)/$C$26</f>
        <v>0.315846855458449</v>
      </c>
      <c r="T392" s="68" t="n">
        <f aca="false">VLOOKUP($R392,$K$6:$Q$506,6)/$C$26</f>
        <v>7.55549877139382</v>
      </c>
      <c r="U392" s="69" t="n">
        <f aca="false">VLOOKUP($R392,$K$6:$Q$506,7)/$C$26</f>
        <v>81.0454373394755</v>
      </c>
      <c r="V392" s="28" t="s">
        <v>510</v>
      </c>
      <c r="W392" s="78" t="n">
        <f aca="false">G392*S392+H392*T392+I392*U392</f>
        <v>0</v>
      </c>
      <c r="X392" s="25"/>
      <c r="Y392" s="25"/>
      <c r="Z392" s="25"/>
    </row>
    <row r="393" customFormat="false" ht="15.75" hidden="false" customHeight="false" outlineLevel="0" collapsed="false">
      <c r="A393" s="25"/>
      <c r="B393" s="25"/>
      <c r="C393" s="25"/>
      <c r="D393" s="25"/>
      <c r="E393" s="25"/>
      <c r="F393" s="28" t="s">
        <v>511</v>
      </c>
      <c r="G393" s="103" t="n">
        <v>0</v>
      </c>
      <c r="H393" s="76" t="n">
        <v>0</v>
      </c>
      <c r="I393" s="77" t="n">
        <v>0</v>
      </c>
      <c r="J393" s="25"/>
      <c r="K393" s="61" t="n">
        <v>387</v>
      </c>
      <c r="L393" s="62" t="n">
        <f aca="false">$B$17+$B$18*EXP(-K393/$B$21)+$B$19*EXP(-K393/$B$22)+$B$20*EXP(-K393/$B$23)</f>
        <v>0.301272828103873</v>
      </c>
      <c r="M393" s="63" t="n">
        <f aca="false">EXP(-K393/$D$9)</f>
        <v>5.70969852995822E-015</v>
      </c>
      <c r="N393" s="63" t="n">
        <f aca="false">EXP(-K393/$D$8)</f>
        <v>0.0287114662356883</v>
      </c>
      <c r="O393" s="64" t="n">
        <f aca="false">(K393*$B$17+$B$18*$B$21*(1-EXP(-K393/$B$21))+$B$19*$B$22*(1-EXP(-K393/$B$22))+$B$20*$B$23*(1-EXP(-K393/$B$23)))*$C$7</f>
        <v>2.57149796668512E-013</v>
      </c>
      <c r="P393" s="64" t="n">
        <f aca="false">$D$9*(1-EXP(-K393/$D$9))*$C$9</f>
        <v>2.36561263728044E-012</v>
      </c>
      <c r="Q393" s="65" t="n">
        <f aca="false">$D$8*(1-EXP(-K393/$D$8))*$C$8</f>
        <v>3.799644382014E-011</v>
      </c>
      <c r="R393" s="66" t="n">
        <f aca="false">$B$13-K393</f>
        <v>113</v>
      </c>
      <c r="S393" s="67" t="n">
        <f aca="false">VLOOKUP($R393,$K$6:$Q$506,5)/$C$26</f>
        <v>0.313679936462808</v>
      </c>
      <c r="T393" s="68" t="n">
        <f aca="false">VLOOKUP($R393,$K$6:$Q$506,6)/$C$26</f>
        <v>7.55545619050565</v>
      </c>
      <c r="U393" s="69" t="n">
        <f aca="false">VLOOKUP($R393,$K$6:$Q$506,7)/$C$26</f>
        <v>80.6407749643511</v>
      </c>
      <c r="V393" s="28" t="s">
        <v>511</v>
      </c>
      <c r="W393" s="78" t="n">
        <f aca="false">G393*S393+H393*T393+I393*U393</f>
        <v>0</v>
      </c>
      <c r="X393" s="25"/>
      <c r="Y393" s="25"/>
      <c r="Z393" s="25"/>
    </row>
    <row r="394" customFormat="false" ht="15.75" hidden="false" customHeight="false" outlineLevel="0" collapsed="false">
      <c r="A394" s="25"/>
      <c r="B394" s="25"/>
      <c r="C394" s="25"/>
      <c r="D394" s="25"/>
      <c r="E394" s="25"/>
      <c r="F394" s="28" t="s">
        <v>512</v>
      </c>
      <c r="G394" s="103" t="n">
        <v>0</v>
      </c>
      <c r="H394" s="76" t="n">
        <v>0</v>
      </c>
      <c r="I394" s="77" t="n">
        <v>0</v>
      </c>
      <c r="J394" s="25"/>
      <c r="K394" s="61" t="n">
        <v>388</v>
      </c>
      <c r="L394" s="62" t="n">
        <f aca="false">$B$17+$B$18*EXP(-K394/$B$21)+$B$19*EXP(-K394/$B$22)+$B$20*EXP(-K394/$B$23)</f>
        <v>0.301060011277738</v>
      </c>
      <c r="M394" s="63" t="n">
        <f aca="false">EXP(-K394/$D$9)</f>
        <v>5.24576173871447E-015</v>
      </c>
      <c r="N394" s="63" t="n">
        <f aca="false">EXP(-K394/$D$8)</f>
        <v>0.0284492628952801</v>
      </c>
      <c r="O394" s="64" t="n">
        <f aca="false">(K394*$B$17+$B$18*$B$21*(1-EXP(-K394/$B$21))+$B$19*$B$22*(1-EXP(-K394/$B$22))+$B$20*$B$23*(1-EXP(-K394/$B$23)))*$C$7</f>
        <v>2.57663246346169E-013</v>
      </c>
      <c r="P394" s="64" t="n">
        <f aca="false">$D$9*(1-EXP(-K394/$D$9))*$C$9</f>
        <v>2.36561263728044E-012</v>
      </c>
      <c r="Q394" s="65" t="n">
        <f aca="false">$D$8*(1-EXP(-K394/$D$8))*$C$8</f>
        <v>3.80067011166559E-011</v>
      </c>
      <c r="R394" s="66" t="n">
        <f aca="false">$B$13-K394</f>
        <v>112</v>
      </c>
      <c r="S394" s="67" t="n">
        <f aca="false">VLOOKUP($R394,$K$6:$Q$506,5)/$C$26</f>
        <v>0.31150878484217</v>
      </c>
      <c r="T394" s="68" t="n">
        <f aca="false">VLOOKUP($R394,$K$6:$Q$506,6)/$C$26</f>
        <v>7.55540984375054</v>
      </c>
      <c r="U394" s="69" t="n">
        <f aca="false">VLOOKUP($R394,$K$6:$Q$506,7)/$C$26</f>
        <v>80.2323830083624</v>
      </c>
      <c r="V394" s="28" t="s">
        <v>512</v>
      </c>
      <c r="W394" s="78" t="n">
        <f aca="false">G394*S394+H394*T394+I394*U394</f>
        <v>0</v>
      </c>
      <c r="X394" s="25"/>
      <c r="Y394" s="25"/>
      <c r="Z394" s="25"/>
    </row>
    <row r="395" customFormat="false" ht="15.75" hidden="false" customHeight="false" outlineLevel="0" collapsed="false">
      <c r="A395" s="25"/>
      <c r="B395" s="25"/>
      <c r="C395" s="25"/>
      <c r="D395" s="25"/>
      <c r="E395" s="25"/>
      <c r="F395" s="28" t="s">
        <v>513</v>
      </c>
      <c r="G395" s="103" t="n">
        <v>0</v>
      </c>
      <c r="H395" s="76" t="n">
        <v>0</v>
      </c>
      <c r="I395" s="77" t="n">
        <v>0</v>
      </c>
      <c r="J395" s="25"/>
      <c r="K395" s="61" t="n">
        <v>389</v>
      </c>
      <c r="L395" s="62" t="n">
        <f aca="false">$B$17+$B$18*EXP(-K395/$B$21)+$B$19*EXP(-K395/$B$22)+$B$20*EXP(-K395/$B$23)</f>
        <v>0.300847738052893</v>
      </c>
      <c r="M395" s="63" t="n">
        <f aca="false">EXP(-K395/$D$9)</f>
        <v>4.81952174444527E-015</v>
      </c>
      <c r="N395" s="63" t="n">
        <f aca="false">EXP(-K395/$D$8)</f>
        <v>0.0281894540892073</v>
      </c>
      <c r="O395" s="64" t="n">
        <f aca="false">(K395*$B$17+$B$18*$B$21*(1-EXP(-K395/$B$21))+$B$19*$B$22*(1-EXP(-K395/$B$22))+$B$20*$B$23*(1-EXP(-K395/$B$23)))*$C$7</f>
        <v>2.5817633366229E-013</v>
      </c>
      <c r="P395" s="64" t="n">
        <f aca="false">$D$9*(1-EXP(-K395/$D$9))*$C$9</f>
        <v>2.36561263728044E-012</v>
      </c>
      <c r="Q395" s="65" t="n">
        <f aca="false">$D$8*(1-EXP(-K395/$D$8))*$C$8</f>
        <v>3.8016864739885E-011</v>
      </c>
      <c r="R395" s="66" t="n">
        <f aca="false">$B$13-K395</f>
        <v>111</v>
      </c>
      <c r="S395" s="67" t="n">
        <f aca="false">VLOOKUP($R395,$K$6:$Q$506,5)/$C$26</f>
        <v>0.309333341698732</v>
      </c>
      <c r="T395" s="68" t="n">
        <f aca="false">VLOOKUP($R395,$K$6:$Q$506,6)/$C$26</f>
        <v>7.55535939807408</v>
      </c>
      <c r="U395" s="69" t="n">
        <f aca="false">VLOOKUP($R395,$K$6:$Q$506,7)/$C$26</f>
        <v>79.8202270977345</v>
      </c>
      <c r="V395" s="28" t="s">
        <v>513</v>
      </c>
      <c r="W395" s="78" t="n">
        <f aca="false">G395*S395+H395*T395+I395*U395</f>
        <v>0</v>
      </c>
      <c r="X395" s="25"/>
      <c r="Y395" s="25"/>
      <c r="Z395" s="25"/>
    </row>
    <row r="396" customFormat="false" ht="15.75" hidden="false" customHeight="false" outlineLevel="0" collapsed="false">
      <c r="A396" s="25"/>
      <c r="B396" s="25"/>
      <c r="C396" s="25"/>
      <c r="D396" s="25"/>
      <c r="E396" s="25"/>
      <c r="F396" s="28" t="s">
        <v>514</v>
      </c>
      <c r="G396" s="103" t="n">
        <v>0</v>
      </c>
      <c r="H396" s="76" t="n">
        <v>0</v>
      </c>
      <c r="I396" s="77" t="n">
        <v>0</v>
      </c>
      <c r="J396" s="25"/>
      <c r="K396" s="61" t="n">
        <v>390</v>
      </c>
      <c r="L396" s="62" t="n">
        <f aca="false">$B$17+$B$18*EXP(-K396/$B$21)+$B$19*EXP(-K396/$B$22)+$B$20*EXP(-K396/$B$23)</f>
        <v>0.300636006926218</v>
      </c>
      <c r="M396" s="63" t="n">
        <f aca="false">EXP(-K396/$D$9)</f>
        <v>4.42791552535762E-015</v>
      </c>
      <c r="N396" s="63" t="n">
        <f aca="false">EXP(-K396/$D$8)</f>
        <v>0.0279320179497291</v>
      </c>
      <c r="O396" s="64" t="n">
        <f aca="false">(K396*$B$17+$B$18*$B$21*(1-EXP(-K396/$B$21))+$B$19*$B$22*(1-EXP(-K396/$B$22))+$B$20*$B$23*(1-EXP(-K396/$B$23)))*$C$7</f>
        <v>2.5868905954236E-013</v>
      </c>
      <c r="P396" s="64" t="n">
        <f aca="false">$D$9*(1-EXP(-K396/$D$9))*$C$9</f>
        <v>2.36561263728044E-012</v>
      </c>
      <c r="Q396" s="65" t="n">
        <f aca="false">$D$8*(1-EXP(-K396/$D$8))*$C$8</f>
        <v>3.80269355452852E-011</v>
      </c>
      <c r="R396" s="66" t="n">
        <f aca="false">$B$13-K396</f>
        <v>110</v>
      </c>
      <c r="S396" s="67" t="n">
        <f aca="false">VLOOKUP($R396,$K$6:$Q$506,5)/$C$26</f>
        <v>0.307153546649172</v>
      </c>
      <c r="T396" s="68" t="n">
        <f aca="false">VLOOKUP($R396,$K$6:$Q$506,6)/$C$26</f>
        <v>7.55530449096638</v>
      </c>
      <c r="U396" s="69" t="n">
        <f aca="false">VLOOKUP($R396,$K$6:$Q$506,7)/$C$26</f>
        <v>79.4042725418858</v>
      </c>
      <c r="V396" s="28" t="s">
        <v>514</v>
      </c>
      <c r="W396" s="78" t="n">
        <f aca="false">G396*S396+H396*T396+I396*U396</f>
        <v>0</v>
      </c>
      <c r="X396" s="25"/>
      <c r="Y396" s="25"/>
      <c r="Z396" s="25"/>
    </row>
    <row r="397" customFormat="false" ht="15.75" hidden="false" customHeight="false" outlineLevel="0" collapsed="false">
      <c r="A397" s="25"/>
      <c r="B397" s="25"/>
      <c r="C397" s="25"/>
      <c r="D397" s="25"/>
      <c r="E397" s="25"/>
      <c r="F397" s="28" t="s">
        <v>515</v>
      </c>
      <c r="G397" s="103" t="n">
        <v>0</v>
      </c>
      <c r="H397" s="76" t="n">
        <v>0</v>
      </c>
      <c r="I397" s="77" t="n">
        <v>0</v>
      </c>
      <c r="J397" s="25"/>
      <c r="K397" s="61" t="n">
        <v>391</v>
      </c>
      <c r="L397" s="62" t="n">
        <f aca="false">$B$17+$B$18*EXP(-K397/$B$21)+$B$19*EXP(-K397/$B$22)+$B$20*EXP(-K397/$B$23)</f>
        <v>0.300424816401813</v>
      </c>
      <c r="M397" s="63" t="n">
        <f aca="false">EXP(-K397/$D$9)</f>
        <v>4.06812894293926E-015</v>
      </c>
      <c r="N397" s="63" t="n">
        <f aca="false">EXP(-K397/$D$8)</f>
        <v>0.0276769328088087</v>
      </c>
      <c r="O397" s="64" t="n">
        <f aca="false">(K397*$B$17+$B$18*$B$21*(1-EXP(-K397/$B$21))+$B$19*$B$22*(1-EXP(-K397/$B$22))+$B$20*$B$23*(1-EXP(-K397/$B$23)))*$C$7</f>
        <v>2.59201424909312E-013</v>
      </c>
      <c r="P397" s="64" t="n">
        <f aca="false">$D$9*(1-EXP(-K397/$D$9))*$C$9</f>
        <v>2.36561263728045E-012</v>
      </c>
      <c r="Q397" s="65" t="n">
        <f aca="false">$D$8*(1-EXP(-K397/$D$8))*$C$8</f>
        <v>3.80369143805019E-011</v>
      </c>
      <c r="R397" s="66" t="n">
        <f aca="false">$B$13-K397</f>
        <v>109</v>
      </c>
      <c r="S397" s="67" t="n">
        <f aca="false">VLOOKUP($R397,$K$6:$Q$506,5)/$C$26</f>
        <v>0.304969337783805</v>
      </c>
      <c r="T397" s="68" t="n">
        <f aca="false">VLOOKUP($R397,$K$6:$Q$506,6)/$C$26</f>
        <v>7.55524472785709</v>
      </c>
      <c r="U397" s="69" t="n">
        <f aca="false">VLOOKUP($R397,$K$6:$Q$506,7)/$C$26</f>
        <v>78.9844843305078</v>
      </c>
      <c r="V397" s="28" t="s">
        <v>515</v>
      </c>
      <c r="W397" s="78" t="n">
        <f aca="false">G397*S397+H397*T397+I397*U397</f>
        <v>0</v>
      </c>
      <c r="X397" s="25"/>
      <c r="Y397" s="25"/>
      <c r="Z397" s="25"/>
    </row>
    <row r="398" customFormat="false" ht="15.75" hidden="false" customHeight="false" outlineLevel="0" collapsed="false">
      <c r="A398" s="25"/>
      <c r="B398" s="25"/>
      <c r="C398" s="25"/>
      <c r="D398" s="25"/>
      <c r="E398" s="25"/>
      <c r="F398" s="28" t="s">
        <v>516</v>
      </c>
      <c r="G398" s="103" t="n">
        <v>0</v>
      </c>
      <c r="H398" s="76" t="n">
        <v>0</v>
      </c>
      <c r="I398" s="77" t="n">
        <v>0</v>
      </c>
      <c r="J398" s="25"/>
      <c r="K398" s="61" t="n">
        <v>392</v>
      </c>
      <c r="L398" s="62" t="n">
        <f aca="false">$B$17+$B$18*EXP(-K398/$B$21)+$B$19*EXP(-K398/$B$22)+$B$20*EXP(-K398/$B$23)</f>
        <v>0.300214164990894</v>
      </c>
      <c r="M398" s="63" t="n">
        <f aca="false">EXP(-K398/$D$9)</f>
        <v>3.73757651915539E-015</v>
      </c>
      <c r="N398" s="63" t="n">
        <f aca="false">EXP(-K398/$D$8)</f>
        <v>0.0274241771962896</v>
      </c>
      <c r="O398" s="64" t="n">
        <f aca="false">(K398*$B$17+$B$18*$B$21*(1-EXP(-K398/$B$21))+$B$19*$B$22*(1-EXP(-K398/$B$22))+$B$20*$B$23*(1-EXP(-K398/$B$23)))*$C$7</f>
        <v>2.59713430683531E-013</v>
      </c>
      <c r="P398" s="64" t="n">
        <f aca="false">$D$9*(1-EXP(-K398/$D$9))*$C$9</f>
        <v>2.36561263728045E-012</v>
      </c>
      <c r="Q398" s="65" t="n">
        <f aca="false">$D$8*(1-EXP(-K398/$D$8))*$C$8</f>
        <v>3.80468020854397E-011</v>
      </c>
      <c r="R398" s="66" t="n">
        <f aca="false">$B$13-K398</f>
        <v>108</v>
      </c>
      <c r="S398" s="67" t="n">
        <f aca="false">VLOOKUP($R398,$K$6:$Q$506,5)/$C$26</f>
        <v>0.302780651624614</v>
      </c>
      <c r="T398" s="68" t="n">
        <f aca="false">VLOOKUP($R398,$K$6:$Q$506,6)/$C$26</f>
        <v>7.55517967927992</v>
      </c>
      <c r="U398" s="69" t="n">
        <f aca="false">VLOOKUP($R398,$K$6:$Q$506,7)/$C$26</f>
        <v>78.5608271306188</v>
      </c>
      <c r="V398" s="28" t="s">
        <v>516</v>
      </c>
      <c r="W398" s="78" t="n">
        <f aca="false">G398*S398+H398*T398+I398*U398</f>
        <v>0</v>
      </c>
      <c r="X398" s="25"/>
      <c r="Y398" s="25"/>
      <c r="Z398" s="25"/>
    </row>
    <row r="399" customFormat="false" ht="15.75" hidden="false" customHeight="false" outlineLevel="0" collapsed="false">
      <c r="A399" s="25"/>
      <c r="B399" s="25"/>
      <c r="C399" s="25"/>
      <c r="D399" s="25"/>
      <c r="E399" s="25"/>
      <c r="F399" s="28" t="s">
        <v>517</v>
      </c>
      <c r="G399" s="103" t="n">
        <v>0</v>
      </c>
      <c r="H399" s="76" t="n">
        <v>0</v>
      </c>
      <c r="I399" s="77" t="n">
        <v>0</v>
      </c>
      <c r="J399" s="25"/>
      <c r="K399" s="61" t="n">
        <v>393</v>
      </c>
      <c r="L399" s="62" t="n">
        <f aca="false">$B$17+$B$18*EXP(-K399/$B$21)+$B$19*EXP(-K399/$B$22)+$B$20*EXP(-K399/$B$23)</f>
        <v>0.300004051211678</v>
      </c>
      <c r="M399" s="63" t="n">
        <f aca="false">EXP(-K399/$D$9)</f>
        <v>3.4338828568321E-015</v>
      </c>
      <c r="N399" s="63" t="n">
        <f aca="false">EXP(-K399/$D$8)</f>
        <v>0.0271737298380883</v>
      </c>
      <c r="O399" s="64" t="n">
        <f aca="false">(K399*$B$17+$B$18*$B$21*(1-EXP(-K399/$B$21))+$B$19*$B$22*(1-EXP(-K399/$B$22))+$B$20*$B$23*(1-EXP(-K399/$B$23)))*$C$7</f>
        <v>2.60225077782874E-013</v>
      </c>
      <c r="P399" s="64" t="n">
        <f aca="false">$D$9*(1-EXP(-K399/$D$9))*$C$9</f>
        <v>2.36561263728045E-012</v>
      </c>
      <c r="Q399" s="65" t="n">
        <f aca="false">$D$8*(1-EXP(-K399/$D$8))*$C$8</f>
        <v>3.80565994923327E-011</v>
      </c>
      <c r="R399" s="66" t="n">
        <f aca="false">$B$13-K399</f>
        <v>107</v>
      </c>
      <c r="S399" s="67" t="n">
        <f aca="false">VLOOKUP($R399,$K$6:$Q$506,5)/$C$26</f>
        <v>0.300587423082119</v>
      </c>
      <c r="T399" s="68" t="n">
        <f aca="false">VLOOKUP($R399,$K$6:$Q$506,6)/$C$26</f>
        <v>7.55510887778646</v>
      </c>
      <c r="U399" s="69" t="n">
        <f aca="false">VLOOKUP($R399,$K$6:$Q$506,7)/$C$26</f>
        <v>78.1332652835899</v>
      </c>
      <c r="V399" s="28" t="s">
        <v>517</v>
      </c>
      <c r="W399" s="78" t="n">
        <f aca="false">G399*S399+H399*T399+I399*U399</f>
        <v>0</v>
      </c>
      <c r="X399" s="25"/>
      <c r="Y399" s="25"/>
      <c r="Z399" s="25"/>
    </row>
    <row r="400" customFormat="false" ht="15.75" hidden="false" customHeight="false" outlineLevel="0" collapsed="false">
      <c r="A400" s="25"/>
      <c r="B400" s="25"/>
      <c r="C400" s="25"/>
      <c r="D400" s="25"/>
      <c r="E400" s="25"/>
      <c r="F400" s="28" t="s">
        <v>518</v>
      </c>
      <c r="G400" s="103" t="n">
        <v>0</v>
      </c>
      <c r="H400" s="76" t="n">
        <v>0</v>
      </c>
      <c r="I400" s="77" t="n">
        <v>0</v>
      </c>
      <c r="J400" s="25"/>
      <c r="K400" s="61" t="n">
        <v>394</v>
      </c>
      <c r="L400" s="62" t="n">
        <f aca="false">$B$17+$B$18*EXP(-K400/$B$21)+$B$19*EXP(-K400/$B$22)+$B$20*EXP(-K400/$B$23)</f>
        <v>0.299794473589286</v>
      </c>
      <c r="M400" s="63" t="n">
        <f aca="false">EXP(-K400/$D$9)</f>
        <v>3.15486556971149E-015</v>
      </c>
      <c r="N400" s="63" t="n">
        <f aca="false">EXP(-K400/$D$8)</f>
        <v>0.0269255696544039</v>
      </c>
      <c r="O400" s="64" t="n">
        <f aca="false">(K400*$B$17+$B$18*$B$21*(1-EXP(-K400/$B$21))+$B$19*$B$22*(1-EXP(-K400/$B$22))+$B$20*$B$23*(1-EXP(-K400/$B$23)))*$C$7</f>
        <v>2.60736367122673E-013</v>
      </c>
      <c r="P400" s="64" t="n">
        <f aca="false">$D$9*(1-EXP(-K400/$D$9))*$C$9</f>
        <v>2.36561263728045E-012</v>
      </c>
      <c r="Q400" s="65" t="n">
        <f aca="false">$D$8*(1-EXP(-K400/$D$8))*$C$8</f>
        <v>3.80663074258148E-011</v>
      </c>
      <c r="R400" s="66" t="n">
        <f aca="false">$B$13-K400</f>
        <v>106</v>
      </c>
      <c r="S400" s="67" t="n">
        <f aca="false">VLOOKUP($R400,$K$6:$Q$506,5)/$C$26</f>
        <v>0.29838958541104</v>
      </c>
      <c r="T400" s="68" t="n">
        <f aca="false">VLOOKUP($R400,$K$6:$Q$506,6)/$C$26</f>
        <v>7.55503181458701</v>
      </c>
      <c r="U400" s="69" t="n">
        <f aca="false">VLOOKUP($R400,$K$6:$Q$506,7)/$C$26</f>
        <v>77.7017628021433</v>
      </c>
      <c r="V400" s="28" t="s">
        <v>518</v>
      </c>
      <c r="W400" s="78" t="n">
        <f aca="false">G400*S400+H400*T400+I400*U400</f>
        <v>0</v>
      </c>
      <c r="X400" s="25"/>
      <c r="Y400" s="25"/>
      <c r="Z400" s="25"/>
    </row>
    <row r="401" customFormat="false" ht="15.75" hidden="false" customHeight="false" outlineLevel="0" collapsed="false">
      <c r="A401" s="25"/>
      <c r="B401" s="25"/>
      <c r="C401" s="25"/>
      <c r="D401" s="25"/>
      <c r="E401" s="25"/>
      <c r="F401" s="28" t="s">
        <v>519</v>
      </c>
      <c r="G401" s="103" t="n">
        <v>0</v>
      </c>
      <c r="H401" s="76" t="n">
        <v>0</v>
      </c>
      <c r="I401" s="77" t="n">
        <v>0</v>
      </c>
      <c r="J401" s="25"/>
      <c r="K401" s="61" t="n">
        <v>395</v>
      </c>
      <c r="L401" s="62" t="n">
        <f aca="false">$B$17+$B$18*EXP(-K401/$B$21)+$B$19*EXP(-K401/$B$22)+$B$20*EXP(-K401/$B$23)</f>
        <v>0.299585430655632</v>
      </c>
      <c r="M401" s="63" t="n">
        <f aca="false">EXP(-K401/$D$9)</f>
        <v>2.89851959951051E-015</v>
      </c>
      <c r="N401" s="63" t="n">
        <f aca="false">EXP(-K401/$D$8)</f>
        <v>0.0266796757579437</v>
      </c>
      <c r="O401" s="64" t="n">
        <f aca="false">(K401*$B$17+$B$18*$B$21*(1-EXP(-K401/$B$21))+$B$19*$B$22*(1-EXP(-K401/$B$22))+$B$20*$B$23*(1-EXP(-K401/$B$23)))*$C$7</f>
        <v>2.61247299615755E-013</v>
      </c>
      <c r="P401" s="64" t="n">
        <f aca="false">$D$9*(1-EXP(-K401/$D$9))*$C$9</f>
        <v>2.36561263728045E-012</v>
      </c>
      <c r="Q401" s="65" t="n">
        <f aca="false">$D$8*(1-EXP(-K401/$D$8))*$C$8</f>
        <v>3.80759267029892E-011</v>
      </c>
      <c r="R401" s="66" t="n">
        <f aca="false">$B$13-K401</f>
        <v>105</v>
      </c>
      <c r="S401" s="67" t="n">
        <f aca="false">VLOOKUP($R401,$K$6:$Q$506,5)/$C$26</f>
        <v>0.296187070164745</v>
      </c>
      <c r="T401" s="68" t="n">
        <f aca="false">VLOOKUP($R401,$K$6:$Q$506,6)/$C$26</f>
        <v>7.55494793589436</v>
      </c>
      <c r="U401" s="69" t="n">
        <f aca="false">VLOOKUP($R401,$K$6:$Q$506,7)/$C$26</f>
        <v>77.2662833673237</v>
      </c>
      <c r="V401" s="28" t="s">
        <v>519</v>
      </c>
      <c r="W401" s="78" t="n">
        <f aca="false">G401*S401+H401*T401+I401*U401</f>
        <v>0</v>
      </c>
      <c r="X401" s="25"/>
      <c r="Y401" s="25"/>
      <c r="Z401" s="25"/>
    </row>
    <row r="402" customFormat="false" ht="15.75" hidden="false" customHeight="false" outlineLevel="0" collapsed="false">
      <c r="A402" s="25"/>
      <c r="B402" s="25"/>
      <c r="C402" s="25"/>
      <c r="D402" s="25"/>
      <c r="E402" s="25"/>
      <c r="F402" s="28" t="s">
        <v>520</v>
      </c>
      <c r="G402" s="103" t="n">
        <v>0</v>
      </c>
      <c r="H402" s="76" t="n">
        <v>0</v>
      </c>
      <c r="I402" s="77" t="n">
        <v>0</v>
      </c>
      <c r="J402" s="25"/>
      <c r="K402" s="61" t="n">
        <v>396</v>
      </c>
      <c r="L402" s="62" t="n">
        <f aca="false">$B$17+$B$18*EXP(-K402/$B$21)+$B$19*EXP(-K402/$B$22)+$B$20*EXP(-K402/$B$23)</f>
        <v>0.299376920949332</v>
      </c>
      <c r="M402" s="63" t="n">
        <f aca="false">EXP(-K402/$D$9)</f>
        <v>2.66300280728438E-015</v>
      </c>
      <c r="N402" s="63" t="n">
        <f aca="false">EXP(-K402/$D$8)</f>
        <v>0.0264360274521652</v>
      </c>
      <c r="O402" s="64" t="n">
        <f aca="false">(K402*$B$17+$B$18*$B$21*(1-EXP(-K402/$B$21))+$B$19*$B$22*(1-EXP(-K402/$B$22))+$B$20*$B$23*(1-EXP(-K402/$B$23)))*$C$7</f>
        <v>2.61757876172448E-013</v>
      </c>
      <c r="P402" s="64" t="n">
        <f aca="false">$D$9*(1-EXP(-K402/$D$9))*$C$9</f>
        <v>2.36561263728045E-012</v>
      </c>
      <c r="Q402" s="65" t="n">
        <f aca="false">$D$8*(1-EXP(-K402/$D$8))*$C$8</f>
        <v>3.80854581334968E-011</v>
      </c>
      <c r="R402" s="66" t="n">
        <f aca="false">$B$13-K402</f>
        <v>104</v>
      </c>
      <c r="S402" s="67" t="n">
        <f aca="false">VLOOKUP($R402,$K$6:$Q$506,5)/$C$26</f>
        <v>0.293979807148421</v>
      </c>
      <c r="T402" s="68" t="n">
        <f aca="false">VLOOKUP($R402,$K$6:$Q$506,6)/$C$26</f>
        <v>7.55485663894418</v>
      </c>
      <c r="U402" s="69" t="n">
        <f aca="false">VLOOKUP($R402,$K$6:$Q$506,7)/$C$26</f>
        <v>76.8267903254413</v>
      </c>
      <c r="V402" s="28" t="s">
        <v>520</v>
      </c>
      <c r="W402" s="78" t="n">
        <f aca="false">G402*S402+H402*T402+I402*U402</f>
        <v>0</v>
      </c>
      <c r="X402" s="25"/>
      <c r="Y402" s="25"/>
      <c r="Z402" s="25"/>
    </row>
    <row r="403" customFormat="false" ht="15.75" hidden="false" customHeight="false" outlineLevel="0" collapsed="false">
      <c r="A403" s="25"/>
      <c r="B403" s="25"/>
      <c r="C403" s="25"/>
      <c r="D403" s="25"/>
      <c r="E403" s="25"/>
      <c r="F403" s="28" t="s">
        <v>521</v>
      </c>
      <c r="G403" s="103" t="n">
        <v>0</v>
      </c>
      <c r="H403" s="76" t="n">
        <v>0</v>
      </c>
      <c r="I403" s="77" t="n">
        <v>0</v>
      </c>
      <c r="J403" s="25"/>
      <c r="K403" s="61" t="n">
        <v>397</v>
      </c>
      <c r="L403" s="62" t="n">
        <f aca="false">$B$17+$B$18*EXP(-K403/$B$21)+$B$19*EXP(-K403/$B$22)+$B$20*EXP(-K403/$B$23)</f>
        <v>0.299168943015599</v>
      </c>
      <c r="M403" s="63" t="n">
        <f aca="false">EXP(-K403/$D$9)</f>
        <v>2.44662273555167E-015</v>
      </c>
      <c r="N403" s="63" t="n">
        <f aca="false">EXP(-K403/$D$8)</f>
        <v>0.0261946042295342</v>
      </c>
      <c r="O403" s="64" t="n">
        <f aca="false">(K403*$B$17+$B$18*$B$21*(1-EXP(-K403/$B$21))+$B$19*$B$22*(1-EXP(-K403/$B$22))+$B$20*$B$23*(1-EXP(-K403/$B$23)))*$C$7</f>
        <v>2.62268097700594E-013</v>
      </c>
      <c r="P403" s="64" t="n">
        <f aca="false">$D$9*(1-EXP(-K403/$D$9))*$C$9</f>
        <v>2.36561263728045E-012</v>
      </c>
      <c r="Q403" s="65" t="n">
        <f aca="false">$D$8*(1-EXP(-K403/$D$8))*$C$8</f>
        <v>3.80949025195846E-011</v>
      </c>
      <c r="R403" s="66" t="n">
        <f aca="false">$B$13-K403</f>
        <v>103</v>
      </c>
      <c r="S403" s="67" t="n">
        <f aca="false">VLOOKUP($R403,$K$6:$Q$506,5)/$C$26</f>
        <v>0.291767724370957</v>
      </c>
      <c r="T403" s="68" t="n">
        <f aca="false">VLOOKUP($R403,$K$6:$Q$506,6)/$C$26</f>
        <v>7.55475726766347</v>
      </c>
      <c r="U403" s="69" t="n">
        <f aca="false">VLOOKUP($R403,$K$6:$Q$506,7)/$C$26</f>
        <v>76.3832466849865</v>
      </c>
      <c r="V403" s="28" t="s">
        <v>521</v>
      </c>
      <c r="W403" s="78" t="n">
        <f aca="false">G403*S403+H403*T403+I403*U403</f>
        <v>0</v>
      </c>
      <c r="X403" s="25"/>
      <c r="Y403" s="25"/>
      <c r="Z403" s="25"/>
    </row>
    <row r="404" customFormat="false" ht="15.75" hidden="false" customHeight="false" outlineLevel="0" collapsed="false">
      <c r="A404" s="25"/>
      <c r="B404" s="25"/>
      <c r="C404" s="25"/>
      <c r="D404" s="25"/>
      <c r="E404" s="25"/>
      <c r="F404" s="28" t="s">
        <v>522</v>
      </c>
      <c r="G404" s="103" t="n">
        <v>0</v>
      </c>
      <c r="H404" s="76" t="n">
        <v>0</v>
      </c>
      <c r="I404" s="77" t="n">
        <v>0</v>
      </c>
      <c r="J404" s="25"/>
      <c r="K404" s="61" t="n">
        <v>398</v>
      </c>
      <c r="L404" s="62" t="n">
        <f aca="false">$B$17+$B$18*EXP(-K404/$B$21)+$B$19*EXP(-K404/$B$22)+$B$20*EXP(-K404/$B$23)</f>
        <v>0.298961495406151</v>
      </c>
      <c r="M404" s="63" t="n">
        <f aca="false">EXP(-K404/$D$9)</f>
        <v>2.24782444605176E-015</v>
      </c>
      <c r="N404" s="63" t="n">
        <f aca="false">EXP(-K404/$D$8)</f>
        <v>0.0259553857697985</v>
      </c>
      <c r="O404" s="64" t="n">
        <f aca="false">(K404*$B$17+$B$18*$B$21*(1-EXP(-K404/$B$21))+$B$19*$B$22*(1-EXP(-K404/$B$22))+$B$20*$B$23*(1-EXP(-K404/$B$23)))*$C$7</f>
        <v>2.62777965105561E-013</v>
      </c>
      <c r="P404" s="64" t="n">
        <f aca="false">$D$9*(1-EXP(-K404/$D$9))*$C$9</f>
        <v>2.36561263728045E-012</v>
      </c>
      <c r="Q404" s="65" t="n">
        <f aca="false">$D$8*(1-EXP(-K404/$D$8))*$C$8</f>
        <v>3.81042606561734E-011</v>
      </c>
      <c r="R404" s="66" t="n">
        <f aca="false">$B$13-K404</f>
        <v>102</v>
      </c>
      <c r="S404" s="67" t="n">
        <f aca="false">VLOOKUP($R404,$K$6:$Q$506,5)/$C$26</f>
        <v>0.289550747995489</v>
      </c>
      <c r="T404" s="68" t="n">
        <f aca="false">VLOOKUP($R404,$K$6:$Q$506,6)/$C$26</f>
        <v>7.55464910795596</v>
      </c>
      <c r="U404" s="69" t="n">
        <f aca="false">VLOOKUP($R404,$K$6:$Q$506,7)/$C$26</f>
        <v>75.9356151135167</v>
      </c>
      <c r="V404" s="28" t="s">
        <v>522</v>
      </c>
      <c r="W404" s="78" t="n">
        <f aca="false">G404*S404+H404*T404+I404*U404</f>
        <v>0</v>
      </c>
      <c r="X404" s="25"/>
      <c r="Y404" s="25"/>
      <c r="Z404" s="25"/>
    </row>
    <row r="405" customFormat="false" ht="15.75" hidden="false" customHeight="false" outlineLevel="0" collapsed="false">
      <c r="A405" s="25"/>
      <c r="B405" s="25"/>
      <c r="C405" s="25"/>
      <c r="D405" s="25"/>
      <c r="E405" s="25"/>
      <c r="F405" s="28" t="s">
        <v>523</v>
      </c>
      <c r="G405" s="103" t="n">
        <v>0</v>
      </c>
      <c r="H405" s="76" t="n">
        <v>0</v>
      </c>
      <c r="I405" s="77" t="n">
        <v>0</v>
      </c>
      <c r="J405" s="25"/>
      <c r="K405" s="61" t="n">
        <v>399</v>
      </c>
      <c r="L405" s="62" t="n">
        <f aca="false">$B$17+$B$18*EXP(-K405/$B$21)+$B$19*EXP(-K405/$B$22)+$B$20*EXP(-K405/$B$23)</f>
        <v>0.298754576679121</v>
      </c>
      <c r="M405" s="63" t="n">
        <f aca="false">EXP(-K405/$D$9)</f>
        <v>2.06517934573539E-015</v>
      </c>
      <c r="N405" s="63" t="n">
        <f aca="false">EXP(-K405/$D$8)</f>
        <v>0.0257183519382777</v>
      </c>
      <c r="O405" s="64" t="n">
        <f aca="false">(K405*$B$17+$B$18*$B$21*(1-EXP(-K405/$B$21))+$B$19*$B$22*(1-EXP(-K405/$B$22))+$B$20*$B$23*(1-EXP(-K405/$B$23)))*$C$7</f>
        <v>2.63287479290254E-013</v>
      </c>
      <c r="P405" s="64" t="n">
        <f aca="false">$D$9*(1-EXP(-K405/$D$9))*$C$9</f>
        <v>2.36561263728045E-012</v>
      </c>
      <c r="Q405" s="65" t="n">
        <f aca="false">$D$8*(1-EXP(-K405/$D$8))*$C$8</f>
        <v>3.81135333309243E-011</v>
      </c>
      <c r="R405" s="66" t="n">
        <f aca="false">$B$13-K405</f>
        <v>101</v>
      </c>
      <c r="S405" s="67" t="n">
        <f aca="false">VLOOKUP($R405,$K$6:$Q$506,5)/$C$26</f>
        <v>0.287328802288575</v>
      </c>
      <c r="T405" s="68" t="n">
        <f aca="false">VLOOKUP($R405,$K$6:$Q$506,6)/$C$26</f>
        <v>7.55453138257044</v>
      </c>
      <c r="U405" s="69" t="n">
        <f aca="false">VLOOKUP($R405,$K$6:$Q$506,7)/$C$26</f>
        <v>75.4838579345139</v>
      </c>
      <c r="V405" s="28" t="s">
        <v>523</v>
      </c>
      <c r="W405" s="78" t="n">
        <f aca="false">G405*S405+H405*T405+I405*U405</f>
        <v>0</v>
      </c>
      <c r="X405" s="25"/>
      <c r="Y405" s="25"/>
      <c r="Z405" s="25"/>
    </row>
    <row r="406" customFormat="false" ht="15.75" hidden="false" customHeight="false" outlineLevel="0" collapsed="false">
      <c r="A406" s="25"/>
      <c r="B406" s="25"/>
      <c r="C406" s="25"/>
      <c r="D406" s="25"/>
      <c r="E406" s="25"/>
      <c r="F406" s="28" t="s">
        <v>524</v>
      </c>
      <c r="G406" s="103" t="n">
        <v>0</v>
      </c>
      <c r="H406" s="76" t="n">
        <v>0</v>
      </c>
      <c r="I406" s="77" t="n">
        <v>0</v>
      </c>
      <c r="J406" s="25"/>
      <c r="K406" s="61" t="n">
        <v>400</v>
      </c>
      <c r="L406" s="62" t="n">
        <f aca="false">$B$17+$B$18*EXP(-K406/$B$21)+$B$19*EXP(-K406/$B$22)+$B$20*EXP(-K406/$B$23)</f>
        <v>0.298548185398961</v>
      </c>
      <c r="M406" s="63" t="n">
        <f aca="false">EXP(-K406/$D$9)</f>
        <v>1.89737492068981E-015</v>
      </c>
      <c r="N406" s="63" t="n">
        <f aca="false">EXP(-K406/$D$8)</f>
        <v>0.0254834827841685</v>
      </c>
      <c r="O406" s="64" t="n">
        <f aca="false">(K406*$B$17+$B$18*$B$21*(1-EXP(-K406/$B$21))+$B$19*$B$22*(1-EXP(-K406/$B$22))+$B$20*$B$23*(1-EXP(-K406/$B$23)))*$C$7</f>
        <v>2.63796641155124E-013</v>
      </c>
      <c r="P406" s="64" t="n">
        <f aca="false">$D$9*(1-EXP(-K406/$D$9))*$C$9</f>
        <v>2.36561263728045E-012</v>
      </c>
      <c r="Q406" s="65" t="n">
        <f aca="false">$D$8*(1-EXP(-K406/$D$8))*$C$8</f>
        <v>3.81227213243052E-011</v>
      </c>
      <c r="R406" s="66" t="n">
        <f aca="false">$B$13-K406</f>
        <v>100</v>
      </c>
      <c r="S406" s="67" t="n">
        <f aca="false">VLOOKUP($R406,$K$6:$Q$506,5)/$C$26</f>
        <v>0.285101809567956</v>
      </c>
      <c r="T406" s="68" t="n">
        <f aca="false">VLOOKUP($R406,$K$6:$Q$506,6)/$C$26</f>
        <v>7.55440324551541</v>
      </c>
      <c r="U406" s="69" t="n">
        <f aca="false">VLOOKUP($R406,$K$6:$Q$506,7)/$C$26</f>
        <v>75.0279371242133</v>
      </c>
      <c r="V406" s="28" t="s">
        <v>524</v>
      </c>
      <c r="W406" s="78" t="n">
        <f aca="false">G406*S406+H406*T406+I406*U406</f>
        <v>0</v>
      </c>
      <c r="X406" s="25"/>
      <c r="Y406" s="25"/>
      <c r="Z406" s="25"/>
    </row>
    <row r="407" customFormat="false" ht="15.75" hidden="false" customHeight="false" outlineLevel="0" collapsed="false">
      <c r="A407" s="25"/>
      <c r="B407" s="25"/>
      <c r="C407" s="25"/>
      <c r="D407" s="25"/>
      <c r="E407" s="25"/>
      <c r="F407" s="28" t="s">
        <v>525</v>
      </c>
      <c r="G407" s="103" t="n">
        <v>0</v>
      </c>
      <c r="H407" s="76" t="n">
        <v>0</v>
      </c>
      <c r="I407" s="77" t="n">
        <v>0</v>
      </c>
      <c r="J407" s="25"/>
      <c r="K407" s="61" t="n">
        <v>401</v>
      </c>
      <c r="L407" s="62" t="n">
        <f aca="false">$B$17+$B$18*EXP(-K407/$B$21)+$B$19*EXP(-K407/$B$22)+$B$20*EXP(-K407/$B$23)</f>
        <v>0.29834232013636</v>
      </c>
      <c r="M407" s="63" t="n">
        <f aca="false">EXP(-K407/$D$9)</f>
        <v>1.74320530422537E-015</v>
      </c>
      <c r="N407" s="63" t="n">
        <f aca="false">EXP(-K407/$D$8)</f>
        <v>0.0252507585388655</v>
      </c>
      <c r="O407" s="64" t="n">
        <f aca="false">(K407*$B$17+$B$18*$B$21*(1-EXP(-K407/$B$21))+$B$19*$B$22*(1-EXP(-K407/$B$22))+$B$20*$B$23*(1-EXP(-K407/$B$23)))*$C$7</f>
        <v>2.6430545159818E-013</v>
      </c>
      <c r="P407" s="64" t="n">
        <f aca="false">$D$9*(1-EXP(-K407/$D$9))*$C$9</f>
        <v>2.36561263728045E-012</v>
      </c>
      <c r="Q407" s="65" t="n">
        <f aca="false">$D$8*(1-EXP(-K407/$D$8))*$C$8</f>
        <v>3.81318254096566E-011</v>
      </c>
      <c r="R407" s="66" t="n">
        <f aca="false">$B$13-K407</f>
        <v>99</v>
      </c>
      <c r="S407" s="67" t="n">
        <f aca="false">VLOOKUP($R407,$K$6:$Q$506,5)/$C$26</f>
        <v>0.282869690148878</v>
      </c>
      <c r="T407" s="68" t="n">
        <f aca="false">VLOOKUP($R407,$K$6:$Q$506,6)/$C$26</f>
        <v>7.55426377597958</v>
      </c>
      <c r="U407" s="69" t="n">
        <f aca="false">VLOOKUP($R407,$K$6:$Q$506,7)/$C$26</f>
        <v>74.5678143084034</v>
      </c>
      <c r="V407" s="28" t="s">
        <v>525</v>
      </c>
      <c r="W407" s="78" t="n">
        <f aca="false">G407*S407+H407*T407+I407*U407</f>
        <v>0</v>
      </c>
      <c r="X407" s="25"/>
      <c r="Y407" s="25"/>
      <c r="Z407" s="25"/>
    </row>
    <row r="408" customFormat="false" ht="15.75" hidden="false" customHeight="false" outlineLevel="0" collapsed="false">
      <c r="A408" s="25"/>
      <c r="B408" s="25"/>
      <c r="C408" s="25"/>
      <c r="D408" s="25"/>
      <c r="E408" s="25"/>
      <c r="F408" s="28" t="s">
        <v>526</v>
      </c>
      <c r="G408" s="103" t="n">
        <v>0</v>
      </c>
      <c r="H408" s="76" t="n">
        <v>0</v>
      </c>
      <c r="I408" s="77" t="n">
        <v>0</v>
      </c>
      <c r="J408" s="25"/>
      <c r="K408" s="61" t="n">
        <v>402</v>
      </c>
      <c r="L408" s="62" t="n">
        <f aca="false">$B$17+$B$18*EXP(-K408/$B$21)+$B$19*EXP(-K408/$B$22)+$B$20*EXP(-K408/$B$23)</f>
        <v>0.298136979468153</v>
      </c>
      <c r="M408" s="63" t="n">
        <f aca="false">EXP(-K408/$D$9)</f>
        <v>1.60156261134448E-015</v>
      </c>
      <c r="N408" s="63" t="n">
        <f aca="false">EXP(-K408/$D$8)</f>
        <v>0.0250201596142971</v>
      </c>
      <c r="O408" s="64" t="n">
        <f aca="false">(K408*$B$17+$B$18*$B$21*(1-EXP(-K408/$B$21))+$B$19*$B$22*(1-EXP(-K408/$B$22))+$B$20*$B$23*(1-EXP(-K408/$B$23)))*$C$7</f>
        <v>2.64813911515001E-013</v>
      </c>
      <c r="P408" s="64" t="n">
        <f aca="false">$D$9*(1-EXP(-K408/$D$9))*$C$9</f>
        <v>2.36561263728045E-012</v>
      </c>
      <c r="Q408" s="65" t="n">
        <f aca="false">$D$8*(1-EXP(-K408/$D$8))*$C$8</f>
        <v>3.81408463532566E-011</v>
      </c>
      <c r="R408" s="66" t="n">
        <f aca="false">$B$13-K408</f>
        <v>98</v>
      </c>
      <c r="S408" s="67" t="n">
        <f aca="false">VLOOKUP($R408,$K$6:$Q$506,5)/$C$26</f>
        <v>0.280632362288913</v>
      </c>
      <c r="T408" s="68" t="n">
        <f aca="false">VLOOKUP($R408,$K$6:$Q$506,6)/$C$26</f>
        <v>7.55411197171485</v>
      </c>
      <c r="U408" s="69" t="n">
        <f aca="false">VLOOKUP($R408,$K$6:$Q$506,7)/$C$26</f>
        <v>74.1034507591957</v>
      </c>
      <c r="V408" s="28" t="s">
        <v>526</v>
      </c>
      <c r="W408" s="78" t="n">
        <f aca="false">G408*S408+H408*T408+I408*U408</f>
        <v>0</v>
      </c>
      <c r="X408" s="25"/>
      <c r="Y408" s="25"/>
      <c r="Z408" s="25"/>
    </row>
    <row r="409" customFormat="false" ht="15.75" hidden="false" customHeight="false" outlineLevel="0" collapsed="false">
      <c r="A409" s="25"/>
      <c r="B409" s="25"/>
      <c r="C409" s="25"/>
      <c r="D409" s="25"/>
      <c r="E409" s="25"/>
      <c r="F409" s="28" t="s">
        <v>527</v>
      </c>
      <c r="G409" s="103" t="n">
        <v>0</v>
      </c>
      <c r="H409" s="76" t="n">
        <v>0</v>
      </c>
      <c r="I409" s="77" t="n">
        <v>0</v>
      </c>
      <c r="J409" s="25"/>
      <c r="K409" s="61" t="n">
        <v>403</v>
      </c>
      <c r="L409" s="62" t="n">
        <f aca="false">$B$17+$B$18*EXP(-K409/$B$21)+$B$19*EXP(-K409/$B$22)+$B$20*EXP(-K409/$B$23)</f>
        <v>0.29793216197724</v>
      </c>
      <c r="M409" s="63" t="n">
        <f aca="false">EXP(-K409/$D$9)</f>
        <v>1.4714289773208E-015</v>
      </c>
      <c r="N409" s="63" t="n">
        <f aca="false">EXP(-K409/$D$8)</f>
        <v>0.024791666601277</v>
      </c>
      <c r="O409" s="64" t="n">
        <f aca="false">(K409*$B$17+$B$18*$B$21*(1-EXP(-K409/$B$21))+$B$19*$B$22*(1-EXP(-K409/$B$22))+$B$20*$B$23*(1-EXP(-K409/$B$23)))*$C$7</f>
        <v>2.65322021798742E-013</v>
      </c>
      <c r="P409" s="64" t="n">
        <f aca="false">$D$9*(1-EXP(-K409/$D$9))*$C$9</f>
        <v>2.36561263728045E-012</v>
      </c>
      <c r="Q409" s="65" t="n">
        <f aca="false">$D$8*(1-EXP(-K409/$D$8))*$C$8</f>
        <v>3.81497849143851E-011</v>
      </c>
      <c r="R409" s="66" t="n">
        <f aca="false">$B$13-K409</f>
        <v>97</v>
      </c>
      <c r="S409" s="67" t="n">
        <f aca="false">VLOOKUP($R409,$K$6:$Q$506,5)/$C$26</f>
        <v>0.278389742131264</v>
      </c>
      <c r="T409" s="68" t="n">
        <f aca="false">VLOOKUP($R409,$K$6:$Q$506,6)/$C$26</f>
        <v>7.55394674183398</v>
      </c>
      <c r="U409" s="69" t="n">
        <f aca="false">VLOOKUP($R409,$K$6:$Q$506,7)/$C$26</f>
        <v>73.6348073917651</v>
      </c>
      <c r="V409" s="28" t="s">
        <v>527</v>
      </c>
      <c r="W409" s="78" t="n">
        <f aca="false">G409*S409+H409*T409+I409*U409</f>
        <v>0</v>
      </c>
      <c r="X409" s="25"/>
      <c r="Y409" s="25"/>
      <c r="Z409" s="25"/>
    </row>
    <row r="410" customFormat="false" ht="15.75" hidden="false" customHeight="false" outlineLevel="0" collapsed="false">
      <c r="A410" s="25"/>
      <c r="B410" s="25"/>
      <c r="C410" s="25"/>
      <c r="D410" s="25"/>
      <c r="E410" s="25"/>
      <c r="F410" s="28" t="s">
        <v>528</v>
      </c>
      <c r="G410" s="103" t="n">
        <v>0</v>
      </c>
      <c r="H410" s="76" t="n">
        <v>0</v>
      </c>
      <c r="I410" s="77" t="n">
        <v>0</v>
      </c>
      <c r="J410" s="25"/>
      <c r="K410" s="61" t="n">
        <v>404</v>
      </c>
      <c r="L410" s="62" t="n">
        <f aca="false">$B$17+$B$18*EXP(-K410/$B$21)+$B$19*EXP(-K410/$B$22)+$B$20*EXP(-K410/$B$23)</f>
        <v>0.297727866252503</v>
      </c>
      <c r="M410" s="63" t="n">
        <f aca="false">EXP(-K410/$D$9)</f>
        <v>1.35186924317732E-015</v>
      </c>
      <c r="N410" s="63" t="n">
        <f aca="false">EXP(-K410/$D$8)</f>
        <v>0.0245652602678707</v>
      </c>
      <c r="O410" s="64" t="n">
        <f aca="false">(K410*$B$17+$B$18*$B$21*(1-EXP(-K410/$B$21))+$B$19*$B$22*(1-EXP(-K410/$B$22))+$B$20*$B$23*(1-EXP(-K410/$B$23)))*$C$7</f>
        <v>2.6582978334015E-013</v>
      </c>
      <c r="P410" s="64" t="n">
        <f aca="false">$D$9*(1-EXP(-K410/$D$9))*$C$9</f>
        <v>2.36561263728045E-012</v>
      </c>
      <c r="Q410" s="65" t="n">
        <f aca="false">$D$8*(1-EXP(-K410/$D$8))*$C$8</f>
        <v>3.81586418453884E-011</v>
      </c>
      <c r="R410" s="66" t="n">
        <f aca="false">$B$13-K410</f>
        <v>96</v>
      </c>
      <c r="S410" s="67" t="n">
        <f aca="false">VLOOKUP($R410,$K$6:$Q$506,5)/$C$26</f>
        <v>0.276141743646489</v>
      </c>
      <c r="T410" s="68" t="n">
        <f aca="false">VLOOKUP($R410,$K$6:$Q$506,6)/$C$26</f>
        <v>7.55376689897132</v>
      </c>
      <c r="U410" s="69" t="n">
        <f aca="false">VLOOKUP($R410,$K$6:$Q$506,7)/$C$26</f>
        <v>73.1618447610603</v>
      </c>
      <c r="V410" s="28" t="s">
        <v>528</v>
      </c>
      <c r="W410" s="78" t="n">
        <f aca="false">G410*S410+H410*T410+I410*U410</f>
        <v>0</v>
      </c>
      <c r="X410" s="25"/>
      <c r="Y410" s="25"/>
      <c r="Z410" s="25"/>
    </row>
    <row r="411" customFormat="false" ht="15.75" hidden="false" customHeight="false" outlineLevel="0" collapsed="false">
      <c r="A411" s="25"/>
      <c r="B411" s="25"/>
      <c r="C411" s="25"/>
      <c r="D411" s="25"/>
      <c r="E411" s="25"/>
      <c r="F411" s="28" t="s">
        <v>529</v>
      </c>
      <c r="G411" s="103" t="n">
        <v>0</v>
      </c>
      <c r="H411" s="76" t="n">
        <v>0</v>
      </c>
      <c r="I411" s="77" t="n">
        <v>0</v>
      </c>
      <c r="J411" s="25"/>
      <c r="K411" s="61" t="n">
        <v>405</v>
      </c>
      <c r="L411" s="62" t="n">
        <f aca="false">$B$17+$B$18*EXP(-K411/$B$21)+$B$19*EXP(-K411/$B$22)+$B$20*EXP(-K411/$B$23)</f>
        <v>0.297524090888728</v>
      </c>
      <c r="M411" s="63" t="n">
        <f aca="false">EXP(-K411/$D$9)</f>
        <v>1.2420242354996E-015</v>
      </c>
      <c r="N411" s="63" t="n">
        <f aca="false">EXP(-K411/$D$8)</f>
        <v>0.0243409215577763</v>
      </c>
      <c r="O411" s="64" t="n">
        <f aca="false">(K411*$B$17+$B$18*$B$21*(1-EXP(-K411/$B$21))+$B$19*$B$22*(1-EXP(-K411/$B$22))+$B$20*$B$23*(1-EXP(-K411/$B$23)))*$C$7</f>
        <v>2.6633719702757E-013</v>
      </c>
      <c r="P411" s="64" t="n">
        <f aca="false">$D$9*(1-EXP(-K411/$D$9))*$C$9</f>
        <v>2.36561263728045E-012</v>
      </c>
      <c r="Q411" s="65" t="n">
        <f aca="false">$D$8*(1-EXP(-K411/$D$8))*$C$8</f>
        <v>3.81674178917417E-011</v>
      </c>
      <c r="R411" s="66" t="n">
        <f aca="false">$B$13-K411</f>
        <v>95</v>
      </c>
      <c r="S411" s="67" t="n">
        <f aca="false">VLOOKUP($R411,$K$6:$Q$506,5)/$C$26</f>
        <v>0.273888278572607</v>
      </c>
      <c r="T411" s="68" t="n">
        <f aca="false">VLOOKUP($R411,$K$6:$Q$506,6)/$C$26</f>
        <v>7.55357115075025</v>
      </c>
      <c r="U411" s="69" t="n">
        <f aca="false">VLOOKUP($R411,$K$6:$Q$506,7)/$C$26</f>
        <v>72.6845230584838</v>
      </c>
      <c r="V411" s="28" t="s">
        <v>529</v>
      </c>
      <c r="W411" s="78" t="n">
        <f aca="false">G411*S411+H411*T411+I411*U411</f>
        <v>0</v>
      </c>
      <c r="X411" s="25"/>
      <c r="Y411" s="25"/>
      <c r="Z411" s="25"/>
    </row>
    <row r="412" customFormat="false" ht="15.75" hidden="false" customHeight="false" outlineLevel="0" collapsed="false">
      <c r="A412" s="25"/>
      <c r="B412" s="25"/>
      <c r="C412" s="25"/>
      <c r="D412" s="25"/>
      <c r="E412" s="25"/>
      <c r="F412" s="28" t="s">
        <v>530</v>
      </c>
      <c r="G412" s="103" t="n">
        <v>0</v>
      </c>
      <c r="H412" s="76" t="n">
        <v>0</v>
      </c>
      <c r="I412" s="77" t="n">
        <v>0</v>
      </c>
      <c r="J412" s="25"/>
      <c r="K412" s="61" t="n">
        <v>406</v>
      </c>
      <c r="L412" s="62" t="n">
        <f aca="false">$B$17+$B$18*EXP(-K412/$B$21)+$B$19*EXP(-K412/$B$22)+$B$20*EXP(-K412/$B$23)</f>
        <v>0.297320834486523</v>
      </c>
      <c r="M412" s="63" t="n">
        <f aca="false">EXP(-K412/$D$9)</f>
        <v>1.14110459229229E-015</v>
      </c>
      <c r="N412" s="63" t="n">
        <f aca="false">EXP(-K412/$D$8)</f>
        <v>0.024118631588721</v>
      </c>
      <c r="O412" s="64" t="n">
        <f aca="false">(K412*$B$17+$B$18*$B$21*(1-EXP(-K412/$B$21))+$B$19*$B$22*(1-EXP(-K412/$B$22))+$B$20*$B$23*(1-EXP(-K412/$B$23)))*$C$7</f>
        <v>2.66844263746956E-013</v>
      </c>
      <c r="P412" s="64" t="n">
        <f aca="false">$D$9*(1-EXP(-K412/$D$9))*$C$9</f>
        <v>2.36561263728045E-012</v>
      </c>
      <c r="Q412" s="65" t="n">
        <f aca="false">$D$8*(1-EXP(-K412/$D$8))*$C$8</f>
        <v>3.81761137921126E-011</v>
      </c>
      <c r="R412" s="66" t="n">
        <f aca="false">$B$13-K412</f>
        <v>94</v>
      </c>
      <c r="S412" s="67" t="n">
        <f aca="false">VLOOKUP($R412,$K$6:$Q$506,5)/$C$26</f>
        <v>0.271629256353551</v>
      </c>
      <c r="T412" s="68" t="n">
        <f aca="false">VLOOKUP($R412,$K$6:$Q$506,6)/$C$26</f>
        <v>7.55335809049593</v>
      </c>
      <c r="U412" s="69" t="n">
        <f aca="false">VLOOKUP($R412,$K$6:$Q$506,7)/$C$26</f>
        <v>72.202802108541</v>
      </c>
      <c r="V412" s="28" t="s">
        <v>530</v>
      </c>
      <c r="W412" s="78" t="n">
        <f aca="false">G412*S412+H412*T412+I412*U412</f>
        <v>0</v>
      </c>
      <c r="X412" s="25"/>
      <c r="Y412" s="25"/>
      <c r="Z412" s="25"/>
    </row>
    <row r="413" customFormat="false" ht="15.75" hidden="false" customHeight="false" outlineLevel="0" collapsed="false">
      <c r="A413" s="25"/>
      <c r="B413" s="25"/>
      <c r="C413" s="25"/>
      <c r="D413" s="25"/>
      <c r="E413" s="25"/>
      <c r="F413" s="28" t="s">
        <v>531</v>
      </c>
      <c r="G413" s="103" t="n">
        <v>0</v>
      </c>
      <c r="H413" s="76" t="n">
        <v>0</v>
      </c>
      <c r="I413" s="77" t="n">
        <v>0</v>
      </c>
      <c r="J413" s="25"/>
      <c r="K413" s="61" t="n">
        <v>407</v>
      </c>
      <c r="L413" s="62" t="n">
        <f aca="false">$B$17+$B$18*EXP(-K413/$B$21)+$B$19*EXP(-K413/$B$22)+$B$20*EXP(-K413/$B$23)</f>
        <v>0.297118095652248</v>
      </c>
      <c r="M413" s="63" t="n">
        <f aca="false">EXP(-K413/$D$9)</f>
        <v>1.04838509051057E-015</v>
      </c>
      <c r="N413" s="63" t="n">
        <f aca="false">EXP(-K413/$D$8)</f>
        <v>0.0238983716508716</v>
      </c>
      <c r="O413" s="64" t="n">
        <f aca="false">(K413*$B$17+$B$18*$B$21*(1-EXP(-K413/$B$21))+$B$19*$B$22*(1-EXP(-K413/$B$22))+$B$20*$B$23*(1-EXP(-K413/$B$23)))*$C$7</f>
        <v>2.67350984381882E-013</v>
      </c>
      <c r="P413" s="64" t="n">
        <f aca="false">$D$9*(1-EXP(-K413/$D$9))*$C$9</f>
        <v>2.36561263728045E-012</v>
      </c>
      <c r="Q413" s="65" t="n">
        <f aca="false">$D$8*(1-EXP(-K413/$D$8))*$C$8</f>
        <v>3.81847302784227E-011</v>
      </c>
      <c r="R413" s="66" t="n">
        <f aca="false">$B$13-K413</f>
        <v>93</v>
      </c>
      <c r="S413" s="67" t="n">
        <f aca="false">VLOOKUP($R413,$K$6:$Q$506,5)/$C$26</f>
        <v>0.269364584075909</v>
      </c>
      <c r="T413" s="68" t="n">
        <f aca="false">VLOOKUP($R413,$K$6:$Q$506,6)/$C$26</f>
        <v>7.55312618712681</v>
      </c>
      <c r="U413" s="69" t="n">
        <f aca="false">VLOOKUP($R413,$K$6:$Q$506,7)/$C$26</f>
        <v>71.7166413654589</v>
      </c>
      <c r="V413" s="28" t="s">
        <v>531</v>
      </c>
      <c r="W413" s="78" t="n">
        <f aca="false">G413*S413+H413*T413+I413*U413</f>
        <v>0</v>
      </c>
      <c r="X413" s="25"/>
      <c r="Y413" s="25"/>
      <c r="Z413" s="25"/>
    </row>
    <row r="414" customFormat="false" ht="15.75" hidden="false" customHeight="false" outlineLevel="0" collapsed="false">
      <c r="A414" s="25"/>
      <c r="B414" s="25"/>
      <c r="C414" s="25"/>
      <c r="D414" s="25"/>
      <c r="E414" s="25"/>
      <c r="F414" s="28" t="s">
        <v>532</v>
      </c>
      <c r="G414" s="103" t="n">
        <v>0</v>
      </c>
      <c r="H414" s="76" t="n">
        <v>0</v>
      </c>
      <c r="I414" s="77" t="n">
        <v>0</v>
      </c>
      <c r="J414" s="25"/>
      <c r="K414" s="61" t="n">
        <v>408</v>
      </c>
      <c r="L414" s="62" t="n">
        <f aca="false">$B$17+$B$18*EXP(-K414/$B$21)+$B$19*EXP(-K414/$B$22)+$B$20*EXP(-K414/$B$23)</f>
        <v>0.296915872997936</v>
      </c>
      <c r="M414" s="63" t="n">
        <f aca="false">EXP(-K414/$D$9)</f>
        <v>9.63199434503122E-016</v>
      </c>
      <c r="N414" s="63" t="n">
        <f aca="false">EXP(-K414/$D$8)</f>
        <v>0.0236801232052598</v>
      </c>
      <c r="O414" s="64" t="n">
        <f aca="false">(K414*$B$17+$B$18*$B$21*(1-EXP(-K414/$B$21))+$B$19*$B$22*(1-EXP(-K414/$B$22))+$B$20*$B$23*(1-EXP(-K414/$B$23)))*$C$7</f>
        <v>2.6785735981355E-013</v>
      </c>
      <c r="P414" s="64" t="n">
        <f aca="false">$D$9*(1-EXP(-K414/$D$9))*$C$9</f>
        <v>2.36561263728045E-012</v>
      </c>
      <c r="Q414" s="65" t="n">
        <f aca="false">$D$8*(1-EXP(-K414/$D$8))*$C$8</f>
        <v>3.81932680759095E-011</v>
      </c>
      <c r="R414" s="66" t="n">
        <f aca="false">$B$13-K414</f>
        <v>92</v>
      </c>
      <c r="S414" s="67" t="n">
        <f aca="false">VLOOKUP($R414,$K$6:$Q$506,5)/$C$26</f>
        <v>0.267094166403912</v>
      </c>
      <c r="T414" s="68" t="n">
        <f aca="false">VLOOKUP($R414,$K$6:$Q$506,6)/$C$26</f>
        <v>7.55287377415196</v>
      </c>
      <c r="U414" s="69" t="n">
        <f aca="false">VLOOKUP($R414,$K$6:$Q$506,7)/$C$26</f>
        <v>71.2259999097735</v>
      </c>
      <c r="V414" s="28" t="s">
        <v>532</v>
      </c>
      <c r="W414" s="78" t="n">
        <f aca="false">G414*S414+H414*T414+I414*U414</f>
        <v>0</v>
      </c>
      <c r="X414" s="25"/>
      <c r="Y414" s="25"/>
      <c r="Z414" s="25"/>
    </row>
    <row r="415" customFormat="false" ht="15.75" hidden="false" customHeight="false" outlineLevel="0" collapsed="false">
      <c r="A415" s="25"/>
      <c r="B415" s="25"/>
      <c r="C415" s="25"/>
      <c r="D415" s="25"/>
      <c r="E415" s="25"/>
      <c r="F415" s="28" t="s">
        <v>533</v>
      </c>
      <c r="G415" s="103" t="n">
        <v>0</v>
      </c>
      <c r="H415" s="76" t="n">
        <v>0</v>
      </c>
      <c r="I415" s="77" t="n">
        <v>0</v>
      </c>
      <c r="J415" s="25"/>
      <c r="K415" s="61" t="n">
        <v>409</v>
      </c>
      <c r="L415" s="62" t="n">
        <f aca="false">$B$17+$B$18*EXP(-K415/$B$21)+$B$19*EXP(-K415/$B$22)+$B$20*EXP(-K415/$B$23)</f>
        <v>0.296714165141224</v>
      </c>
      <c r="M415" s="63" t="n">
        <f aca="false">EXP(-K415/$D$9)</f>
        <v>8.8493546791601E-016</v>
      </c>
      <c r="N415" s="63" t="n">
        <f aca="false">EXP(-K415/$D$8)</f>
        <v>0.0234638678822216</v>
      </c>
      <c r="O415" s="64" t="n">
        <f aca="false">(K415*$B$17+$B$18*$B$21*(1-EXP(-K415/$B$21))+$B$19*$B$22*(1-EXP(-K415/$B$22))+$B$20*$B$23*(1-EXP(-K415/$B$23)))*$C$7</f>
        <v>2.683633909208E-013</v>
      </c>
      <c r="P415" s="64" t="n">
        <f aca="false">$D$9*(1-EXP(-K415/$D$9))*$C$9</f>
        <v>2.36561263728045E-012</v>
      </c>
      <c r="Q415" s="65" t="n">
        <f aca="false">$D$8*(1-EXP(-K415/$D$8))*$C$8</f>
        <v>3.82017279031873E-011</v>
      </c>
      <c r="R415" s="66" t="n">
        <f aca="false">$B$13-K415</f>
        <v>91</v>
      </c>
      <c r="S415" s="67" t="n">
        <f aca="false">VLOOKUP($R415,$K$6:$Q$506,5)/$C$26</f>
        <v>0.264817905512618</v>
      </c>
      <c r="T415" s="68" t="n">
        <f aca="false">VLOOKUP($R415,$K$6:$Q$506,6)/$C$26</f>
        <v>7.55259903769552</v>
      </c>
      <c r="U415" s="69" t="n">
        <f aca="false">VLOOKUP($R415,$K$6:$Q$506,7)/$C$26</f>
        <v>70.7308364448853</v>
      </c>
      <c r="V415" s="28" t="s">
        <v>533</v>
      </c>
      <c r="W415" s="78" t="n">
        <f aca="false">G415*S415+H415*T415+I415*U415</f>
        <v>0</v>
      </c>
      <c r="X415" s="25"/>
      <c r="Y415" s="25"/>
      <c r="Z415" s="25"/>
    </row>
    <row r="416" customFormat="false" ht="15.75" hidden="false" customHeight="false" outlineLevel="0" collapsed="false">
      <c r="A416" s="25"/>
      <c r="B416" s="25"/>
      <c r="C416" s="25"/>
      <c r="D416" s="25"/>
      <c r="E416" s="25"/>
      <c r="F416" s="28" t="s">
        <v>534</v>
      </c>
      <c r="G416" s="103" t="n">
        <v>0</v>
      </c>
      <c r="H416" s="76" t="n">
        <v>0</v>
      </c>
      <c r="I416" s="77" t="n">
        <v>0</v>
      </c>
      <c r="J416" s="25"/>
      <c r="K416" s="61" t="n">
        <v>410</v>
      </c>
      <c r="L416" s="62" t="n">
        <f aca="false">$B$17+$B$18*EXP(-K416/$B$21)+$B$19*EXP(-K416/$B$22)+$B$20*EXP(-K416/$B$23)</f>
        <v>0.29651297070528</v>
      </c>
      <c r="M416" s="63" t="n">
        <f aca="false">EXP(-K416/$D$9)</f>
        <v>8.13030774649181E-016</v>
      </c>
      <c r="N416" s="63" t="n">
        <f aca="false">EXP(-K416/$D$8)</f>
        <v>0.0232495874798516</v>
      </c>
      <c r="O416" s="64" t="n">
        <f aca="false">(K416*$B$17+$B$18*$B$21*(1-EXP(-K416/$B$21))+$B$19*$B$22*(1-EXP(-K416/$B$22))+$B$20*$B$23*(1-EXP(-K416/$B$23)))*$C$7</f>
        <v>2.68869078580122E-013</v>
      </c>
      <c r="P416" s="64" t="n">
        <f aca="false">$D$9*(1-EXP(-K416/$D$9))*$C$9</f>
        <v>2.36561263728045E-012</v>
      </c>
      <c r="Q416" s="65" t="n">
        <f aca="false">$D$8*(1-EXP(-K416/$D$8))*$C$8</f>
        <v>3.8210110472308E-011</v>
      </c>
      <c r="R416" s="66" t="n">
        <f aca="false">$B$13-K416</f>
        <v>90</v>
      </c>
      <c r="S416" s="67" t="n">
        <f aca="false">VLOOKUP($R416,$K$6:$Q$506,5)/$C$26</f>
        <v>0.262535701019244</v>
      </c>
      <c r="T416" s="68" t="n">
        <f aca="false">VLOOKUP($R416,$K$6:$Q$506,6)/$C$26</f>
        <v>7.55230000346187</v>
      </c>
      <c r="U416" s="69" t="n">
        <f aca="false">VLOOKUP($R416,$K$6:$Q$506,7)/$C$26</f>
        <v>70.2311092935839</v>
      </c>
      <c r="V416" s="28" t="s">
        <v>534</v>
      </c>
      <c r="W416" s="78" t="n">
        <f aca="false">G416*S416+H416*T416+I416*U416</f>
        <v>0</v>
      </c>
      <c r="X416" s="25"/>
      <c r="Y416" s="25"/>
      <c r="Z416" s="25"/>
    </row>
    <row r="417" customFormat="false" ht="15.75" hidden="false" customHeight="false" outlineLevel="0" collapsed="false">
      <c r="A417" s="25"/>
      <c r="B417" s="25"/>
      <c r="C417" s="25"/>
      <c r="D417" s="25"/>
      <c r="E417" s="25"/>
      <c r="F417" s="28" t="s">
        <v>535</v>
      </c>
      <c r="G417" s="103" t="n">
        <v>0</v>
      </c>
      <c r="H417" s="76" t="n">
        <v>0</v>
      </c>
      <c r="I417" s="77" t="n">
        <v>0</v>
      </c>
      <c r="J417" s="25"/>
      <c r="K417" s="61" t="n">
        <v>411</v>
      </c>
      <c r="L417" s="62" t="n">
        <f aca="false">$B$17+$B$18*EXP(-K417/$B$21)+$B$19*EXP(-K417/$B$22)+$B$20*EXP(-K417/$B$23)</f>
        <v>0.296312288318734</v>
      </c>
      <c r="M417" s="63" t="n">
        <f aca="false">EXP(-K417/$D$9)</f>
        <v>7.4696863725365E-016</v>
      </c>
      <c r="N417" s="63" t="n">
        <f aca="false">EXP(-K417/$D$8)</f>
        <v>0.0230372639624705</v>
      </c>
      <c r="O417" s="64" t="n">
        <f aca="false">(K417*$B$17+$B$18*$B$21*(1-EXP(-K417/$B$21))+$B$19*$B$22*(1-EXP(-K417/$B$22))+$B$20*$B$23*(1-EXP(-K417/$B$23)))*$C$7</f>
        <v>2.69374423665662E-013</v>
      </c>
      <c r="P417" s="64" t="n">
        <f aca="false">$D$9*(1-EXP(-K417/$D$9))*$C$9</f>
        <v>2.36561263728045E-012</v>
      </c>
      <c r="Q417" s="65" t="n">
        <f aca="false">$D$8*(1-EXP(-K417/$D$8))*$C$8</f>
        <v>3.82184164888205E-011</v>
      </c>
      <c r="R417" s="66" t="n">
        <f aca="false">$B$13-K417</f>
        <v>89</v>
      </c>
      <c r="S417" s="67" t="n">
        <f aca="false">VLOOKUP($R417,$K$6:$Q$506,5)/$C$26</f>
        <v>0.260247449912591</v>
      </c>
      <c r="T417" s="68" t="n">
        <f aca="false">VLOOKUP($R417,$K$6:$Q$506,6)/$C$26</f>
        <v>7.55197452254807</v>
      </c>
      <c r="U417" s="69" t="n">
        <f aca="false">VLOOKUP($R417,$K$6:$Q$506,7)/$C$26</f>
        <v>69.7267763945397</v>
      </c>
      <c r="V417" s="28" t="s">
        <v>535</v>
      </c>
      <c r="W417" s="78" t="n">
        <f aca="false">G417*S417+H417*T417+I417*U417</f>
        <v>0</v>
      </c>
      <c r="X417" s="25"/>
      <c r="Y417" s="25"/>
      <c r="Z417" s="25"/>
    </row>
    <row r="418" customFormat="false" ht="15.75" hidden="false" customHeight="false" outlineLevel="0" collapsed="false">
      <c r="A418" s="25"/>
      <c r="B418" s="25"/>
      <c r="C418" s="25"/>
      <c r="D418" s="25"/>
      <c r="E418" s="25"/>
      <c r="F418" s="28" t="s">
        <v>536</v>
      </c>
      <c r="G418" s="103" t="n">
        <v>0</v>
      </c>
      <c r="H418" s="76" t="n">
        <v>0</v>
      </c>
      <c r="I418" s="77" t="n">
        <v>0</v>
      </c>
      <c r="J418" s="25"/>
      <c r="K418" s="61" t="n">
        <v>412</v>
      </c>
      <c r="L418" s="62" t="n">
        <f aca="false">$B$17+$B$18*EXP(-K418/$B$21)+$B$19*EXP(-K418/$B$22)+$B$20*EXP(-K418/$B$23)</f>
        <v>0.296112116615614</v>
      </c>
      <c r="M418" s="63" t="n">
        <f aca="false">EXP(-K418/$D$9)</f>
        <v>6.86274323725737E-016</v>
      </c>
      <c r="N418" s="63" t="n">
        <f aca="false">EXP(-K418/$D$8)</f>
        <v>0.0228268794591073</v>
      </c>
      <c r="O418" s="64" t="n">
        <f aca="false">(K418*$B$17+$B$18*$B$21*(1-EXP(-K418/$B$21))+$B$19*$B$22*(1-EXP(-K418/$B$22))+$B$20*$B$23*(1-EXP(-K418/$B$23)))*$C$7</f>
        <v>2.69879427049233E-013</v>
      </c>
      <c r="P418" s="64" t="n">
        <f aca="false">$D$9*(1-EXP(-K418/$D$9))*$C$9</f>
        <v>2.36561263728045E-012</v>
      </c>
      <c r="Q418" s="65" t="n">
        <f aca="false">$D$8*(1-EXP(-K418/$D$8))*$C$8</f>
        <v>3.82266466518306E-011</v>
      </c>
      <c r="R418" s="66" t="n">
        <f aca="false">$B$13-K418</f>
        <v>88</v>
      </c>
      <c r="S418" s="67" t="n">
        <f aca="false">VLOOKUP($R418,$K$6:$Q$506,5)/$C$26</f>
        <v>0.257953046480518</v>
      </c>
      <c r="T418" s="68" t="n">
        <f aca="false">VLOOKUP($R418,$K$6:$Q$506,6)/$C$26</f>
        <v>7.55162025600155</v>
      </c>
      <c r="U418" s="69" t="n">
        <f aca="false">VLOOKUP($R418,$K$6:$Q$506,7)/$C$26</f>
        <v>69.2177952987639</v>
      </c>
      <c r="V418" s="28" t="s">
        <v>536</v>
      </c>
      <c r="W418" s="78" t="n">
        <f aca="false">G418*S418+H418*T418+I418*U418</f>
        <v>0</v>
      </c>
      <c r="X418" s="25"/>
      <c r="Y418" s="25"/>
      <c r="Z418" s="25"/>
    </row>
    <row r="419" customFormat="false" ht="15.75" hidden="false" customHeight="false" outlineLevel="0" collapsed="false">
      <c r="A419" s="25"/>
      <c r="B419" s="25"/>
      <c r="C419" s="25"/>
      <c r="D419" s="25"/>
      <c r="E419" s="25"/>
      <c r="F419" s="28" t="s">
        <v>537</v>
      </c>
      <c r="G419" s="103" t="n">
        <v>0</v>
      </c>
      <c r="H419" s="76" t="n">
        <v>0</v>
      </c>
      <c r="I419" s="77" t="n">
        <v>0</v>
      </c>
      <c r="J419" s="25"/>
      <c r="K419" s="61" t="n">
        <v>413</v>
      </c>
      <c r="L419" s="62" t="n">
        <f aca="false">$B$17+$B$18*EXP(-K419/$B$21)+$B$19*EXP(-K419/$B$22)+$B$20*EXP(-K419/$B$23)</f>
        <v>0.295912454235277</v>
      </c>
      <c r="M419" s="63" t="n">
        <f aca="false">EXP(-K419/$D$9)</f>
        <v>6.30511676014699E-016</v>
      </c>
      <c r="N419" s="63" t="n">
        <f aca="false">EXP(-K419/$D$8)</f>
        <v>0.022618416261995</v>
      </c>
      <c r="O419" s="64" t="n">
        <f aca="false">(K419*$B$17+$B$18*$B$21*(1-EXP(-K419/$B$21))+$B$19*$B$22*(1-EXP(-K419/$B$22))+$B$20*$B$23*(1-EXP(-K419/$B$23)))*$C$7</f>
        <v>2.70384089600322E-013</v>
      </c>
      <c r="P419" s="64" t="n">
        <f aca="false">$D$9*(1-EXP(-K419/$D$9))*$C$9</f>
        <v>2.36561263728045E-012</v>
      </c>
      <c r="Q419" s="65" t="n">
        <f aca="false">$D$8*(1-EXP(-K419/$D$8))*$C$8</f>
        <v>3.82348016540594E-011</v>
      </c>
      <c r="R419" s="66" t="n">
        <f aca="false">$B$13-K419</f>
        <v>87</v>
      </c>
      <c r="S419" s="67" t="n">
        <f aca="false">VLOOKUP($R419,$K$6:$Q$506,5)/$C$26</f>
        <v>0.255652382235393</v>
      </c>
      <c r="T419" s="68" t="n">
        <f aca="false">VLOOKUP($R419,$K$6:$Q$506,6)/$C$26</f>
        <v>7.55123465801204</v>
      </c>
      <c r="U419" s="69" t="n">
        <f aca="false">VLOOKUP($R419,$K$6:$Q$506,7)/$C$26</f>
        <v>68.7041231660354</v>
      </c>
      <c r="V419" s="28" t="s">
        <v>537</v>
      </c>
      <c r="W419" s="78" t="n">
        <f aca="false">G419*S419+H419*T419+I419*U419</f>
        <v>0</v>
      </c>
      <c r="X419" s="25"/>
      <c r="Y419" s="25"/>
      <c r="Z419" s="25"/>
    </row>
    <row r="420" customFormat="false" ht="15.75" hidden="false" customHeight="false" outlineLevel="0" collapsed="false">
      <c r="A420" s="25"/>
      <c r="B420" s="25"/>
      <c r="C420" s="25"/>
      <c r="D420" s="25"/>
      <c r="E420" s="25"/>
      <c r="F420" s="28" t="s">
        <v>538</v>
      </c>
      <c r="G420" s="103" t="n">
        <v>0</v>
      </c>
      <c r="H420" s="76" t="n">
        <v>0</v>
      </c>
      <c r="I420" s="77" t="n">
        <v>0</v>
      </c>
      <c r="J420" s="25"/>
      <c r="K420" s="61" t="n">
        <v>414</v>
      </c>
      <c r="L420" s="62" t="n">
        <f aca="false">$B$17+$B$18*EXP(-K420/$B$21)+$B$19*EXP(-K420/$B$22)+$B$20*EXP(-K420/$B$23)</f>
        <v>0.295713299822347</v>
      </c>
      <c r="M420" s="63" t="n">
        <f aca="false">EXP(-K420/$D$9)</f>
        <v>5.79279975728398E-016</v>
      </c>
      <c r="N420" s="63" t="n">
        <f aca="false">EXP(-K420/$D$8)</f>
        <v>0.0224118568250803</v>
      </c>
      <c r="O420" s="64" t="n">
        <f aca="false">(K420*$B$17+$B$18*$B$21*(1-EXP(-K420/$B$21))+$B$19*$B$22*(1-EXP(-K420/$B$22))+$B$20*$B$23*(1-EXP(-K420/$B$23)))*$C$7</f>
        <v>2.70888412186104E-013</v>
      </c>
      <c r="P420" s="64" t="n">
        <f aca="false">$D$9*(1-EXP(-K420/$D$9))*$C$9</f>
        <v>2.36561263728045E-012</v>
      </c>
      <c r="Q420" s="65" t="n">
        <f aca="false">$D$8*(1-EXP(-K420/$D$8))*$C$8</f>
        <v>3.82428821819019E-011</v>
      </c>
      <c r="R420" s="66" t="n">
        <f aca="false">$B$13-K420</f>
        <v>86</v>
      </c>
      <c r="S420" s="67" t="n">
        <f aca="false">VLOOKUP($R420,$K$6:$Q$506,5)/$C$26</f>
        <v>0.253345345837485</v>
      </c>
      <c r="T420" s="68" t="n">
        <f aca="false">VLOOKUP($R420,$K$6:$Q$506,6)/$C$26</f>
        <v>7.55081495761704</v>
      </c>
      <c r="U420" s="69" t="n">
        <f aca="false">VLOOKUP($R420,$K$6:$Q$506,7)/$C$26</f>
        <v>68.1857167612954</v>
      </c>
      <c r="V420" s="28" t="s">
        <v>538</v>
      </c>
      <c r="W420" s="78" t="n">
        <f aca="false">G420*S420+H420*T420+I420*U420</f>
        <v>0</v>
      </c>
      <c r="X420" s="25"/>
      <c r="Y420" s="25"/>
      <c r="Z420" s="25"/>
    </row>
    <row r="421" customFormat="false" ht="15.75" hidden="false" customHeight="false" outlineLevel="0" collapsed="false">
      <c r="A421" s="25"/>
      <c r="B421" s="25"/>
      <c r="C421" s="25"/>
      <c r="D421" s="25"/>
      <c r="E421" s="25"/>
      <c r="F421" s="28" t="s">
        <v>539</v>
      </c>
      <c r="G421" s="103" t="n">
        <v>0</v>
      </c>
      <c r="H421" s="76" t="n">
        <v>0</v>
      </c>
      <c r="I421" s="77" t="n">
        <v>0</v>
      </c>
      <c r="J421" s="25"/>
      <c r="K421" s="61" t="n">
        <v>415</v>
      </c>
      <c r="L421" s="62" t="n">
        <f aca="false">$B$17+$B$18*EXP(-K421/$B$21)+$B$19*EXP(-K421/$B$22)+$B$20*EXP(-K421/$B$23)</f>
        <v>0.295514652026652</v>
      </c>
      <c r="M421" s="63" t="n">
        <f aca="false">EXP(-K421/$D$9)</f>
        <v>5.32211064513368E-016</v>
      </c>
      <c r="N421" s="63" t="n">
        <f aca="false">EXP(-K421/$D$8)</f>
        <v>0.0222071837625468</v>
      </c>
      <c r="O421" s="64" t="n">
        <f aca="false">(K421*$B$17+$B$18*$B$21*(1-EXP(-K421/$B$21))+$B$19*$B$22*(1-EXP(-K421/$B$22))+$B$20*$B$23*(1-EXP(-K421/$B$23)))*$C$7</f>
        <v>2.71392395671445E-013</v>
      </c>
      <c r="P421" s="64" t="n">
        <f aca="false">$D$9*(1-EXP(-K421/$D$9))*$C$9</f>
        <v>2.36561263728045E-012</v>
      </c>
      <c r="Q421" s="65" t="n">
        <f aca="false">$D$8*(1-EXP(-K421/$D$8))*$C$8</f>
        <v>3.82508889154849E-011</v>
      </c>
      <c r="R421" s="66" t="n">
        <f aca="false">$B$13-K421</f>
        <v>85</v>
      </c>
      <c r="S421" s="67" t="n">
        <f aca="false">VLOOKUP($R421,$K$6:$Q$506,5)/$C$26</f>
        <v>0.251031823016227</v>
      </c>
      <c r="T421" s="68" t="n">
        <f aca="false">VLOOKUP($R421,$K$6:$Q$506,6)/$C$26</f>
        <v>7.55035813878924</v>
      </c>
      <c r="U421" s="69" t="n">
        <f aca="false">VLOOKUP($R421,$K$6:$Q$506,7)/$C$26</f>
        <v>67.6625324510077</v>
      </c>
      <c r="V421" s="28" t="s">
        <v>539</v>
      </c>
      <c r="W421" s="78" t="n">
        <f aca="false">G421*S421+H421*T421+I421*U421</f>
        <v>0</v>
      </c>
      <c r="X421" s="25"/>
      <c r="Y421" s="25"/>
      <c r="Z421" s="25"/>
    </row>
    <row r="422" customFormat="false" ht="15.75" hidden="false" customHeight="false" outlineLevel="0" collapsed="false">
      <c r="A422" s="25"/>
      <c r="B422" s="25"/>
      <c r="C422" s="25"/>
      <c r="D422" s="25"/>
      <c r="E422" s="25"/>
      <c r="F422" s="28" t="s">
        <v>540</v>
      </c>
      <c r="G422" s="103" t="n">
        <v>0</v>
      </c>
      <c r="H422" s="76" t="n">
        <v>0</v>
      </c>
      <c r="I422" s="77" t="n">
        <v>0</v>
      </c>
      <c r="J422" s="25"/>
      <c r="K422" s="61" t="n">
        <v>416</v>
      </c>
      <c r="L422" s="62" t="n">
        <f aca="false">$B$17+$B$18*EXP(-K422/$B$21)+$B$19*EXP(-K422/$B$22)+$B$20*EXP(-K422/$B$23)</f>
        <v>0.295316509503162</v>
      </c>
      <c r="M422" s="63" t="n">
        <f aca="false">EXP(-K422/$D$9)</f>
        <v>4.88966698416067E-016</v>
      </c>
      <c r="N422" s="63" t="n">
        <f aca="false">EXP(-K422/$D$8)</f>
        <v>0.0220043798473513</v>
      </c>
      <c r="O422" s="64" t="n">
        <f aca="false">(K422*$B$17+$B$18*$B$21*(1-EXP(-K422/$B$21))+$B$19*$B$22*(1-EXP(-K422/$B$22))+$B$20*$B$23*(1-EXP(-K422/$B$23)))*$C$7</f>
        <v>2.71896040918916E-013</v>
      </c>
      <c r="P422" s="64" t="n">
        <f aca="false">$D$9*(1-EXP(-K422/$D$9))*$C$9</f>
        <v>2.36561263728045E-012</v>
      </c>
      <c r="Q422" s="65" t="n">
        <f aca="false">$D$8*(1-EXP(-K422/$D$8))*$C$8</f>
        <v>3.82588225287238E-011</v>
      </c>
      <c r="R422" s="66" t="n">
        <f aca="false">$B$13-K422</f>
        <v>84</v>
      </c>
      <c r="S422" s="67" t="n">
        <f aca="false">VLOOKUP($R422,$K$6:$Q$506,5)/$C$26</f>
        <v>0.248711696489294</v>
      </c>
      <c r="T422" s="68" t="n">
        <f aca="false">VLOOKUP($R422,$K$6:$Q$506,6)/$C$26</f>
        <v>7.54986091876297</v>
      </c>
      <c r="U422" s="69" t="n">
        <f aca="false">VLOOKUP($R422,$K$6:$Q$506,7)/$C$26</f>
        <v>67.134526199487</v>
      </c>
      <c r="V422" s="28" t="s">
        <v>540</v>
      </c>
      <c r="W422" s="78" t="n">
        <f aca="false">G422*S422+H422*T422+I422*U422</f>
        <v>0</v>
      </c>
      <c r="X422" s="25"/>
      <c r="Y422" s="25"/>
      <c r="Z422" s="25"/>
    </row>
    <row r="423" customFormat="false" ht="15.75" hidden="false" customHeight="false" outlineLevel="0" collapsed="false">
      <c r="A423" s="25"/>
      <c r="B423" s="25"/>
      <c r="C423" s="25"/>
      <c r="D423" s="25"/>
      <c r="E423" s="25"/>
      <c r="F423" s="28" t="s">
        <v>541</v>
      </c>
      <c r="G423" s="103" t="n">
        <v>0</v>
      </c>
      <c r="H423" s="76" t="n">
        <v>0</v>
      </c>
      <c r="I423" s="77" t="n">
        <v>0</v>
      </c>
      <c r="J423" s="25"/>
      <c r="K423" s="61" t="n">
        <v>417</v>
      </c>
      <c r="L423" s="62" t="n">
        <f aca="false">$B$17+$B$18*EXP(-K423/$B$21)+$B$19*EXP(-K423/$B$22)+$B$20*EXP(-K423/$B$23)</f>
        <v>0.295118870911931</v>
      </c>
      <c r="M423" s="63" t="n">
        <f aca="false">EXP(-K423/$D$9)</f>
        <v>4.49236117213237E-016</v>
      </c>
      <c r="N423" s="63" t="n">
        <f aca="false">EXP(-K423/$D$8)</f>
        <v>0.0218034280097745</v>
      </c>
      <c r="O423" s="64" t="n">
        <f aca="false">(K423*$B$17+$B$18*$B$21*(1-EXP(-K423/$B$21))+$B$19*$B$22*(1-EXP(-K423/$B$22))+$B$20*$B$23*(1-EXP(-K423/$B$23)))*$C$7</f>
        <v>2.72399348788796E-013</v>
      </c>
      <c r="P423" s="64" t="n">
        <f aca="false">$D$9*(1-EXP(-K423/$D$9))*$C$9</f>
        <v>2.36561263728045E-012</v>
      </c>
      <c r="Q423" s="65" t="n">
        <f aca="false">$D$8*(1-EXP(-K423/$D$8))*$C$8</f>
        <v>3.82666836893796E-011</v>
      </c>
      <c r="R423" s="66" t="n">
        <f aca="false">$B$13-K423</f>
        <v>83</v>
      </c>
      <c r="S423" s="67" t="n">
        <f aca="false">VLOOKUP($R423,$K$6:$Q$506,5)/$C$26</f>
        <v>0.246384845879434</v>
      </c>
      <c r="T423" s="68" t="n">
        <f aca="false">VLOOKUP($R423,$K$6:$Q$506,6)/$C$26</f>
        <v>7.54931972444373</v>
      </c>
      <c r="U423" s="69" t="n">
        <f aca="false">VLOOKUP($R423,$K$6:$Q$506,7)/$C$26</f>
        <v>66.6016535651916</v>
      </c>
      <c r="V423" s="28" t="s">
        <v>541</v>
      </c>
      <c r="W423" s="78" t="n">
        <f aca="false">G423*S423+H423*T423+I423*U423</f>
        <v>0</v>
      </c>
      <c r="X423" s="25"/>
      <c r="Y423" s="25"/>
      <c r="Z423" s="25"/>
    </row>
    <row r="424" customFormat="false" ht="15.75" hidden="false" customHeight="false" outlineLevel="0" collapsed="false">
      <c r="A424" s="25"/>
      <c r="B424" s="25"/>
      <c r="C424" s="25"/>
      <c r="D424" s="25"/>
      <c r="E424" s="25"/>
      <c r="F424" s="28" t="s">
        <v>542</v>
      </c>
      <c r="G424" s="103" t="n">
        <v>0</v>
      </c>
      <c r="H424" s="76" t="n">
        <v>0</v>
      </c>
      <c r="I424" s="77" t="n">
        <v>0</v>
      </c>
      <c r="J424" s="25"/>
      <c r="K424" s="61" t="n">
        <v>418</v>
      </c>
      <c r="L424" s="62" t="n">
        <f aca="false">$B$17+$B$18*EXP(-K424/$B$21)+$B$19*EXP(-K424/$B$22)+$B$20*EXP(-K424/$B$23)</f>
        <v>0.294921734918038</v>
      </c>
      <c r="M424" s="63" t="n">
        <f aca="false">EXP(-K424/$D$9)</f>
        <v>4.12733811244338E-016</v>
      </c>
      <c r="N424" s="63" t="n">
        <f aca="false">EXP(-K424/$D$8)</f>
        <v>0.0216043113359835</v>
      </c>
      <c r="O424" s="64" t="n">
        <f aca="false">(K424*$B$17+$B$18*$B$21*(1-EXP(-K424/$B$21))+$B$19*$B$22*(1-EXP(-K424/$B$22))+$B$20*$B$23*(1-EXP(-K424/$B$23)))*$C$7</f>
        <v>2.72902320139086E-013</v>
      </c>
      <c r="P424" s="64" t="n">
        <f aca="false">$D$9*(1-EXP(-K424/$D$9))*$C$9</f>
        <v>2.36561263728045E-012</v>
      </c>
      <c r="Q424" s="65" t="n">
        <f aca="false">$D$8*(1-EXP(-K424/$D$8))*$C$8</f>
        <v>3.82744730591151E-011</v>
      </c>
      <c r="R424" s="66" t="n">
        <f aca="false">$B$13-K424</f>
        <v>82</v>
      </c>
      <c r="S424" s="67" t="n">
        <f aca="false">VLOOKUP($R424,$K$6:$Q$506,5)/$C$26</f>
        <v>0.24405114762899</v>
      </c>
      <c r="T424" s="68" t="n">
        <f aca="false">VLOOKUP($R424,$K$6:$Q$506,6)/$C$26</f>
        <v>7.54873066673145</v>
      </c>
      <c r="U424" s="69" t="n">
        <f aca="false">VLOOKUP($R424,$K$6:$Q$506,7)/$C$26</f>
        <v>66.0638696969834</v>
      </c>
      <c r="V424" s="28" t="s">
        <v>542</v>
      </c>
      <c r="W424" s="78" t="n">
        <f aca="false">G424*S424+H424*T424+I424*U424</f>
        <v>0</v>
      </c>
      <c r="X424" s="25"/>
      <c r="Y424" s="25"/>
      <c r="Z424" s="25"/>
    </row>
    <row r="425" customFormat="false" ht="15.75" hidden="false" customHeight="false" outlineLevel="0" collapsed="false">
      <c r="A425" s="25"/>
      <c r="B425" s="25"/>
      <c r="C425" s="25"/>
      <c r="D425" s="25"/>
      <c r="E425" s="25"/>
      <c r="F425" s="28" t="s">
        <v>543</v>
      </c>
      <c r="G425" s="103" t="n">
        <v>0</v>
      </c>
      <c r="H425" s="76" t="n">
        <v>0</v>
      </c>
      <c r="I425" s="77" t="n">
        <v>0</v>
      </c>
      <c r="J425" s="25"/>
      <c r="K425" s="61" t="n">
        <v>419</v>
      </c>
      <c r="L425" s="62" t="n">
        <f aca="false">$B$17+$B$18*EXP(-K425/$B$21)+$B$19*EXP(-K425/$B$22)+$B$20*EXP(-K425/$B$23)</f>
        <v>0.29472510019153</v>
      </c>
      <c r="M425" s="63" t="n">
        <f aca="false">EXP(-K425/$D$9)</f>
        <v>3.79197469698143E-016</v>
      </c>
      <c r="N425" s="63" t="n">
        <f aca="false">EXP(-K425/$D$8)</f>
        <v>0.0214070130666087</v>
      </c>
      <c r="O425" s="64" t="n">
        <f aca="false">(K425*$B$17+$B$18*$B$21*(1-EXP(-K425/$B$21))+$B$19*$B$22*(1-EXP(-K425/$B$22))+$B$20*$B$23*(1-EXP(-K425/$B$23)))*$C$7</f>
        <v>2.73404955825515E-013</v>
      </c>
      <c r="P425" s="64" t="n">
        <f aca="false">$D$9*(1-EXP(-K425/$D$9))*$C$9</f>
        <v>2.36561263728045E-012</v>
      </c>
      <c r="Q425" s="65" t="n">
        <f aca="false">$D$8*(1-EXP(-K425/$D$8))*$C$8</f>
        <v>3.82821912935506E-011</v>
      </c>
      <c r="R425" s="66" t="n">
        <f aca="false">$B$13-K425</f>
        <v>81</v>
      </c>
      <c r="S425" s="67" t="n">
        <f aca="false">VLOOKUP($R425,$K$6:$Q$506,5)/$C$26</f>
        <v>0.241710474912051</v>
      </c>
      <c r="T425" s="68" t="n">
        <f aca="false">VLOOKUP($R425,$K$6:$Q$506,6)/$C$26</f>
        <v>7.54808951257284</v>
      </c>
      <c r="U425" s="69" t="n">
        <f aca="false">VLOOKUP($R425,$K$6:$Q$506,7)/$C$26</f>
        <v>65.5211293303527</v>
      </c>
      <c r="V425" s="28" t="s">
        <v>543</v>
      </c>
      <c r="W425" s="78" t="n">
        <f aca="false">G425*S425+H425*T425+I425*U425</f>
        <v>0</v>
      </c>
      <c r="X425" s="25"/>
      <c r="Y425" s="25"/>
      <c r="Z425" s="25"/>
    </row>
    <row r="426" customFormat="false" ht="15.75" hidden="false" customHeight="false" outlineLevel="0" collapsed="false">
      <c r="A426" s="25"/>
      <c r="B426" s="25"/>
      <c r="C426" s="25"/>
      <c r="D426" s="25"/>
      <c r="E426" s="25"/>
      <c r="F426" s="28" t="s">
        <v>544</v>
      </c>
      <c r="G426" s="103" t="n">
        <v>0</v>
      </c>
      <c r="H426" s="76" t="n">
        <v>0</v>
      </c>
      <c r="I426" s="77" t="n">
        <v>0</v>
      </c>
      <c r="J426" s="25"/>
      <c r="K426" s="61" t="n">
        <v>420</v>
      </c>
      <c r="L426" s="62" t="n">
        <f aca="false">$B$17+$B$18*EXP(-K426/$B$21)+$B$19*EXP(-K426/$B$22)+$B$20*EXP(-K426/$B$23)</f>
        <v>0.294528965407367</v>
      </c>
      <c r="M426" s="63" t="n">
        <f aca="false">EXP(-K426/$D$9)</f>
        <v>3.48386095609572E-016</v>
      </c>
      <c r="N426" s="63" t="n">
        <f aca="false">EXP(-K426/$D$8)</f>
        <v>0.021211516595333</v>
      </c>
      <c r="O426" s="64" t="n">
        <f aca="false">(K426*$B$17+$B$18*$B$21*(1-EXP(-K426/$B$21))+$B$19*$B$22*(1-EXP(-K426/$B$22))+$B$20*$B$23*(1-EXP(-K426/$B$23)))*$C$7</f>
        <v>2.7390725670155E-013</v>
      </c>
      <c r="P426" s="64" t="n">
        <f aca="false">$D$9*(1-EXP(-K426/$D$9))*$C$9</f>
        <v>2.36561263728045E-012</v>
      </c>
      <c r="Q426" s="65" t="n">
        <f aca="false">$D$8*(1-EXP(-K426/$D$8))*$C$8</f>
        <v>3.8289839042319E-011</v>
      </c>
      <c r="R426" s="66" t="n">
        <f aca="false">$B$13-K426</f>
        <v>80</v>
      </c>
      <c r="S426" s="67" t="n">
        <f aca="false">VLOOKUP($R426,$K$6:$Q$506,5)/$C$26</f>
        <v>0.239362697544162</v>
      </c>
      <c r="T426" s="68" t="n">
        <f aca="false">VLOOKUP($R426,$K$6:$Q$506,6)/$C$26</f>
        <v>7.54739165454206</v>
      </c>
      <c r="U426" s="69" t="n">
        <f aca="false">VLOOKUP($R426,$K$6:$Q$506,7)/$C$26</f>
        <v>64.9733867836083</v>
      </c>
      <c r="V426" s="28" t="s">
        <v>544</v>
      </c>
      <c r="W426" s="78" t="n">
        <f aca="false">G426*S426+H426*T426+I426*U426</f>
        <v>0</v>
      </c>
      <c r="X426" s="25"/>
      <c r="Y426" s="25"/>
      <c r="Z426" s="25"/>
    </row>
    <row r="427" customFormat="false" ht="15.75" hidden="false" customHeight="false" outlineLevel="0" collapsed="false">
      <c r="A427" s="25"/>
      <c r="B427" s="25"/>
      <c r="C427" s="25"/>
      <c r="D427" s="25"/>
      <c r="E427" s="25"/>
      <c r="F427" s="28" t="s">
        <v>545</v>
      </c>
      <c r="G427" s="103" t="n">
        <v>0</v>
      </c>
      <c r="H427" s="76" t="n">
        <v>0</v>
      </c>
      <c r="I427" s="77" t="n">
        <v>0</v>
      </c>
      <c r="J427" s="25"/>
      <c r="K427" s="61" t="n">
        <v>421</v>
      </c>
      <c r="L427" s="62" t="n">
        <f aca="false">$B$17+$B$18*EXP(-K427/$B$21)+$B$19*EXP(-K427/$B$22)+$B$20*EXP(-K427/$B$23)</f>
        <v>0.294333329245369</v>
      </c>
      <c r="M427" s="63" t="n">
        <f aca="false">EXP(-K427/$D$9)</f>
        <v>3.20078274020923E-016</v>
      </c>
      <c r="N427" s="63" t="n">
        <f aca="false">EXP(-K427/$D$8)</f>
        <v>0.0210178054674942</v>
      </c>
      <c r="O427" s="64" t="n">
        <f aca="false">(K427*$B$17+$B$18*$B$21*(1-EXP(-K427/$B$21))+$B$19*$B$22*(1-EXP(-K427/$B$22))+$B$20*$B$23*(1-EXP(-K427/$B$23)))*$C$7</f>
        <v>2.744092236184E-013</v>
      </c>
      <c r="P427" s="64" t="n">
        <f aca="false">$D$9*(1-EXP(-K427/$D$9))*$C$9</f>
        <v>2.36561263728045E-012</v>
      </c>
      <c r="Q427" s="65" t="n">
        <f aca="false">$D$8*(1-EXP(-K427/$D$8))*$C$8</f>
        <v>3.82974169491205E-011</v>
      </c>
      <c r="R427" s="66" t="n">
        <f aca="false">$B$13-K427</f>
        <v>79</v>
      </c>
      <c r="S427" s="67" t="n">
        <f aca="false">VLOOKUP($R427,$K$6:$Q$506,5)/$C$26</f>
        <v>0.237007681889521</v>
      </c>
      <c r="T427" s="68" t="n">
        <f aca="false">VLOOKUP($R427,$K$6:$Q$506,6)/$C$26</f>
        <v>7.54663207773112</v>
      </c>
      <c r="U427" s="69" t="n">
        <f aca="false">VLOOKUP($R427,$K$6:$Q$506,7)/$C$26</f>
        <v>64.4205959540325</v>
      </c>
      <c r="V427" s="28" t="s">
        <v>545</v>
      </c>
      <c r="W427" s="78" t="n">
        <f aca="false">G427*S427+H427*T427+I427*U427</f>
        <v>0</v>
      </c>
      <c r="X427" s="25"/>
      <c r="Y427" s="25"/>
      <c r="Z427" s="25"/>
    </row>
    <row r="428" customFormat="false" ht="15.75" hidden="false" customHeight="false" outlineLevel="0" collapsed="false">
      <c r="A428" s="25"/>
      <c r="B428" s="25"/>
      <c r="C428" s="25"/>
      <c r="D428" s="25"/>
      <c r="E428" s="25"/>
      <c r="F428" s="28" t="s">
        <v>546</v>
      </c>
      <c r="G428" s="103" t="n">
        <v>0</v>
      </c>
      <c r="H428" s="76" t="n">
        <v>0</v>
      </c>
      <c r="I428" s="77" t="n">
        <v>0</v>
      </c>
      <c r="J428" s="25"/>
      <c r="K428" s="61" t="n">
        <v>422</v>
      </c>
      <c r="L428" s="62" t="n">
        <f aca="false">$B$17+$B$18*EXP(-K428/$B$21)+$B$19*EXP(-K428/$B$22)+$B$20*EXP(-K428/$B$23)</f>
        <v>0.294138190390158</v>
      </c>
      <c r="M428" s="63" t="n">
        <f aca="false">EXP(-K428/$D$9)</f>
        <v>2.94070580862178E-016</v>
      </c>
      <c r="N428" s="63" t="n">
        <f aca="false">EXP(-K428/$D$8)</f>
        <v>0.0208258633786999</v>
      </c>
      <c r="O428" s="64" t="n">
        <f aca="false">(K428*$B$17+$B$18*$B$21*(1-EXP(-K428/$B$21))+$B$19*$B$22*(1-EXP(-K428/$B$22))+$B$20*$B$23*(1-EXP(-K428/$B$23)))*$C$7</f>
        <v>2.74910857425031E-013</v>
      </c>
      <c r="P428" s="64" t="n">
        <f aca="false">$D$9*(1-EXP(-K428/$D$9))*$C$9</f>
        <v>2.36561263728045E-012</v>
      </c>
      <c r="Q428" s="65" t="n">
        <f aca="false">$D$8*(1-EXP(-K428/$D$8))*$C$8</f>
        <v>3.83049256517769E-011</v>
      </c>
      <c r="R428" s="66" t="n">
        <f aca="false">$B$13-K428</f>
        <v>78</v>
      </c>
      <c r="S428" s="67" t="n">
        <f aca="false">VLOOKUP($R428,$K$6:$Q$506,5)/$C$26</f>
        <v>0.234645290765599</v>
      </c>
      <c r="T428" s="68" t="n">
        <f aca="false">VLOOKUP($R428,$K$6:$Q$506,6)/$C$26</f>
        <v>7.545805323712</v>
      </c>
      <c r="U428" s="69" t="n">
        <f aca="false">VLOOKUP($R428,$K$6:$Q$506,7)/$C$26</f>
        <v>63.8627103140008</v>
      </c>
      <c r="V428" s="28" t="s">
        <v>546</v>
      </c>
      <c r="W428" s="78" t="n">
        <f aca="false">G428*S428+H428*T428+I428*U428</f>
        <v>0</v>
      </c>
      <c r="X428" s="25"/>
      <c r="Y428" s="25"/>
      <c r="Z428" s="25"/>
    </row>
    <row r="429" customFormat="false" ht="15.75" hidden="false" customHeight="false" outlineLevel="0" collapsed="false">
      <c r="A429" s="25"/>
      <c r="B429" s="25"/>
      <c r="C429" s="25"/>
      <c r="D429" s="25"/>
      <c r="E429" s="25"/>
      <c r="F429" s="28" t="s">
        <v>547</v>
      </c>
      <c r="G429" s="103" t="n">
        <v>0</v>
      </c>
      <c r="H429" s="76" t="n">
        <v>0</v>
      </c>
      <c r="I429" s="77" t="n">
        <v>0</v>
      </c>
      <c r="J429" s="25"/>
      <c r="K429" s="61" t="n">
        <v>423</v>
      </c>
      <c r="L429" s="62" t="n">
        <f aca="false">$B$17+$B$18*EXP(-K429/$B$21)+$B$19*EXP(-K429/$B$22)+$B$20*EXP(-K429/$B$23)</f>
        <v>0.293943547531116</v>
      </c>
      <c r="M429" s="63" t="n">
        <f aca="false">EXP(-K429/$D$9)</f>
        <v>2.7017612111644E-016</v>
      </c>
      <c r="N429" s="63" t="n">
        <f aca="false">EXP(-K429/$D$8)</f>
        <v>0.020635674173455</v>
      </c>
      <c r="O429" s="64" t="n">
        <f aca="false">(K429*$B$17+$B$18*$B$21*(1-EXP(-K429/$B$21))+$B$19*$B$22*(1-EXP(-K429/$B$22))+$B$20*$B$23*(1-EXP(-K429/$B$23)))*$C$7</f>
        <v>2.75412158968167E-013</v>
      </c>
      <c r="P429" s="64" t="n">
        <f aca="false">$D$9*(1-EXP(-K429/$D$9))*$C$9</f>
        <v>2.36561263728046E-012</v>
      </c>
      <c r="Q429" s="65" t="n">
        <f aca="false">$D$8*(1-EXP(-K429/$D$8))*$C$8</f>
        <v>3.83123657822851E-011</v>
      </c>
      <c r="R429" s="66" t="n">
        <f aca="false">$B$13-K429</f>
        <v>77</v>
      </c>
      <c r="S429" s="67" t="n">
        <f aca="false">VLOOKUP($R429,$K$6:$Q$506,5)/$C$26</f>
        <v>0.232275383345111</v>
      </c>
      <c r="T429" s="68" t="n">
        <f aca="false">VLOOKUP($R429,$K$6:$Q$506,6)/$C$26</f>
        <v>7.54490545131163</v>
      </c>
      <c r="U429" s="69" t="n">
        <f aca="false">VLOOKUP($R429,$K$6:$Q$506,7)/$C$26</f>
        <v>63.2996829070656</v>
      </c>
      <c r="V429" s="28" t="s">
        <v>547</v>
      </c>
      <c r="W429" s="78" t="n">
        <f aca="false">G429*S429+H429*T429+I429*U429</f>
        <v>0</v>
      </c>
      <c r="X429" s="25"/>
      <c r="Y429" s="25"/>
      <c r="Z429" s="25"/>
    </row>
    <row r="430" customFormat="false" ht="15.75" hidden="false" customHeight="false" outlineLevel="0" collapsed="false">
      <c r="A430" s="25"/>
      <c r="B430" s="25"/>
      <c r="C430" s="25"/>
      <c r="D430" s="25"/>
      <c r="E430" s="25"/>
      <c r="F430" s="28" t="s">
        <v>548</v>
      </c>
      <c r="G430" s="103" t="n">
        <v>0</v>
      </c>
      <c r="H430" s="76" t="n">
        <v>0</v>
      </c>
      <c r="I430" s="77" t="n">
        <v>0</v>
      </c>
      <c r="J430" s="25"/>
      <c r="K430" s="61" t="n">
        <v>424</v>
      </c>
      <c r="L430" s="62" t="n">
        <f aca="false">$B$17+$B$18*EXP(-K430/$B$21)+$B$19*EXP(-K430/$B$22)+$B$20*EXP(-K430/$B$23)</f>
        <v>0.293749399362323</v>
      </c>
      <c r="M430" s="63" t="n">
        <f aca="false">EXP(-K430/$D$9)</f>
        <v>2.48223185765517E-016</v>
      </c>
      <c r="N430" s="63" t="n">
        <f aca="false">EXP(-K430/$D$8)</f>
        <v>0.0204472218438025</v>
      </c>
      <c r="O430" s="64" t="n">
        <f aca="false">(K430*$B$17+$B$18*$B$21*(1-EXP(-K430/$B$21))+$B$19*$B$22*(1-EXP(-K430/$B$22))+$B$20*$B$23*(1-EXP(-K430/$B$23)))*$C$7</f>
        <v>2.75913129092306E-013</v>
      </c>
      <c r="P430" s="64" t="n">
        <f aca="false">$D$9*(1-EXP(-K430/$D$9))*$C$9</f>
        <v>2.36561263728046E-012</v>
      </c>
      <c r="Q430" s="65" t="n">
        <f aca="false">$D$8*(1-EXP(-K430/$D$8))*$C$8</f>
        <v>3.83197379668703E-011</v>
      </c>
      <c r="R430" s="66" t="n">
        <f aca="false">$B$13-K430</f>
        <v>76</v>
      </c>
      <c r="S430" s="67" t="n">
        <f aca="false">VLOOKUP($R430,$K$6:$Q$506,5)/$C$26</f>
        <v>0.229897815055248</v>
      </c>
      <c r="T430" s="68" t="n">
        <f aca="false">VLOOKUP($R430,$K$6:$Q$506,6)/$C$26</f>
        <v>7.54392599391774</v>
      </c>
      <c r="U430" s="69" t="n">
        <f aca="false">VLOOKUP($R430,$K$6:$Q$506,7)/$C$26</f>
        <v>62.7314663440043</v>
      </c>
      <c r="V430" s="28" t="s">
        <v>548</v>
      </c>
      <c r="W430" s="78" t="n">
        <f aca="false">G430*S430+H430*T430+I430*U430</f>
        <v>0</v>
      </c>
      <c r="X430" s="25"/>
      <c r="Y430" s="25"/>
      <c r="Z430" s="25"/>
    </row>
    <row r="431" customFormat="false" ht="15.75" hidden="false" customHeight="false" outlineLevel="0" collapsed="false">
      <c r="A431" s="25"/>
      <c r="B431" s="25"/>
      <c r="C431" s="25"/>
      <c r="D431" s="25"/>
      <c r="E431" s="25"/>
      <c r="F431" s="28" t="s">
        <v>549</v>
      </c>
      <c r="G431" s="103" t="n">
        <v>0</v>
      </c>
      <c r="H431" s="76" t="n">
        <v>0</v>
      </c>
      <c r="I431" s="77" t="n">
        <v>0</v>
      </c>
      <c r="J431" s="25"/>
      <c r="K431" s="61" t="n">
        <v>425</v>
      </c>
      <c r="L431" s="62" t="n">
        <f aca="false">$B$17+$B$18*EXP(-K431/$B$21)+$B$19*EXP(-K431/$B$22)+$B$20*EXP(-K431/$B$23)</f>
        <v>0.293555744582518</v>
      </c>
      <c r="M431" s="63" t="n">
        <f aca="false">EXP(-K431/$D$9)</f>
        <v>2.28054017864248E-016</v>
      </c>
      <c r="N431" s="63" t="n">
        <f aca="false">EXP(-K431/$D$8)</f>
        <v>0.0202604905279755</v>
      </c>
      <c r="O431" s="64" t="n">
        <f aca="false">(K431*$B$17+$B$18*$B$21*(1-EXP(-K431/$B$21))+$B$19*$B$22*(1-EXP(-K431/$B$22))+$B$20*$B$23*(1-EXP(-K431/$B$23)))*$C$7</f>
        <v>2.76413768639718E-013</v>
      </c>
      <c r="P431" s="64" t="n">
        <f aca="false">$D$9*(1-EXP(-K431/$D$9))*$C$9</f>
        <v>2.36561263728046E-012</v>
      </c>
      <c r="Q431" s="65" t="n">
        <f aca="false">$D$8*(1-EXP(-K431/$D$8))*$C$8</f>
        <v>3.83270428260389E-011</v>
      </c>
      <c r="R431" s="66" t="n">
        <f aca="false">$B$13-K431</f>
        <v>75</v>
      </c>
      <c r="S431" s="67" t="n">
        <f aca="false">VLOOKUP($R431,$K$6:$Q$506,5)/$C$26</f>
        <v>0.227512437474115</v>
      </c>
      <c r="T431" s="68" t="n">
        <f aca="false">VLOOKUP($R431,$K$6:$Q$506,6)/$C$26</f>
        <v>7.54285991300889</v>
      </c>
      <c r="U431" s="69" t="n">
        <f aca="false">VLOOKUP($R431,$K$6:$Q$506,7)/$C$26</f>
        <v>62.1580127988299</v>
      </c>
      <c r="V431" s="28" t="s">
        <v>549</v>
      </c>
      <c r="W431" s="78" t="n">
        <f aca="false">G431*S431+H431*T431+I431*U431</f>
        <v>0</v>
      </c>
      <c r="X431" s="25"/>
      <c r="Y431" s="25"/>
      <c r="Z431" s="25"/>
    </row>
    <row r="432" customFormat="false" ht="15.75" hidden="false" customHeight="false" outlineLevel="0" collapsed="false">
      <c r="A432" s="25"/>
      <c r="B432" s="25"/>
      <c r="C432" s="25"/>
      <c r="D432" s="25"/>
      <c r="E432" s="25"/>
      <c r="F432" s="28" t="s">
        <v>550</v>
      </c>
      <c r="G432" s="103" t="n">
        <v>0</v>
      </c>
      <c r="H432" s="76" t="n">
        <v>0</v>
      </c>
      <c r="I432" s="77" t="n">
        <v>0</v>
      </c>
      <c r="J432" s="25"/>
      <c r="K432" s="61" t="n">
        <v>426</v>
      </c>
      <c r="L432" s="62" t="n">
        <f aca="false">$B$17+$B$18*EXP(-K432/$B$21)+$B$19*EXP(-K432/$B$22)+$B$20*EXP(-K432/$B$23)</f>
        <v>0.293362581895043</v>
      </c>
      <c r="M432" s="63" t="n">
        <f aca="false">EXP(-K432/$D$9)</f>
        <v>2.09523678876464E-016</v>
      </c>
      <c r="N432" s="63" t="n">
        <f aca="false">EXP(-K432/$D$8)</f>
        <v>0.0200754645090625</v>
      </c>
      <c r="O432" s="64" t="n">
        <f aca="false">(K432*$B$17+$B$18*$B$21*(1-EXP(-K432/$B$21))+$B$19*$B$22*(1-EXP(-K432/$B$22))+$B$20*$B$23*(1-EXP(-K432/$B$23)))*$C$7</f>
        <v>2.76914078450464E-013</v>
      </c>
      <c r="P432" s="64" t="n">
        <f aca="false">$D$9*(1-EXP(-K432/$D$9))*$C$9</f>
        <v>2.36561263728046E-012</v>
      </c>
      <c r="Q432" s="65" t="n">
        <f aca="false">$D$8*(1-EXP(-K432/$D$8))*$C$8</f>
        <v>3.83342809746307E-011</v>
      </c>
      <c r="R432" s="66" t="n">
        <f aca="false">$B$13-K432</f>
        <v>74</v>
      </c>
      <c r="S432" s="67" t="n">
        <f aca="false">VLOOKUP($R432,$K$6:$Q$506,5)/$C$26</f>
        <v>0.225119098224267</v>
      </c>
      <c r="T432" s="68" t="n">
        <f aca="false">VLOOKUP($R432,$K$6:$Q$506,6)/$C$26</f>
        <v>7.5416995475746</v>
      </c>
      <c r="U432" s="69" t="n">
        <f aca="false">VLOOKUP($R432,$K$6:$Q$506,7)/$C$26</f>
        <v>61.5792740047664</v>
      </c>
      <c r="V432" s="28" t="s">
        <v>550</v>
      </c>
      <c r="W432" s="78" t="n">
        <f aca="false">G432*S432+H432*T432+I432*U432</f>
        <v>0</v>
      </c>
      <c r="X432" s="25"/>
      <c r="Y432" s="25"/>
      <c r="Z432" s="25"/>
    </row>
    <row r="433" customFormat="false" ht="15.75" hidden="false" customHeight="false" outlineLevel="0" collapsed="false">
      <c r="A433" s="25"/>
      <c r="B433" s="25"/>
      <c r="C433" s="25"/>
      <c r="D433" s="25"/>
      <c r="E433" s="25"/>
      <c r="F433" s="28" t="s">
        <v>551</v>
      </c>
      <c r="G433" s="103" t="n">
        <v>0</v>
      </c>
      <c r="H433" s="76" t="n">
        <v>0</v>
      </c>
      <c r="I433" s="77" t="n">
        <v>0</v>
      </c>
      <c r="J433" s="25"/>
      <c r="K433" s="61" t="n">
        <v>427</v>
      </c>
      <c r="L433" s="62" t="n">
        <f aca="false">$B$17+$B$18*EXP(-K433/$B$21)+$B$19*EXP(-K433/$B$22)+$B$20*EXP(-K433/$B$23)</f>
        <v>0.293169910007801</v>
      </c>
      <c r="M433" s="63" t="n">
        <f aca="false">EXP(-K433/$D$9)</f>
        <v>1.92499007125846E-016</v>
      </c>
      <c r="N433" s="63" t="n">
        <f aca="false">EXP(-K433/$D$8)</f>
        <v>0.0198921282136844</v>
      </c>
      <c r="O433" s="64" t="n">
        <f aca="false">(K433*$B$17+$B$18*$B$21*(1-EXP(-K433/$B$21))+$B$19*$B$22*(1-EXP(-K433/$B$22))+$B$20*$B$23*(1-EXP(-K433/$B$23)))*$C$7</f>
        <v>2.77414059362393E-013</v>
      </c>
      <c r="P433" s="64" t="n">
        <f aca="false">$D$9*(1-EXP(-K433/$D$9))*$C$9</f>
        <v>2.36561263728046E-012</v>
      </c>
      <c r="Q433" s="65" t="n">
        <f aca="false">$D$8*(1-EXP(-K433/$D$8))*$C$8</f>
        <v>3.83414530218704E-011</v>
      </c>
      <c r="R433" s="66" t="n">
        <f aca="false">$B$13-K433</f>
        <v>73</v>
      </c>
      <c r="S433" s="67" t="n">
        <f aca="false">VLOOKUP($R433,$K$6:$Q$506,5)/$C$26</f>
        <v>0.222717640863286</v>
      </c>
      <c r="T433" s="68" t="n">
        <f aca="false">VLOOKUP($R433,$K$6:$Q$506,6)/$C$26</f>
        <v>7.54043655906229</v>
      </c>
      <c r="U433" s="69" t="n">
        <f aca="false">VLOOKUP($R433,$K$6:$Q$506,7)/$C$26</f>
        <v>60.9952012501857</v>
      </c>
      <c r="V433" s="28" t="s">
        <v>551</v>
      </c>
      <c r="W433" s="78" t="n">
        <f aca="false">G433*S433+H433*T433+I433*U433</f>
        <v>0</v>
      </c>
      <c r="X433" s="25"/>
      <c r="Y433" s="25"/>
      <c r="Z433" s="25"/>
    </row>
    <row r="434" customFormat="false" ht="15.75" hidden="false" customHeight="false" outlineLevel="0" collapsed="false">
      <c r="A434" s="25"/>
      <c r="B434" s="25"/>
      <c r="C434" s="25"/>
      <c r="D434" s="25"/>
      <c r="E434" s="25"/>
      <c r="F434" s="28" t="s">
        <v>552</v>
      </c>
      <c r="G434" s="103" t="n">
        <v>0</v>
      </c>
      <c r="H434" s="76" t="n">
        <v>0</v>
      </c>
      <c r="I434" s="77" t="n">
        <v>0</v>
      </c>
      <c r="J434" s="25"/>
      <c r="K434" s="61" t="n">
        <v>428</v>
      </c>
      <c r="L434" s="62" t="n">
        <f aca="false">$B$17+$B$18*EXP(-K434/$B$21)+$B$19*EXP(-K434/$B$22)+$B$20*EXP(-K434/$B$23)</f>
        <v>0.292977727633208</v>
      </c>
      <c r="M434" s="63" t="n">
        <f aca="false">EXP(-K434/$D$9)</f>
        <v>1.76857660877006E-016</v>
      </c>
      <c r="N434" s="63" t="n">
        <f aca="false">EXP(-K434/$D$8)</f>
        <v>0.0197104662106839</v>
      </c>
      <c r="O434" s="64" t="n">
        <f aca="false">(K434*$B$17+$B$18*$B$21*(1-EXP(-K434/$B$21))+$B$19*$B$22*(1-EXP(-K434/$B$22))+$B$20*$B$23*(1-EXP(-K434/$B$23)))*$C$7</f>
        <v>2.7791371221116E-013</v>
      </c>
      <c r="P434" s="64" t="n">
        <f aca="false">$D$9*(1-EXP(-K434/$D$9))*$C$9</f>
        <v>2.36561263728046E-012</v>
      </c>
      <c r="Q434" s="65" t="n">
        <f aca="false">$D$8*(1-EXP(-K434/$D$8))*$C$8</f>
        <v>3.83485595714191E-011</v>
      </c>
      <c r="R434" s="66" t="n">
        <f aca="false">$B$13-K434</f>
        <v>72</v>
      </c>
      <c r="S434" s="67" t="n">
        <f aca="false">VLOOKUP($R434,$K$6:$Q$506,5)/$C$26</f>
        <v>0.220307904771285</v>
      </c>
      <c r="T434" s="68" t="n">
        <f aca="false">VLOOKUP($R434,$K$6:$Q$506,6)/$C$26</f>
        <v>7.53906187145517</v>
      </c>
      <c r="U434" s="69" t="n">
        <f aca="false">VLOOKUP($R434,$K$6:$Q$506,7)/$C$26</f>
        <v>60.4057453745078</v>
      </c>
      <c r="V434" s="28" t="s">
        <v>552</v>
      </c>
      <c r="W434" s="78" t="n">
        <f aca="false">G434*S434+H434*T434+I434*U434</f>
        <v>0</v>
      </c>
      <c r="X434" s="25"/>
      <c r="Y434" s="25"/>
      <c r="Z434" s="25"/>
    </row>
    <row r="435" customFormat="false" ht="15.75" hidden="false" customHeight="false" outlineLevel="0" collapsed="false">
      <c r="A435" s="25"/>
      <c r="B435" s="25"/>
      <c r="C435" s="25"/>
      <c r="D435" s="25"/>
      <c r="E435" s="25"/>
      <c r="F435" s="28" t="s">
        <v>553</v>
      </c>
      <c r="G435" s="103" t="n">
        <v>0</v>
      </c>
      <c r="H435" s="76" t="n">
        <v>0</v>
      </c>
      <c r="I435" s="77" t="n">
        <v>0</v>
      </c>
      <c r="J435" s="25"/>
      <c r="K435" s="61" t="n">
        <v>429</v>
      </c>
      <c r="L435" s="62" t="n">
        <f aca="false">$B$17+$B$18*EXP(-K435/$B$21)+$B$19*EXP(-K435/$B$22)+$B$20*EXP(-K435/$B$23)</f>
        <v>0.292786033488148</v>
      </c>
      <c r="M435" s="63" t="n">
        <f aca="false">EXP(-K435/$D$9)</f>
        <v>1.62487239170214E-016</v>
      </c>
      <c r="N435" s="63" t="n">
        <f aca="false">EXP(-K435/$D$8)</f>
        <v>0.0195304632098263</v>
      </c>
      <c r="O435" s="64" t="n">
        <f aca="false">(K435*$B$17+$B$18*$B$21*(1-EXP(-K435/$B$21))+$B$19*$B$22*(1-EXP(-K435/$B$22))+$B$20*$B$23*(1-EXP(-K435/$B$23)))*$C$7</f>
        <v>2.78413037830225E-013</v>
      </c>
      <c r="P435" s="64" t="n">
        <f aca="false">$D$9*(1-EXP(-K435/$D$9))*$C$9</f>
        <v>2.36561263728046E-012</v>
      </c>
      <c r="Q435" s="65" t="n">
        <f aca="false">$D$8*(1-EXP(-K435/$D$8))*$C$8</f>
        <v>3.8355601221425E-011</v>
      </c>
      <c r="R435" s="66" t="n">
        <f aca="false">$B$13-K435</f>
        <v>71</v>
      </c>
      <c r="S435" s="67" t="n">
        <f aca="false">VLOOKUP($R435,$K$6:$Q$506,5)/$C$26</f>
        <v>0.217889725035271</v>
      </c>
      <c r="T435" s="68" t="n">
        <f aca="false">VLOOKUP($R435,$K$6:$Q$506,6)/$C$26</f>
        <v>7.53756560605073</v>
      </c>
      <c r="U435" s="69" t="n">
        <f aca="false">VLOOKUP($R435,$K$6:$Q$506,7)/$C$26</f>
        <v>59.8108567640629</v>
      </c>
      <c r="V435" s="28" t="s">
        <v>553</v>
      </c>
      <c r="W435" s="78" t="n">
        <f aca="false">G435*S435+H435*T435+I435*U435</f>
        <v>0</v>
      </c>
      <c r="X435" s="25"/>
      <c r="Y435" s="25"/>
      <c r="Z435" s="25"/>
    </row>
    <row r="436" customFormat="false" ht="15.75" hidden="false" customHeight="false" outlineLevel="0" collapsed="false">
      <c r="A436" s="25"/>
      <c r="B436" s="25"/>
      <c r="C436" s="25"/>
      <c r="D436" s="25"/>
      <c r="E436" s="25"/>
      <c r="F436" s="28" t="s">
        <v>554</v>
      </c>
      <c r="G436" s="103" t="n">
        <v>0</v>
      </c>
      <c r="H436" s="76" t="n">
        <v>0</v>
      </c>
      <c r="I436" s="77" t="n">
        <v>0</v>
      </c>
      <c r="J436" s="25"/>
      <c r="K436" s="61" t="n">
        <v>430</v>
      </c>
      <c r="L436" s="62" t="n">
        <f aca="false">$B$17+$B$18*EXP(-K436/$B$21)+$B$19*EXP(-K436/$B$22)+$B$20*EXP(-K436/$B$23)</f>
        <v>0.292594826293929</v>
      </c>
      <c r="M436" s="63" t="n">
        <f aca="false">EXP(-K436/$D$9)</f>
        <v>1.49284474091961E-016</v>
      </c>
      <c r="N436" s="63" t="n">
        <f aca="false">EXP(-K436/$D$8)</f>
        <v>0.019352104060513</v>
      </c>
      <c r="O436" s="64" t="n">
        <f aca="false">(K436*$B$17+$B$18*$B$21*(1-EXP(-K436/$B$21))+$B$19*$B$22*(1-EXP(-K436/$B$22))+$B$20*$B$23*(1-EXP(-K436/$B$23)))*$C$7</f>
        <v>2.78912037050866E-013</v>
      </c>
      <c r="P436" s="64" t="n">
        <f aca="false">$D$9*(1-EXP(-K436/$D$9))*$C$9</f>
        <v>2.36561263728046E-012</v>
      </c>
      <c r="Q436" s="65" t="n">
        <f aca="false">$D$8*(1-EXP(-K436/$D$8))*$C$8</f>
        <v>3.8362578564574E-011</v>
      </c>
      <c r="R436" s="66" t="n">
        <f aca="false">$B$13-K436</f>
        <v>70</v>
      </c>
      <c r="S436" s="67" t="n">
        <f aca="false">VLOOKUP($R436,$K$6:$Q$506,5)/$C$26</f>
        <v>0.215462932330258</v>
      </c>
      <c r="T436" s="68" t="n">
        <f aca="false">VLOOKUP($R436,$K$6:$Q$506,6)/$C$26</f>
        <v>7.53593701047098</v>
      </c>
      <c r="U436" s="69" t="n">
        <f aca="false">VLOOKUP($R436,$K$6:$Q$506,7)/$C$26</f>
        <v>59.2104853479156</v>
      </c>
      <c r="V436" s="28" t="s">
        <v>554</v>
      </c>
      <c r="W436" s="78" t="n">
        <f aca="false">G436*S436+H436*T436+I436*U436</f>
        <v>0</v>
      </c>
      <c r="X436" s="25"/>
      <c r="Y436" s="25"/>
      <c r="Z436" s="25"/>
    </row>
    <row r="437" customFormat="false" ht="15.75" hidden="false" customHeight="false" outlineLevel="0" collapsed="false">
      <c r="A437" s="25"/>
      <c r="B437" s="25"/>
      <c r="C437" s="25"/>
      <c r="D437" s="25"/>
      <c r="E437" s="25"/>
      <c r="F437" s="28" t="s">
        <v>555</v>
      </c>
      <c r="G437" s="103" t="n">
        <v>0</v>
      </c>
      <c r="H437" s="76" t="n">
        <v>0</v>
      </c>
      <c r="I437" s="77" t="n">
        <v>0</v>
      </c>
      <c r="J437" s="25"/>
      <c r="K437" s="61" t="n">
        <v>431</v>
      </c>
      <c r="L437" s="62" t="n">
        <f aca="false">$B$17+$B$18*EXP(-K437/$B$21)+$B$19*EXP(-K437/$B$22)+$B$20*EXP(-K437/$B$23)</f>
        <v>0.292404104776241</v>
      </c>
      <c r="M437" s="63" t="n">
        <f aca="false">EXP(-K437/$D$9)</f>
        <v>1.3715448867691E-016</v>
      </c>
      <c r="N437" s="63" t="n">
        <f aca="false">EXP(-K437/$D$8)</f>
        <v>0.0191753737505058</v>
      </c>
      <c r="O437" s="64" t="n">
        <f aca="false">(K437*$B$17+$B$18*$B$21*(1-EXP(-K437/$B$21))+$B$19*$B$22*(1-EXP(-K437/$B$22))+$B$20*$B$23*(1-EXP(-K437/$B$23)))*$C$7</f>
        <v>2.79410710702184E-013</v>
      </c>
      <c r="P437" s="64" t="n">
        <f aca="false">$D$9*(1-EXP(-K437/$D$9))*$C$9</f>
        <v>2.36561263728046E-012</v>
      </c>
      <c r="Q437" s="65" t="n">
        <f aca="false">$D$8*(1-EXP(-K437/$D$8))*$C$8</f>
        <v>3.8369492188139E-011</v>
      </c>
      <c r="R437" s="66" t="n">
        <f aca="false">$B$13-K437</f>
        <v>69</v>
      </c>
      <c r="S437" s="67" t="n">
        <f aca="false">VLOOKUP($R437,$K$6:$Q$506,5)/$C$26</f>
        <v>0.213027352797027</v>
      </c>
      <c r="T437" s="68" t="n">
        <f aca="false">VLOOKUP($R437,$K$6:$Q$506,6)/$C$26</f>
        <v>7.53416438139425</v>
      </c>
      <c r="U437" s="69" t="n">
        <f aca="false">VLOOKUP($R437,$K$6:$Q$506,7)/$C$26</f>
        <v>58.6045805936507</v>
      </c>
      <c r="V437" s="28" t="s">
        <v>555</v>
      </c>
      <c r="W437" s="78" t="n">
        <f aca="false">G437*S437+H437*T437+I437*U437</f>
        <v>0</v>
      </c>
      <c r="X437" s="25"/>
      <c r="Y437" s="25"/>
      <c r="Z437" s="25"/>
    </row>
    <row r="438" customFormat="false" ht="15.75" hidden="false" customHeight="false" outlineLevel="0" collapsed="false">
      <c r="A438" s="25"/>
      <c r="B438" s="25"/>
      <c r="C438" s="25"/>
      <c r="D438" s="25"/>
      <c r="E438" s="25"/>
      <c r="F438" s="28" t="s">
        <v>556</v>
      </c>
      <c r="G438" s="103" t="n">
        <v>0</v>
      </c>
      <c r="H438" s="76" t="n">
        <v>0</v>
      </c>
      <c r="I438" s="77" t="n">
        <v>0</v>
      </c>
      <c r="J438" s="25"/>
      <c r="K438" s="61" t="n">
        <v>432</v>
      </c>
      <c r="L438" s="62" t="n">
        <f aca="false">$B$17+$B$18*EXP(-K438/$B$21)+$B$19*EXP(-K438/$B$22)+$B$20*EXP(-K438/$B$23)</f>
        <v>0.292213867665114</v>
      </c>
      <c r="M438" s="63" t="n">
        <f aca="false">EXP(-K438/$D$9)</f>
        <v>1.26010115108399E-016</v>
      </c>
      <c r="N438" s="63" t="n">
        <f aca="false">EXP(-K438/$D$8)</f>
        <v>0.0190002574046638</v>
      </c>
      <c r="O438" s="64" t="n">
        <f aca="false">(K438*$B$17+$B$18*$B$21*(1-EXP(-K438/$B$21))+$B$19*$B$22*(1-EXP(-K438/$B$22))+$B$20*$B$23*(1-EXP(-K438/$B$23)))*$C$7</f>
        <v>2.79909059611111E-013</v>
      </c>
      <c r="P438" s="64" t="n">
        <f aca="false">$D$9*(1-EXP(-K438/$D$9))*$C$9</f>
        <v>2.36561263728046E-012</v>
      </c>
      <c r="Q438" s="65" t="n">
        <f aca="false">$D$8*(1-EXP(-K438/$D$8))*$C$8</f>
        <v>3.83763426740302E-011</v>
      </c>
      <c r="R438" s="66" t="n">
        <f aca="false">$B$13-K438</f>
        <v>68</v>
      </c>
      <c r="S438" s="67" t="n">
        <f aca="false">VLOOKUP($R438,$K$6:$Q$506,5)/$C$26</f>
        <v>0.210582807916437</v>
      </c>
      <c r="T438" s="68" t="n">
        <f aca="false">VLOOKUP($R438,$K$6:$Q$506,6)/$C$26</f>
        <v>7.53223498045352</v>
      </c>
      <c r="U438" s="69" t="n">
        <f aca="false">VLOOKUP($R438,$K$6:$Q$506,7)/$C$26</f>
        <v>57.9930915031193</v>
      </c>
      <c r="V438" s="28" t="s">
        <v>556</v>
      </c>
      <c r="W438" s="78" t="n">
        <f aca="false">G438*S438+H438*T438+I438*U438</f>
        <v>0</v>
      </c>
      <c r="X438" s="25"/>
      <c r="Y438" s="25"/>
      <c r="Z438" s="25"/>
    </row>
    <row r="439" customFormat="false" ht="15.75" hidden="false" customHeight="false" outlineLevel="0" collapsed="false">
      <c r="A439" s="25"/>
      <c r="B439" s="25"/>
      <c r="C439" s="25"/>
      <c r="D439" s="25"/>
      <c r="E439" s="25"/>
      <c r="F439" s="28" t="s">
        <v>557</v>
      </c>
      <c r="G439" s="103" t="n">
        <v>0</v>
      </c>
      <c r="H439" s="76" t="n">
        <v>0</v>
      </c>
      <c r="I439" s="77" t="n">
        <v>0</v>
      </c>
      <c r="J439" s="25"/>
      <c r="K439" s="61" t="n">
        <v>433</v>
      </c>
      <c r="L439" s="62" t="n">
        <f aca="false">$B$17+$B$18*EXP(-K439/$B$21)+$B$19*EXP(-K439/$B$22)+$B$20*EXP(-K439/$B$23)</f>
        <v>0.292024113694874</v>
      </c>
      <c r="M439" s="63" t="n">
        <f aca="false">EXP(-K439/$D$9)</f>
        <v>1.15771268317993E-016</v>
      </c>
      <c r="N439" s="63" t="n">
        <f aca="false">EXP(-K439/$D$8)</f>
        <v>0.0188267402836912</v>
      </c>
      <c r="O439" s="64" t="n">
        <f aca="false">(K439*$B$17+$B$18*$B$21*(1-EXP(-K439/$B$21))+$B$19*$B$22*(1-EXP(-K439/$B$22))+$B$20*$B$23*(1-EXP(-K439/$B$23)))*$C$7</f>
        <v>2.80407084602419E-013</v>
      </c>
      <c r="P439" s="64" t="n">
        <f aca="false">$D$9*(1-EXP(-K439/$D$9))*$C$9</f>
        <v>2.36561263728046E-012</v>
      </c>
      <c r="Q439" s="65" t="n">
        <f aca="false">$D$8*(1-EXP(-K439/$D$8))*$C$8</f>
        <v>3.83831305988431E-011</v>
      </c>
      <c r="R439" s="66" t="n">
        <f aca="false">$B$13-K439</f>
        <v>67</v>
      </c>
      <c r="S439" s="67" t="n">
        <f aca="false">VLOOKUP($R439,$K$6:$Q$506,5)/$C$26</f>
        <v>0.208129114380175</v>
      </c>
      <c r="T439" s="68" t="n">
        <f aca="false">VLOOKUP($R439,$K$6:$Q$506,6)/$C$26</f>
        <v>7.53013494269661</v>
      </c>
      <c r="U439" s="69" t="n">
        <f aca="false">VLOOKUP($R439,$K$6:$Q$506,7)/$C$26</f>
        <v>57.3759666081473</v>
      </c>
      <c r="V439" s="28" t="s">
        <v>557</v>
      </c>
      <c r="W439" s="78" t="n">
        <f aca="false">G439*S439+H439*T439+I439*U439</f>
        <v>0</v>
      </c>
      <c r="X439" s="25"/>
      <c r="Y439" s="25"/>
      <c r="Z439" s="25"/>
    </row>
    <row r="440" customFormat="false" ht="15.75" hidden="false" customHeight="false" outlineLevel="0" collapsed="false">
      <c r="A440" s="25"/>
      <c r="B440" s="25"/>
      <c r="C440" s="25"/>
      <c r="D440" s="25"/>
      <c r="E440" s="25"/>
      <c r="F440" s="28" t="s">
        <v>558</v>
      </c>
      <c r="G440" s="103" t="n">
        <v>0</v>
      </c>
      <c r="H440" s="76" t="n">
        <v>0</v>
      </c>
      <c r="I440" s="77" t="n">
        <v>0</v>
      </c>
      <c r="J440" s="25"/>
      <c r="K440" s="61" t="n">
        <v>434</v>
      </c>
      <c r="L440" s="62" t="n">
        <f aca="false">$B$17+$B$18*EXP(-K440/$B$21)+$B$19*EXP(-K440/$B$22)+$B$20*EXP(-K440/$B$23)</f>
        <v>0.291834841604109</v>
      </c>
      <c r="M440" s="63" t="n">
        <f aca="false">EXP(-K440/$D$9)</f>
        <v>1.06364370482696E-016</v>
      </c>
      <c r="N440" s="63" t="n">
        <f aca="false">EXP(-K440/$D$8)</f>
        <v>0.0186548077828966</v>
      </c>
      <c r="O440" s="64" t="n">
        <f aca="false">(K440*$B$17+$B$18*$B$21*(1-EXP(-K440/$B$21))+$B$19*$B$22*(1-EXP(-K440/$B$22))+$B$20*$B$23*(1-EXP(-K440/$B$23)))*$C$7</f>
        <v>2.80904786498724E-013</v>
      </c>
      <c r="P440" s="64" t="n">
        <f aca="false">$D$9*(1-EXP(-K440/$D$9))*$C$9</f>
        <v>2.36561263728046E-012</v>
      </c>
      <c r="Q440" s="65" t="n">
        <f aca="false">$D$8*(1-EXP(-K440/$D$8))*$C$8</f>
        <v>3.83898565339079E-011</v>
      </c>
      <c r="R440" s="66" t="n">
        <f aca="false">$B$13-K440</f>
        <v>66</v>
      </c>
      <c r="S440" s="67" t="n">
        <f aca="false">VLOOKUP($R440,$K$6:$Q$506,5)/$C$26</f>
        <v>0.205666083957807</v>
      </c>
      <c r="T440" s="68" t="n">
        <f aca="false">VLOOKUP($R440,$K$6:$Q$506,6)/$C$26</f>
        <v>7.52784917695073</v>
      </c>
      <c r="U440" s="69" t="n">
        <f aca="false">VLOOKUP($R440,$K$6:$Q$506,7)/$C$26</f>
        <v>56.7531539662024</v>
      </c>
      <c r="V440" s="28" t="s">
        <v>558</v>
      </c>
      <c r="W440" s="78" t="n">
        <f aca="false">G440*S440+H440*T440+I440*U440</f>
        <v>0</v>
      </c>
      <c r="X440" s="25"/>
      <c r="Y440" s="25"/>
      <c r="Z440" s="25"/>
    </row>
    <row r="441" customFormat="false" ht="15.75" hidden="false" customHeight="false" outlineLevel="0" collapsed="false">
      <c r="A441" s="25"/>
      <c r="B441" s="25"/>
      <c r="C441" s="25"/>
      <c r="D441" s="25"/>
      <c r="E441" s="25"/>
      <c r="F441" s="28" t="s">
        <v>559</v>
      </c>
      <c r="G441" s="103" t="n">
        <v>0</v>
      </c>
      <c r="H441" s="76" t="n">
        <v>0</v>
      </c>
      <c r="I441" s="77" t="n">
        <v>0</v>
      </c>
      <c r="J441" s="25"/>
      <c r="K441" s="61" t="n">
        <v>435</v>
      </c>
      <c r="L441" s="62" t="n">
        <f aca="false">$B$17+$B$18*EXP(-K441/$B$21)+$B$19*EXP(-K441/$B$22)+$B$20*EXP(-K441/$B$23)</f>
        <v>0.291646050135623</v>
      </c>
      <c r="M441" s="63" t="n">
        <f aca="false">EXP(-K441/$D$9)</f>
        <v>9.7721822284137E-017</v>
      </c>
      <c r="N441" s="63" t="n">
        <f aca="false">EXP(-K441/$D$8)</f>
        <v>0.0184844454309639</v>
      </c>
      <c r="O441" s="64" t="n">
        <f aca="false">(K441*$B$17+$B$18*$B$21*(1-EXP(-K441/$B$21))+$B$19*$B$22*(1-EXP(-K441/$B$22))+$B$20*$B$23*(1-EXP(-K441/$B$23)))*$C$7</f>
        <v>2.81402166120496E-013</v>
      </c>
      <c r="P441" s="64" t="n">
        <f aca="false">$D$9*(1-EXP(-K441/$D$9))*$C$9</f>
        <v>2.36561263728046E-012</v>
      </c>
      <c r="Q441" s="65" t="n">
        <f aca="false">$D$8*(1-EXP(-K441/$D$8))*$C$8</f>
        <v>3.83965210453371E-011</v>
      </c>
      <c r="R441" s="66" t="n">
        <f aca="false">$B$13-K441</f>
        <v>65</v>
      </c>
      <c r="S441" s="67" t="n">
        <f aca="false">VLOOKUP($R441,$K$6:$Q$506,5)/$C$26</f>
        <v>0.203193523360029</v>
      </c>
      <c r="T441" s="68" t="n">
        <f aca="false">VLOOKUP($R441,$K$6:$Q$506,6)/$C$26</f>
        <v>7.52536125737504</v>
      </c>
      <c r="U441" s="69" t="n">
        <f aca="false">VLOOKUP($R441,$K$6:$Q$506,7)/$C$26</f>
        <v>56.1246011560231</v>
      </c>
      <c r="V441" s="28" t="s">
        <v>559</v>
      </c>
      <c r="W441" s="78" t="n">
        <f aca="false">G441*S441+H441*T441+I441*U441</f>
        <v>0</v>
      </c>
      <c r="X441" s="25"/>
      <c r="Y441" s="25"/>
      <c r="Z441" s="25"/>
    </row>
    <row r="442" customFormat="false" ht="15.75" hidden="false" customHeight="false" outlineLevel="0" collapsed="false">
      <c r="A442" s="25"/>
      <c r="B442" s="25"/>
      <c r="C442" s="25"/>
      <c r="D442" s="25"/>
      <c r="E442" s="25"/>
      <c r="F442" s="28" t="s">
        <v>560</v>
      </c>
      <c r="G442" s="103" t="n">
        <v>0</v>
      </c>
      <c r="H442" s="76" t="n">
        <v>0</v>
      </c>
      <c r="I442" s="77" t="n">
        <v>0</v>
      </c>
      <c r="J442" s="25"/>
      <c r="K442" s="61" t="n">
        <v>436</v>
      </c>
      <c r="L442" s="62" t="n">
        <f aca="false">$B$17+$B$18*EXP(-K442/$B$21)+$B$19*EXP(-K442/$B$22)+$B$20*EXP(-K442/$B$23)</f>
        <v>0.291457738036403</v>
      </c>
      <c r="M442" s="63" t="n">
        <f aca="false">EXP(-K442/$D$9)</f>
        <v>8.97815171301759E-017</v>
      </c>
      <c r="N442" s="63" t="n">
        <f aca="false">EXP(-K442/$D$8)</f>
        <v>0.0183156388887342</v>
      </c>
      <c r="O442" s="64" t="n">
        <f aca="false">(K442*$B$17+$B$18*$B$21*(1-EXP(-K442/$B$21))+$B$19*$B$22*(1-EXP(-K442/$B$22))+$B$20*$B$23*(1-EXP(-K442/$B$23)))*$C$7</f>
        <v>2.81899224286066E-013</v>
      </c>
      <c r="P442" s="64" t="n">
        <f aca="false">$D$9*(1-EXP(-K442/$D$9))*$C$9</f>
        <v>2.36561263728046E-012</v>
      </c>
      <c r="Q442" s="65" t="n">
        <f aca="false">$D$8*(1-EXP(-K442/$D$8))*$C$8</f>
        <v>3.84031246940731E-011</v>
      </c>
      <c r="R442" s="66" t="n">
        <f aca="false">$B$13-K442</f>
        <v>64</v>
      </c>
      <c r="S442" s="67" t="n">
        <f aca="false">VLOOKUP($R442,$K$6:$Q$506,5)/$C$26</f>
        <v>0.200711234097951</v>
      </c>
      <c r="T442" s="68" t="n">
        <f aca="false">VLOOKUP($R442,$K$6:$Q$506,6)/$C$26</f>
        <v>7.52265330542231</v>
      </c>
      <c r="U442" s="69" t="n">
        <f aca="false">VLOOKUP($R442,$K$6:$Q$506,7)/$C$26</f>
        <v>55.4902552732057</v>
      </c>
      <c r="V442" s="28" t="s">
        <v>560</v>
      </c>
      <c r="W442" s="78" t="n">
        <f aca="false">G442*S442+H442*T442+I442*U442</f>
        <v>0</v>
      </c>
      <c r="X442" s="25"/>
      <c r="Y442" s="25"/>
      <c r="Z442" s="25"/>
    </row>
    <row r="443" customFormat="false" ht="15.75" hidden="false" customHeight="false" outlineLevel="0" collapsed="false">
      <c r="A443" s="25"/>
      <c r="B443" s="25"/>
      <c r="C443" s="25"/>
      <c r="D443" s="25"/>
      <c r="E443" s="25"/>
      <c r="F443" s="28" t="s">
        <v>561</v>
      </c>
      <c r="G443" s="103" t="n">
        <v>0</v>
      </c>
      <c r="H443" s="76" t="n">
        <v>0</v>
      </c>
      <c r="I443" s="77" t="n">
        <v>0</v>
      </c>
      <c r="J443" s="25"/>
      <c r="K443" s="61" t="n">
        <v>437</v>
      </c>
      <c r="L443" s="62" t="n">
        <f aca="false">$B$17+$B$18*EXP(-K443/$B$21)+$B$19*EXP(-K443/$B$22)+$B$20*EXP(-K443/$B$23)</f>
        <v>0.291269904057577</v>
      </c>
      <c r="M443" s="63" t="n">
        <f aca="false">EXP(-K443/$D$9)</f>
        <v>8.24863948480069E-017</v>
      </c>
      <c r="N443" s="63" t="n">
        <f aca="false">EXP(-K443/$D$8)</f>
        <v>0.0181483739479989</v>
      </c>
      <c r="O443" s="64" t="n">
        <f aca="false">(K443*$B$17+$B$18*$B$21*(1-EXP(-K443/$B$21))+$B$19*$B$22*(1-EXP(-K443/$B$22))+$B$20*$B$23*(1-EXP(-K443/$B$23)))*$C$7</f>
        <v>2.8239596181163E-013</v>
      </c>
      <c r="P443" s="64" t="n">
        <f aca="false">$D$9*(1-EXP(-K443/$D$9))*$C$9</f>
        <v>2.36561263728046E-012</v>
      </c>
      <c r="Q443" s="65" t="n">
        <f aca="false">$D$8*(1-EXP(-K443/$D$8))*$C$8</f>
        <v>3.84096680359358E-011</v>
      </c>
      <c r="R443" s="66" t="n">
        <f aca="false">$B$13-K443</f>
        <v>63</v>
      </c>
      <c r="S443" s="67" t="n">
        <f aca="false">VLOOKUP($R443,$K$6:$Q$506,5)/$C$26</f>
        <v>0.19821901233829</v>
      </c>
      <c r="T443" s="68" t="n">
        <f aca="false">VLOOKUP($R443,$K$6:$Q$506,6)/$C$26</f>
        <v>7.51970586136101</v>
      </c>
      <c r="U443" s="69" t="n">
        <f aca="false">VLOOKUP($R443,$K$6:$Q$506,7)/$C$26</f>
        <v>54.8500629257519</v>
      </c>
      <c r="V443" s="28" t="s">
        <v>561</v>
      </c>
      <c r="W443" s="78" t="n">
        <f aca="false">G443*S443+H443*T443+I443*U443</f>
        <v>0</v>
      </c>
      <c r="X443" s="25"/>
      <c r="Y443" s="25"/>
      <c r="Z443" s="25"/>
    </row>
    <row r="444" customFormat="false" ht="15.75" hidden="false" customHeight="false" outlineLevel="0" collapsed="false">
      <c r="A444" s="25"/>
      <c r="B444" s="25"/>
      <c r="C444" s="25"/>
      <c r="D444" s="25"/>
      <c r="E444" s="25"/>
      <c r="F444" s="28" t="s">
        <v>562</v>
      </c>
      <c r="G444" s="103" t="n">
        <v>0</v>
      </c>
      <c r="H444" s="76" t="n">
        <v>0</v>
      </c>
      <c r="I444" s="77" t="n">
        <v>0</v>
      </c>
      <c r="J444" s="25"/>
      <c r="K444" s="61" t="n">
        <v>438</v>
      </c>
      <c r="L444" s="62" t="n">
        <f aca="false">$B$17+$B$18*EXP(-K444/$B$21)+$B$19*EXP(-K444/$B$22)+$B$20*EXP(-K444/$B$23)</f>
        <v>0.291082546954382</v>
      </c>
      <c r="M444" s="63" t="n">
        <f aca="false">EXP(-K444/$D$9)</f>
        <v>7.57840316415681E-017</v>
      </c>
      <c r="N444" s="63" t="n">
        <f aca="false">EXP(-K444/$D$8)</f>
        <v>0.0179826365303038</v>
      </c>
      <c r="O444" s="64" t="n">
        <f aca="false">(K444*$B$17+$B$18*$B$21*(1-EXP(-K444/$B$21))+$B$19*$B$22*(1-EXP(-K444/$B$22))+$B$20*$B$23*(1-EXP(-K444/$B$23)))*$C$7</f>
        <v>2.8289237951126E-013</v>
      </c>
      <c r="P444" s="64" t="n">
        <f aca="false">$D$9*(1-EXP(-K444/$D$9))*$C$9</f>
        <v>2.36561263728046E-012</v>
      </c>
      <c r="Q444" s="65" t="n">
        <f aca="false">$D$8*(1-EXP(-K444/$D$8))*$C$8</f>
        <v>3.8416151621669E-011</v>
      </c>
      <c r="R444" s="66" t="n">
        <f aca="false">$B$13-K444</f>
        <v>62</v>
      </c>
      <c r="S444" s="67" t="n">
        <f aca="false">VLOOKUP($R444,$K$6:$Q$506,5)/$C$26</f>
        <v>0.19571664875428</v>
      </c>
      <c r="T444" s="68" t="n">
        <f aca="false">VLOOKUP($R444,$K$6:$Q$506,6)/$C$26</f>
        <v>7.51649774443498</v>
      </c>
      <c r="U444" s="69" t="n">
        <f aca="false">VLOOKUP($R444,$K$6:$Q$506,7)/$C$26</f>
        <v>54.2039702295746</v>
      </c>
      <c r="V444" s="28" t="s">
        <v>562</v>
      </c>
      <c r="W444" s="78" t="n">
        <f aca="false">G444*S444+H444*T444+I444*U444</f>
        <v>0</v>
      </c>
      <c r="X444" s="25"/>
      <c r="Y444" s="25"/>
      <c r="Z444" s="25"/>
    </row>
    <row r="445" customFormat="false" ht="15.75" hidden="false" customHeight="false" outlineLevel="0" collapsed="false">
      <c r="A445" s="25"/>
      <c r="B445" s="25"/>
      <c r="C445" s="25"/>
      <c r="D445" s="25"/>
      <c r="E445" s="25"/>
      <c r="F445" s="28" t="s">
        <v>563</v>
      </c>
      <c r="G445" s="103" t="n">
        <v>0</v>
      </c>
      <c r="H445" s="76" t="n">
        <v>0</v>
      </c>
      <c r="I445" s="77" t="n">
        <v>0</v>
      </c>
      <c r="J445" s="25"/>
      <c r="K445" s="61" t="n">
        <v>439</v>
      </c>
      <c r="L445" s="62" t="n">
        <f aca="false">$B$17+$B$18*EXP(-K445/$B$21)+$B$19*EXP(-K445/$B$22)+$B$20*EXP(-K445/$B$23)</f>
        <v>0.290895665486124</v>
      </c>
      <c r="M445" s="63" t="n">
        <f aca="false">EXP(-K445/$D$9)</f>
        <v>6.96262633666189E-017</v>
      </c>
      <c r="N445" s="63" t="n">
        <f aca="false">EXP(-K445/$D$8)</f>
        <v>0.0178184126857642</v>
      </c>
      <c r="O445" s="64" t="n">
        <f aca="false">(K445*$B$17+$B$18*$B$21*(1-EXP(-K445/$B$21))+$B$19*$B$22*(1-EXP(-K445/$B$22))+$B$20*$B$23*(1-EXP(-K445/$B$23)))*$C$7</f>
        <v>2.83388478196909E-013</v>
      </c>
      <c r="P445" s="64" t="n">
        <f aca="false">$D$9*(1-EXP(-K445/$D$9))*$C$9</f>
        <v>2.36561263728046E-012</v>
      </c>
      <c r="Q445" s="65" t="n">
        <f aca="false">$D$8*(1-EXP(-K445/$D$8))*$C$8</f>
        <v>3.8422575996987E-011</v>
      </c>
      <c r="R445" s="66" t="n">
        <f aca="false">$B$13-K445</f>
        <v>61</v>
      </c>
      <c r="S445" s="67" t="n">
        <f aca="false">VLOOKUP($R445,$K$6:$Q$506,5)/$C$26</f>
        <v>0.19320392837213</v>
      </c>
      <c r="T445" s="68" t="n">
        <f aca="false">VLOOKUP($R445,$K$6:$Q$506,6)/$C$26</f>
        <v>7.5130059006554</v>
      </c>
      <c r="U445" s="69" t="n">
        <f aca="false">VLOOKUP($R445,$K$6:$Q$506,7)/$C$26</f>
        <v>53.551922803963</v>
      </c>
      <c r="V445" s="28" t="s">
        <v>563</v>
      </c>
      <c r="W445" s="78" t="n">
        <f aca="false">G445*S445+H445*T445+I445*U445</f>
        <v>0</v>
      </c>
      <c r="X445" s="25"/>
      <c r="Y445" s="25"/>
      <c r="Z445" s="25"/>
    </row>
    <row r="446" customFormat="false" ht="15.75" hidden="false" customHeight="false" outlineLevel="0" collapsed="false">
      <c r="A446" s="25"/>
      <c r="B446" s="25"/>
      <c r="C446" s="25"/>
      <c r="D446" s="25"/>
      <c r="E446" s="25"/>
      <c r="F446" s="28" t="s">
        <v>564</v>
      </c>
      <c r="G446" s="103" t="n">
        <v>0</v>
      </c>
      <c r="H446" s="76" t="n">
        <v>0</v>
      </c>
      <c r="I446" s="77" t="n">
        <v>0</v>
      </c>
      <c r="J446" s="25"/>
      <c r="K446" s="61" t="n">
        <v>440</v>
      </c>
      <c r="L446" s="62" t="n">
        <f aca="false">$B$17+$B$18*EXP(-K446/$B$21)+$B$19*EXP(-K446/$B$22)+$B$20*EXP(-K446/$B$23)</f>
        <v>0.290709258416146</v>
      </c>
      <c r="M446" s="63" t="n">
        <f aca="false">EXP(-K446/$D$9)</f>
        <v>6.39688394162798E-017</v>
      </c>
      <c r="N446" s="63" t="n">
        <f aca="false">EXP(-K446/$D$8)</f>
        <v>0.0176556885918908</v>
      </c>
      <c r="O446" s="64" t="n">
        <f aca="false">(K446*$B$17+$B$18*$B$21*(1-EXP(-K446/$B$21))+$B$19*$B$22*(1-EXP(-K446/$B$22))+$B$20*$B$23*(1-EXP(-K446/$B$23)))*$C$7</f>
        <v>2.83884258678419E-013</v>
      </c>
      <c r="P446" s="64" t="n">
        <f aca="false">$D$9*(1-EXP(-K446/$D$9))*$C$9</f>
        <v>2.36561263728046E-012</v>
      </c>
      <c r="Q446" s="65" t="n">
        <f aca="false">$D$8*(1-EXP(-K446/$D$8))*$C$8</f>
        <v>3.84289417026204E-011</v>
      </c>
      <c r="R446" s="66" t="n">
        <f aca="false">$B$13-K446</f>
        <v>60</v>
      </c>
      <c r="S446" s="67" t="n">
        <f aca="false">VLOOKUP($R446,$K$6:$Q$506,5)/$C$26</f>
        <v>0.190680630412817</v>
      </c>
      <c r="T446" s="68" t="n">
        <f aca="false">VLOOKUP($R446,$K$6:$Q$506,6)/$C$26</f>
        <v>7.50920523713155</v>
      </c>
      <c r="U446" s="69" t="n">
        <f aca="false">VLOOKUP($R446,$K$6:$Q$506,7)/$C$26</f>
        <v>52.8938657670046</v>
      </c>
      <c r="V446" s="28" t="s">
        <v>564</v>
      </c>
      <c r="W446" s="78" t="n">
        <f aca="false">G446*S446+H446*T446+I446*U446</f>
        <v>0</v>
      </c>
      <c r="X446" s="25"/>
      <c r="Y446" s="25"/>
      <c r="Z446" s="25"/>
    </row>
    <row r="447" customFormat="false" ht="15.75" hidden="false" customHeight="false" outlineLevel="0" collapsed="false">
      <c r="A447" s="25"/>
      <c r="B447" s="25"/>
      <c r="C447" s="25"/>
      <c r="D447" s="25"/>
      <c r="E447" s="25"/>
      <c r="F447" s="28" t="s">
        <v>565</v>
      </c>
      <c r="G447" s="103" t="n">
        <v>0</v>
      </c>
      <c r="H447" s="76" t="n">
        <v>0</v>
      </c>
      <c r="I447" s="77" t="n">
        <v>0</v>
      </c>
      <c r="J447" s="25"/>
      <c r="K447" s="61" t="n">
        <v>441</v>
      </c>
      <c r="L447" s="62" t="n">
        <f aca="false">$B$17+$B$18*EXP(-K447/$B$21)+$B$19*EXP(-K447/$B$22)+$B$20*EXP(-K447/$B$23)</f>
        <v>0.29052332451179</v>
      </c>
      <c r="M447" s="63" t="n">
        <f aca="false">EXP(-K447/$D$9)</f>
        <v>5.87711047298234E-017</v>
      </c>
      <c r="N447" s="63" t="n">
        <f aca="false">EXP(-K447/$D$8)</f>
        <v>0.017494450552426</v>
      </c>
      <c r="O447" s="64" t="n">
        <f aca="false">(K447*$B$17+$B$18*$B$21*(1-EXP(-K447/$B$21))+$B$19*$B$22*(1-EXP(-K447/$B$22))+$B$20*$B$23*(1-EXP(-K447/$B$23)))*$C$7</f>
        <v>2.84379721763526E-013</v>
      </c>
      <c r="P447" s="64" t="n">
        <f aca="false">$D$9*(1-EXP(-K447/$D$9))*$C$9</f>
        <v>2.36561263728046E-012</v>
      </c>
      <c r="Q447" s="65" t="n">
        <f aca="false">$D$8*(1-EXP(-K447/$D$8))*$C$8</f>
        <v>3.84352492743617E-011</v>
      </c>
      <c r="R447" s="66" t="n">
        <f aca="false">$B$13-K447</f>
        <v>59</v>
      </c>
      <c r="S447" s="67" t="n">
        <f aca="false">VLOOKUP($R447,$K$6:$Q$506,5)/$C$26</f>
        <v>0.188146528128977</v>
      </c>
      <c r="T447" s="68" t="n">
        <f aca="false">VLOOKUP($R447,$K$6:$Q$506,6)/$C$26</f>
        <v>7.50506844174971</v>
      </c>
      <c r="U447" s="69" t="n">
        <f aca="false">VLOOKUP($R447,$K$6:$Q$506,7)/$C$26</f>
        <v>52.2297437309668</v>
      </c>
      <c r="V447" s="28" t="s">
        <v>565</v>
      </c>
      <c r="W447" s="78" t="n">
        <f aca="false">G447*S447+H447*T447+I447*U447</f>
        <v>0</v>
      </c>
      <c r="X447" s="25"/>
      <c r="Y447" s="25"/>
      <c r="Z447" s="25"/>
    </row>
    <row r="448" customFormat="false" ht="15.75" hidden="false" customHeight="false" outlineLevel="0" collapsed="false">
      <c r="A448" s="25"/>
      <c r="B448" s="25"/>
      <c r="C448" s="25"/>
      <c r="D448" s="25"/>
      <c r="E448" s="25"/>
      <c r="F448" s="28" t="s">
        <v>566</v>
      </c>
      <c r="G448" s="103" t="n">
        <v>0</v>
      </c>
      <c r="H448" s="76" t="n">
        <v>0</v>
      </c>
      <c r="I448" s="77" t="n">
        <v>0</v>
      </c>
      <c r="J448" s="25"/>
      <c r="K448" s="61" t="n">
        <v>442</v>
      </c>
      <c r="L448" s="62" t="n">
        <f aca="false">$B$17+$B$18*EXP(-K448/$B$21)+$B$19*EXP(-K448/$B$22)+$B$20*EXP(-K448/$B$23)</f>
        <v>0.290337862544367</v>
      </c>
      <c r="M448" s="63" t="n">
        <f aca="false">EXP(-K448/$D$9)</f>
        <v>5.39957076395672E-017</v>
      </c>
      <c r="N448" s="63" t="n">
        <f aca="false">EXP(-K448/$D$8)</f>
        <v>0.0173346849961915</v>
      </c>
      <c r="O448" s="64" t="n">
        <f aca="false">(K448*$B$17+$B$18*$B$21*(1-EXP(-K448/$B$21))+$B$19*$B$22*(1-EXP(-K448/$B$22))+$B$20*$B$23*(1-EXP(-K448/$B$23)))*$C$7</f>
        <v>2.84874868257868E-013</v>
      </c>
      <c r="P448" s="64" t="n">
        <f aca="false">$D$9*(1-EXP(-K448/$D$9))*$C$9</f>
        <v>2.36561263728046E-012</v>
      </c>
      <c r="Q448" s="65" t="n">
        <f aca="false">$D$8*(1-EXP(-K448/$D$8))*$C$8</f>
        <v>3.84414992431102E-011</v>
      </c>
      <c r="R448" s="66" t="n">
        <f aca="false">$B$13-K448</f>
        <v>58</v>
      </c>
      <c r="S448" s="67" t="n">
        <f aca="false">VLOOKUP($R448,$K$6:$Q$506,5)/$C$26</f>
        <v>0.18560138863663</v>
      </c>
      <c r="T448" s="68" t="n">
        <f aca="false">VLOOKUP($R448,$K$6:$Q$506,6)/$C$26</f>
        <v>7.50056578690434</v>
      </c>
      <c r="U448" s="69" t="n">
        <f aca="false">VLOOKUP($R448,$K$6:$Q$506,7)/$C$26</f>
        <v>51.5595007976345</v>
      </c>
      <c r="V448" s="28" t="s">
        <v>566</v>
      </c>
      <c r="W448" s="78" t="n">
        <f aca="false">G448*S448+H448*T448+I448*U448</f>
        <v>0</v>
      </c>
      <c r="X448" s="25"/>
      <c r="Y448" s="25"/>
      <c r="Z448" s="25"/>
    </row>
    <row r="449" customFormat="false" ht="15.75" hidden="false" customHeight="false" outlineLevel="0" collapsed="false">
      <c r="A449" s="25"/>
      <c r="B449" s="25"/>
      <c r="C449" s="25"/>
      <c r="D449" s="25"/>
      <c r="E449" s="25"/>
      <c r="F449" s="28" t="s">
        <v>567</v>
      </c>
      <c r="G449" s="103" t="n">
        <v>0</v>
      </c>
      <c r="H449" s="76" t="n">
        <v>0</v>
      </c>
      <c r="I449" s="77" t="n">
        <v>0</v>
      </c>
      <c r="J449" s="25"/>
      <c r="K449" s="61" t="n">
        <v>443</v>
      </c>
      <c r="L449" s="62" t="n">
        <f aca="false">$B$17+$B$18*EXP(-K449/$B$21)+$B$19*EXP(-K449/$B$22)+$B$20*EXP(-K449/$B$23)</f>
        <v>0.290152871289124</v>
      </c>
      <c r="M449" s="63" t="n">
        <f aca="false">EXP(-K449/$D$9)</f>
        <v>4.96083314564292E-017</v>
      </c>
      <c r="N449" s="63" t="n">
        <f aca="false">EXP(-K449/$D$8)</f>
        <v>0.0171763784759458</v>
      </c>
      <c r="O449" s="64" t="n">
        <f aca="false">(K449*$B$17+$B$18*$B$21*(1-EXP(-K449/$B$21))+$B$19*$B$22*(1-EXP(-K449/$B$22))+$B$20*$B$23*(1-EXP(-K449/$B$23)))*$C$7</f>
        <v>2.85369698964991E-013</v>
      </c>
      <c r="P449" s="64" t="n">
        <f aca="false">$D$9*(1-EXP(-K449/$D$9))*$C$9</f>
        <v>2.36561263728046E-012</v>
      </c>
      <c r="Q449" s="65" t="n">
        <f aca="false">$D$8*(1-EXP(-K449/$D$8))*$C$8</f>
        <v>3.84476921349171E-011</v>
      </c>
      <c r="R449" s="66" t="n">
        <f aca="false">$B$13-K449</f>
        <v>57</v>
      </c>
      <c r="S449" s="67" t="n">
        <f aca="false">VLOOKUP($R449,$K$6:$Q$506,5)/$C$26</f>
        <v>0.183044972741416</v>
      </c>
      <c r="T449" s="68" t="n">
        <f aca="false">VLOOKUP($R449,$K$6:$Q$506,6)/$C$26</f>
        <v>7.4956649158713</v>
      </c>
      <c r="U449" s="69" t="n">
        <f aca="false">VLOOKUP($R449,$K$6:$Q$506,7)/$C$26</f>
        <v>50.8830805536052</v>
      </c>
      <c r="V449" s="28" t="s">
        <v>567</v>
      </c>
      <c r="W449" s="78" t="n">
        <f aca="false">G449*S449+H449*T449+I449*U449</f>
        <v>0</v>
      </c>
      <c r="X449" s="25"/>
      <c r="Y449" s="25"/>
      <c r="Z449" s="25"/>
    </row>
    <row r="450" customFormat="false" ht="15.75" hidden="false" customHeight="false" outlineLevel="0" collapsed="false">
      <c r="A450" s="25"/>
      <c r="B450" s="25"/>
      <c r="C450" s="25"/>
      <c r="D450" s="25"/>
      <c r="E450" s="25"/>
      <c r="F450" s="28" t="s">
        <v>568</v>
      </c>
      <c r="G450" s="103" t="n">
        <v>0</v>
      </c>
      <c r="H450" s="76" t="n">
        <v>0</v>
      </c>
      <c r="I450" s="77" t="n">
        <v>0</v>
      </c>
      <c r="J450" s="25"/>
      <c r="K450" s="61" t="n">
        <v>444</v>
      </c>
      <c r="L450" s="62" t="n">
        <f aca="false">$B$17+$B$18*EXP(-K450/$B$21)+$B$19*EXP(-K450/$B$22)+$B$20*EXP(-K450/$B$23)</f>
        <v>0.289968349525209</v>
      </c>
      <c r="M450" s="63" t="n">
        <f aca="false">EXP(-K450/$D$9)</f>
        <v>4.55774478652743E-017</v>
      </c>
      <c r="N450" s="63" t="n">
        <f aca="false">EXP(-K450/$D$8)</f>
        <v>0.0170195176672522</v>
      </c>
      <c r="O450" s="64" t="n">
        <f aca="false">(K450*$B$17+$B$18*$B$21*(1-EXP(-K450/$B$21))+$B$19*$B$22*(1-EXP(-K450/$B$22))+$B$20*$B$23*(1-EXP(-K450/$B$23)))*$C$7</f>
        <v>2.85864214686359E-013</v>
      </c>
      <c r="P450" s="64" t="n">
        <f aca="false">$D$9*(1-EXP(-K450/$D$9))*$C$9</f>
        <v>2.36561263728046E-012</v>
      </c>
      <c r="Q450" s="65" t="n">
        <f aca="false">$D$8*(1-EXP(-K450/$D$8))*$C$8</f>
        <v>3.84538284710293E-011</v>
      </c>
      <c r="R450" s="66" t="n">
        <f aca="false">$B$13-K450</f>
        <v>56</v>
      </c>
      <c r="S450" s="67" t="n">
        <f aca="false">VLOOKUP($R450,$K$6:$Q$506,5)/$C$26</f>
        <v>0.180477034758992</v>
      </c>
      <c r="T450" s="68" t="n">
        <f aca="false">VLOOKUP($R450,$K$6:$Q$506,6)/$C$26</f>
        <v>7.49033061028774</v>
      </c>
      <c r="U450" s="69" t="n">
        <f aca="false">VLOOKUP($R450,$K$6:$Q$506,7)/$C$26</f>
        <v>50.2004260655409</v>
      </c>
      <c r="V450" s="28" t="s">
        <v>568</v>
      </c>
      <c r="W450" s="78" t="n">
        <f aca="false">G450*S450+H450*T450+I450*U450</f>
        <v>0</v>
      </c>
      <c r="X450" s="25"/>
      <c r="Y450" s="25"/>
      <c r="Z450" s="25"/>
    </row>
    <row r="451" customFormat="false" ht="15.75" hidden="false" customHeight="false" outlineLevel="0" collapsed="false">
      <c r="A451" s="25"/>
      <c r="B451" s="25"/>
      <c r="C451" s="25"/>
      <c r="D451" s="25"/>
      <c r="E451" s="25"/>
      <c r="F451" s="28" t="s">
        <v>569</v>
      </c>
      <c r="G451" s="103" t="n">
        <v>0</v>
      </c>
      <c r="H451" s="76" t="n">
        <v>0</v>
      </c>
      <c r="I451" s="77" t="n">
        <v>0</v>
      </c>
      <c r="J451" s="25"/>
      <c r="K451" s="61" t="n">
        <v>445</v>
      </c>
      <c r="L451" s="62" t="n">
        <f aca="false">$B$17+$B$18*EXP(-K451/$B$21)+$B$19*EXP(-K451/$B$22)+$B$20*EXP(-K451/$B$23)</f>
        <v>0.289784296035641</v>
      </c>
      <c r="M451" s="63" t="n">
        <f aca="false">EXP(-K451/$D$9)</f>
        <v>4.18740903579122E-017</v>
      </c>
      <c r="N451" s="63" t="n">
        <f aca="false">EXP(-K451/$D$8)</f>
        <v>0.0168640893673577</v>
      </c>
      <c r="O451" s="64" t="n">
        <f aca="false">(K451*$B$17+$B$18*$B$21*(1-EXP(-K451/$B$21))+$B$19*$B$22*(1-EXP(-K451/$B$22))+$B$20*$B$23*(1-EXP(-K451/$B$23)))*$C$7</f>
        <v>2.86358416221354E-013</v>
      </c>
      <c r="P451" s="64" t="n">
        <f aca="false">$D$9*(1-EXP(-K451/$D$9))*$C$9</f>
        <v>2.36561263728046E-012</v>
      </c>
      <c r="Q451" s="65" t="n">
        <f aca="false">$D$8*(1-EXP(-K451/$D$8))*$C$8</f>
        <v>3.84599087679336E-011</v>
      </c>
      <c r="R451" s="66" t="n">
        <f aca="false">$B$13-K451</f>
        <v>55</v>
      </c>
      <c r="S451" s="67" t="n">
        <f aca="false">VLOOKUP($R451,$K$6:$Q$506,5)/$C$26</f>
        <v>0.177897322329142</v>
      </c>
      <c r="T451" s="68" t="n">
        <f aca="false">VLOOKUP($R451,$K$6:$Q$506,6)/$C$26</f>
        <v>7.4845245370679</v>
      </c>
      <c r="U451" s="69" t="n">
        <f aca="false">VLOOKUP($R451,$K$6:$Q$506,7)/$C$26</f>
        <v>49.5114798753762</v>
      </c>
      <c r="V451" s="28" t="s">
        <v>569</v>
      </c>
      <c r="W451" s="78" t="n">
        <f aca="false">G451*S451+H451*T451+I451*U451</f>
        <v>0</v>
      </c>
      <c r="X451" s="25"/>
      <c r="Y451" s="25"/>
      <c r="Z451" s="25"/>
    </row>
    <row r="452" customFormat="false" ht="15.75" hidden="false" customHeight="false" outlineLevel="0" collapsed="false">
      <c r="A452" s="25"/>
      <c r="B452" s="25"/>
      <c r="C452" s="25"/>
      <c r="D452" s="25"/>
      <c r="E452" s="25"/>
      <c r="F452" s="28" t="s">
        <v>570</v>
      </c>
      <c r="G452" s="103" t="n">
        <v>0</v>
      </c>
      <c r="H452" s="76" t="n">
        <v>0</v>
      </c>
      <c r="I452" s="77" t="n">
        <v>0</v>
      </c>
      <c r="J452" s="25"/>
      <c r="K452" s="61" t="n">
        <v>446</v>
      </c>
      <c r="L452" s="62" t="n">
        <f aca="false">$B$17+$B$18*EXP(-K452/$B$21)+$B$19*EXP(-K452/$B$22)+$B$20*EXP(-K452/$B$23)</f>
        <v>0.289600709607279</v>
      </c>
      <c r="M452" s="63" t="n">
        <f aca="false">EXP(-K452/$D$9)</f>
        <v>3.84716460756147E-017</v>
      </c>
      <c r="N452" s="63" t="n">
        <f aca="false">EXP(-K452/$D$8)</f>
        <v>0.0167100804940816</v>
      </c>
      <c r="O452" s="64" t="n">
        <f aca="false">(K452*$B$17+$B$18*$B$21*(1-EXP(-K452/$B$21))+$B$19*$B$22*(1-EXP(-K452/$B$22))+$B$20*$B$23*(1-EXP(-K452/$B$23)))*$C$7</f>
        <v>2.86852304367289E-013</v>
      </c>
      <c r="P452" s="64" t="n">
        <f aca="false">$D$9*(1-EXP(-K452/$D$9))*$C$9</f>
        <v>2.36561263728046E-012</v>
      </c>
      <c r="Q452" s="65" t="n">
        <f aca="false">$D$8*(1-EXP(-K452/$D$8))*$C$8</f>
        <v>3.84659335373999E-011</v>
      </c>
      <c r="R452" s="66" t="n">
        <f aca="false">$B$13-K452</f>
        <v>54</v>
      </c>
      <c r="S452" s="67" t="n">
        <f aca="false">VLOOKUP($R452,$K$6:$Q$506,5)/$C$26</f>
        <v>0.1753055762231</v>
      </c>
      <c r="T452" s="68" t="n">
        <f aca="false">VLOOKUP($R452,$K$6:$Q$506,6)/$C$26</f>
        <v>7.47820497293606</v>
      </c>
      <c r="U452" s="69" t="n">
        <f aca="false">VLOOKUP($R452,$K$6:$Q$506,7)/$C$26</f>
        <v>48.8161839954818</v>
      </c>
      <c r="V452" s="28" t="s">
        <v>570</v>
      </c>
      <c r="W452" s="78" t="n">
        <f aca="false">G452*S452+H452*T452+I452*U452</f>
        <v>0</v>
      </c>
      <c r="X452" s="25"/>
      <c r="Y452" s="25"/>
      <c r="Z452" s="25"/>
    </row>
    <row r="453" customFormat="false" ht="15.75" hidden="false" customHeight="false" outlineLevel="0" collapsed="false">
      <c r="A453" s="25"/>
      <c r="B453" s="25"/>
      <c r="C453" s="25"/>
      <c r="D453" s="25"/>
      <c r="E453" s="25"/>
      <c r="F453" s="28" t="s">
        <v>571</v>
      </c>
      <c r="G453" s="103" t="n">
        <v>0</v>
      </c>
      <c r="H453" s="76" t="n">
        <v>0</v>
      </c>
      <c r="I453" s="77" t="n">
        <v>0</v>
      </c>
      <c r="J453" s="25"/>
      <c r="K453" s="61" t="n">
        <v>447</v>
      </c>
      <c r="L453" s="62" t="n">
        <f aca="false">$B$17+$B$18*EXP(-K453/$B$21)+$B$19*EXP(-K453/$B$22)+$B$20*EXP(-K453/$B$23)</f>
        <v>0.289417589030793</v>
      </c>
      <c r="M453" s="63" t="n">
        <f aca="false">EXP(-K453/$D$9)</f>
        <v>3.53456645652885E-017</v>
      </c>
      <c r="N453" s="63" t="n">
        <f aca="false">EXP(-K453/$D$8)</f>
        <v>0.0165574780847141</v>
      </c>
      <c r="O453" s="64" t="n">
        <f aca="false">(K453*$B$17+$B$18*$B$21*(1-EXP(-K453/$B$21))+$B$19*$B$22*(1-EXP(-K453/$B$22))+$B$20*$B$23*(1-EXP(-K453/$B$23)))*$C$7</f>
        <v>2.87345879919413E-013</v>
      </c>
      <c r="P453" s="64" t="n">
        <f aca="false">$D$9*(1-EXP(-K453/$D$9))*$C$9</f>
        <v>2.36561263728046E-012</v>
      </c>
      <c r="Q453" s="65" t="n">
        <f aca="false">$D$8*(1-EXP(-K453/$D$8))*$C$8</f>
        <v>3.84719032865247E-011</v>
      </c>
      <c r="R453" s="66" t="n">
        <f aca="false">$B$13-K453</f>
        <v>53</v>
      </c>
      <c r="S453" s="67" t="n">
        <f aca="false">VLOOKUP($R453,$K$6:$Q$506,5)/$C$26</f>
        <v>0.172701530143466</v>
      </c>
      <c r="T453" s="68" t="n">
        <f aca="false">VLOOKUP($R453,$K$6:$Q$506,6)/$C$26</f>
        <v>7.47132650459709</v>
      </c>
      <c r="U453" s="69" t="n">
        <f aca="false">VLOOKUP($R453,$K$6:$Q$506,7)/$C$26</f>
        <v>48.1144799037841</v>
      </c>
      <c r="V453" s="28" t="s">
        <v>571</v>
      </c>
      <c r="W453" s="78" t="n">
        <f aca="false">G453*S453+H453*T453+I453*U453</f>
        <v>0</v>
      </c>
      <c r="X453" s="25"/>
      <c r="Y453" s="25"/>
      <c r="Z453" s="25"/>
    </row>
    <row r="454" customFormat="false" ht="15.75" hidden="false" customHeight="false" outlineLevel="0" collapsed="false">
      <c r="A454" s="25"/>
      <c r="B454" s="25"/>
      <c r="C454" s="25"/>
      <c r="D454" s="25"/>
      <c r="E454" s="25"/>
      <c r="F454" s="28" t="s">
        <v>572</v>
      </c>
      <c r="G454" s="103" t="n">
        <v>0</v>
      </c>
      <c r="H454" s="76" t="n">
        <v>0</v>
      </c>
      <c r="I454" s="77" t="n">
        <v>0</v>
      </c>
      <c r="J454" s="25"/>
      <c r="K454" s="61" t="n">
        <v>448</v>
      </c>
      <c r="L454" s="62" t="n">
        <f aca="false">$B$17+$B$18*EXP(-K454/$B$21)+$B$19*EXP(-K454/$B$22)+$B$20*EXP(-K454/$B$23)</f>
        <v>0.289234933100633</v>
      </c>
      <c r="M454" s="63" t="n">
        <f aca="false">EXP(-K454/$D$9)</f>
        <v>3.24736820750122E-017</v>
      </c>
      <c r="N454" s="63" t="n">
        <f aca="false">EXP(-K454/$D$8)</f>
        <v>0.0164062692949258</v>
      </c>
      <c r="O454" s="64" t="n">
        <f aca="false">(K454*$B$17+$B$18*$B$21*(1-EXP(-K454/$B$21))+$B$19*$B$22*(1-EXP(-K454/$B$22))+$B$20*$B$23*(1-EXP(-K454/$B$23)))*$C$7</f>
        <v>2.87839143670913E-013</v>
      </c>
      <c r="P454" s="64" t="n">
        <f aca="false">$D$9*(1-EXP(-K454/$D$9))*$C$9</f>
        <v>2.36561263728046E-012</v>
      </c>
      <c r="Q454" s="65" t="n">
        <f aca="false">$D$8*(1-EXP(-K454/$D$8))*$C$8</f>
        <v>3.84778185177733E-011</v>
      </c>
      <c r="R454" s="66" t="n">
        <f aca="false">$B$13-K454</f>
        <v>52</v>
      </c>
      <c r="S454" s="67" t="n">
        <f aca="false">VLOOKUP($R454,$K$6:$Q$506,5)/$C$26</f>
        <v>0.170084910515963</v>
      </c>
      <c r="T454" s="68" t="n">
        <f aca="false">VLOOKUP($R454,$K$6:$Q$506,6)/$C$26</f>
        <v>7.46383970238997</v>
      </c>
      <c r="U454" s="69" t="n">
        <f aca="false">VLOOKUP($R454,$K$6:$Q$506,7)/$C$26</f>
        <v>47.4063085388393</v>
      </c>
      <c r="V454" s="28" t="s">
        <v>572</v>
      </c>
      <c r="W454" s="78" t="n">
        <f aca="false">G454*S454+H454*T454+I454*U454</f>
        <v>0</v>
      </c>
      <c r="X454" s="25"/>
      <c r="Y454" s="25"/>
      <c r="Z454" s="25"/>
    </row>
    <row r="455" customFormat="false" ht="15.75" hidden="false" customHeight="false" outlineLevel="0" collapsed="false">
      <c r="A455" s="25"/>
      <c r="B455" s="25"/>
      <c r="C455" s="25"/>
      <c r="D455" s="25"/>
      <c r="E455" s="25"/>
      <c r="F455" s="28" t="s">
        <v>573</v>
      </c>
      <c r="G455" s="103" t="n">
        <v>0</v>
      </c>
      <c r="H455" s="76" t="n">
        <v>0</v>
      </c>
      <c r="I455" s="77" t="n">
        <v>0</v>
      </c>
      <c r="J455" s="25"/>
      <c r="K455" s="61" t="n">
        <v>449</v>
      </c>
      <c r="L455" s="62" t="n">
        <f aca="false">$B$17+$B$18*EXP(-K455/$B$21)+$B$19*EXP(-K455/$B$22)+$B$20*EXP(-K455/$B$23)</f>
        <v>0.289052740615</v>
      </c>
      <c r="M455" s="63" t="n">
        <f aca="false">EXP(-K455/$D$9)</f>
        <v>2.98350601262874E-017</v>
      </c>
      <c r="N455" s="63" t="n">
        <f aca="false">EXP(-K455/$D$8)</f>
        <v>0.0162564413976859</v>
      </c>
      <c r="O455" s="64" t="n">
        <f aca="false">(K455*$B$17+$B$18*$B$21*(1-EXP(-K455/$B$21))+$B$19*$B$22*(1-EXP(-K455/$B$22))+$B$20*$B$23*(1-EXP(-K455/$B$23)))*$C$7</f>
        <v>2.88332096412927E-013</v>
      </c>
      <c r="P455" s="64" t="n">
        <f aca="false">$D$9*(1-EXP(-K455/$D$9))*$C$9</f>
        <v>2.36561263728046E-012</v>
      </c>
      <c r="Q455" s="65" t="n">
        <f aca="false">$D$8*(1-EXP(-K455/$D$8))*$C$8</f>
        <v>3.84836797290223E-011</v>
      </c>
      <c r="R455" s="66" t="n">
        <f aca="false">$B$13-K455</f>
        <v>51</v>
      </c>
      <c r="S455" s="67" t="n">
        <f aca="false">VLOOKUP($R455,$K$6:$Q$506,5)/$C$26</f>
        <v>0.167455436272141</v>
      </c>
      <c r="T455" s="68" t="n">
        <f aca="false">VLOOKUP($R455,$K$6:$Q$506,6)/$C$26</f>
        <v>7.4556907650792</v>
      </c>
      <c r="U455" s="69" t="n">
        <f aca="false">VLOOKUP($R455,$K$6:$Q$506,7)/$C$26</f>
        <v>46.6916102948624</v>
      </c>
      <c r="V455" s="28" t="s">
        <v>573</v>
      </c>
      <c r="W455" s="78" t="n">
        <f aca="false">G455*S455+H455*T455+I455*U455</f>
        <v>0</v>
      </c>
      <c r="X455" s="25"/>
      <c r="Y455" s="25"/>
      <c r="Z455" s="25"/>
    </row>
    <row r="456" customFormat="false" ht="15.75" hidden="false" customHeight="false" outlineLevel="0" collapsed="false">
      <c r="A456" s="25"/>
      <c r="B456" s="25"/>
      <c r="C456" s="25"/>
      <c r="D456" s="25"/>
      <c r="E456" s="25"/>
      <c r="F456" s="28" t="s">
        <v>574</v>
      </c>
      <c r="G456" s="103" t="n">
        <v>0</v>
      </c>
      <c r="H456" s="76" t="n">
        <v>0</v>
      </c>
      <c r="I456" s="77" t="n">
        <v>0</v>
      </c>
      <c r="J456" s="25"/>
      <c r="K456" s="61" t="n">
        <v>450</v>
      </c>
      <c r="L456" s="62" t="n">
        <f aca="false">$B$17+$B$18*EXP(-K456/$B$21)+$B$19*EXP(-K456/$B$22)+$B$20*EXP(-K456/$B$23)</f>
        <v>0.288871010375819</v>
      </c>
      <c r="M456" s="63" t="n">
        <f aca="false">EXP(-K456/$D$9)</f>
        <v>2.74108372029704E-017</v>
      </c>
      <c r="N456" s="63" t="n">
        <f aca="false">EXP(-K456/$D$8)</f>
        <v>0.0161079817821918</v>
      </c>
      <c r="O456" s="64" t="n">
        <f aca="false">(K456*$B$17+$B$18*$B$21*(1-EXP(-K456/$B$21))+$B$19*$B$22*(1-EXP(-K456/$B$22))+$B$20*$B$23*(1-EXP(-K456/$B$23)))*$C$7</f>
        <v>2.88824738934546E-013</v>
      </c>
      <c r="P456" s="64" t="n">
        <f aca="false">$D$9*(1-EXP(-K456/$D$9))*$C$9</f>
        <v>2.36561263728046E-012</v>
      </c>
      <c r="Q456" s="65" t="n">
        <f aca="false">$D$8*(1-EXP(-K456/$D$8))*$C$8</f>
        <v>3.84894874136017E-011</v>
      </c>
      <c r="R456" s="66" t="n">
        <f aca="false">$B$13-K456</f>
        <v>50</v>
      </c>
      <c r="S456" s="67" t="n">
        <f aca="false">VLOOKUP($R456,$K$6:$Q$506,5)/$C$26</f>
        <v>0.164812818621908</v>
      </c>
      <c r="T456" s="68" t="n">
        <f aca="false">VLOOKUP($R456,$K$6:$Q$506,6)/$C$26</f>
        <v>7.44682113323133</v>
      </c>
      <c r="U456" s="69" t="n">
        <f aca="false">VLOOKUP($R456,$K$6:$Q$506,7)/$C$26</f>
        <v>45.9703250167102</v>
      </c>
      <c r="V456" s="28" t="s">
        <v>574</v>
      </c>
      <c r="W456" s="78" t="n">
        <f aca="false">G456*S456+H456*T456+I456*U456</f>
        <v>0</v>
      </c>
      <c r="X456" s="25"/>
      <c r="Y456" s="25"/>
      <c r="Z456" s="25"/>
    </row>
    <row r="457" customFormat="false" ht="15.75" hidden="false" customHeight="false" outlineLevel="0" collapsed="false">
      <c r="A457" s="25"/>
      <c r="B457" s="25"/>
      <c r="C457" s="25"/>
      <c r="D457" s="25"/>
      <c r="E457" s="25"/>
      <c r="F457" s="28" t="s">
        <v>575</v>
      </c>
      <c r="G457" s="103" t="n">
        <v>0</v>
      </c>
      <c r="H457" s="76" t="n">
        <v>0</v>
      </c>
      <c r="I457" s="77" t="n">
        <v>0</v>
      </c>
      <c r="J457" s="25"/>
      <c r="K457" s="61" t="n">
        <v>451</v>
      </c>
      <c r="L457" s="62" t="n">
        <f aca="false">$B$17+$B$18*EXP(-K457/$B$21)+$B$19*EXP(-K457/$B$22)+$B$20*EXP(-K457/$B$23)</f>
        <v>0.28868974118871</v>
      </c>
      <c r="M457" s="63" t="n">
        <f aca="false">EXP(-K457/$D$9)</f>
        <v>2.51835924910954E-017</v>
      </c>
      <c r="N457" s="63" t="n">
        <f aca="false">EXP(-K457/$D$8)</f>
        <v>0.0159608779528068</v>
      </c>
      <c r="O457" s="64" t="n">
        <f aca="false">(K457*$B$17+$B$18*$B$21*(1-EXP(-K457/$B$21))+$B$19*$B$22*(1-EXP(-K457/$B$22))+$B$20*$B$23*(1-EXP(-K457/$B$23)))*$C$7</f>
        <v>2.8931707202282E-013</v>
      </c>
      <c r="P457" s="64" t="n">
        <f aca="false">$D$9*(1-EXP(-K457/$D$9))*$C$9</f>
        <v>2.36561263728046E-012</v>
      </c>
      <c r="Q457" s="65" t="n">
        <f aca="false">$D$8*(1-EXP(-K457/$D$8))*$C$8</f>
        <v>3.84952420603361E-011</v>
      </c>
      <c r="R457" s="66" t="n">
        <f aca="false">$B$13-K457</f>
        <v>49</v>
      </c>
      <c r="S457" s="67" t="n">
        <f aca="false">VLOOKUP($R457,$K$6:$Q$506,5)/$C$26</f>
        <v>0.162156760814521</v>
      </c>
      <c r="T457" s="68" t="n">
        <f aca="false">VLOOKUP($R457,$K$6:$Q$506,6)/$C$26</f>
        <v>7.43716706839851</v>
      </c>
      <c r="U457" s="69" t="n">
        <f aca="false">VLOOKUP($R457,$K$6:$Q$506,7)/$C$26</f>
        <v>45.242391994818</v>
      </c>
      <c r="V457" s="28" t="s">
        <v>575</v>
      </c>
      <c r="W457" s="78" t="n">
        <f aca="false">G457*S457+H457*T457+I457*U457</f>
        <v>0</v>
      </c>
      <c r="X457" s="25"/>
      <c r="Y457" s="25"/>
      <c r="Z457" s="25"/>
    </row>
    <row r="458" customFormat="false" ht="15.75" hidden="false" customHeight="false" outlineLevel="0" collapsed="false">
      <c r="A458" s="25"/>
      <c r="B458" s="25"/>
      <c r="C458" s="25"/>
      <c r="D458" s="25"/>
      <c r="E458" s="25"/>
      <c r="F458" s="28" t="s">
        <v>576</v>
      </c>
      <c r="G458" s="103" t="n">
        <v>0</v>
      </c>
      <c r="H458" s="76" t="n">
        <v>0</v>
      </c>
      <c r="I458" s="77" t="n">
        <v>0</v>
      </c>
      <c r="J458" s="25"/>
      <c r="K458" s="61" t="n">
        <v>452</v>
      </c>
      <c r="L458" s="62" t="n">
        <f aca="false">$B$17+$B$18*EXP(-K458/$B$21)+$B$19*EXP(-K458/$B$22)+$B$20*EXP(-K458/$B$23)</f>
        <v>0.288508931862961</v>
      </c>
      <c r="M458" s="63" t="n">
        <f aca="false">EXP(-K458/$D$9)</f>
        <v>2.31373206904029E-017</v>
      </c>
      <c r="N458" s="63" t="n">
        <f aca="false">EXP(-K458/$D$8)</f>
        <v>0.0158151175280093</v>
      </c>
      <c r="O458" s="64" t="n">
        <f aca="false">(K458*$B$17+$B$18*$B$21*(1-EXP(-K458/$B$21))+$B$19*$B$22*(1-EXP(-K458/$B$22))+$B$20*$B$23*(1-EXP(-K458/$B$23)))*$C$7</f>
        <v>2.8980909646277E-013</v>
      </c>
      <c r="P458" s="64" t="n">
        <f aca="false">$D$9*(1-EXP(-K458/$D$9))*$C$9</f>
        <v>2.36561263728046E-012</v>
      </c>
      <c r="Q458" s="65" t="n">
        <f aca="false">$D$8*(1-EXP(-K458/$D$8))*$C$8</f>
        <v>3.85009441535859E-011</v>
      </c>
      <c r="R458" s="66" t="n">
        <f aca="false">$B$13-K458</f>
        <v>48</v>
      </c>
      <c r="S458" s="67" t="n">
        <f aca="false">VLOOKUP($R458,$K$6:$Q$506,5)/$C$26</f>
        <v>0.159486957886358</v>
      </c>
      <c r="T458" s="68" t="n">
        <f aca="false">VLOOKUP($R458,$K$6:$Q$506,6)/$C$26</f>
        <v>7.42665919508485</v>
      </c>
      <c r="U458" s="69" t="n">
        <f aca="false">VLOOKUP($R458,$K$6:$Q$506,7)/$C$26</f>
        <v>44.50774996009</v>
      </c>
      <c r="V458" s="28" t="s">
        <v>576</v>
      </c>
      <c r="W458" s="78" t="n">
        <f aca="false">G458*S458+H458*T458+I458*U458</f>
        <v>0</v>
      </c>
      <c r="X458" s="25"/>
      <c r="Y458" s="25"/>
      <c r="Z458" s="25"/>
    </row>
    <row r="459" customFormat="false" ht="15.75" hidden="false" customHeight="false" outlineLevel="0" collapsed="false">
      <c r="A459" s="25"/>
      <c r="B459" s="25"/>
      <c r="C459" s="25"/>
      <c r="D459" s="25"/>
      <c r="E459" s="25"/>
      <c r="F459" s="28" t="s">
        <v>577</v>
      </c>
      <c r="G459" s="103" t="n">
        <v>0</v>
      </c>
      <c r="H459" s="76" t="n">
        <v>0</v>
      </c>
      <c r="I459" s="77" t="n">
        <v>0</v>
      </c>
      <c r="J459" s="25"/>
      <c r="K459" s="61" t="n">
        <v>453</v>
      </c>
      <c r="L459" s="62" t="n">
        <f aca="false">$B$17+$B$18*EXP(-K459/$B$21)+$B$19*EXP(-K459/$B$22)+$B$20*EXP(-K459/$B$23)</f>
        <v>0.2883285812115</v>
      </c>
      <c r="M459" s="63" t="n">
        <f aca="false">EXP(-K459/$D$9)</f>
        <v>2.12573169979556E-017</v>
      </c>
      <c r="N459" s="63" t="n">
        <f aca="false">EXP(-K459/$D$8)</f>
        <v>0.0156706882393498</v>
      </c>
      <c r="O459" s="64" t="n">
        <f aca="false">(K459*$B$17+$B$18*$B$21*(1-EXP(-K459/$B$21))+$B$19*$B$22*(1-EXP(-K459/$B$22))+$B$20*$B$23*(1-EXP(-K459/$B$23)))*$C$7</f>
        <v>2.90300813037387E-013</v>
      </c>
      <c r="P459" s="64" t="n">
        <f aca="false">$D$9*(1-EXP(-K459/$D$9))*$C$9</f>
        <v>2.36561263728046E-012</v>
      </c>
      <c r="Q459" s="65" t="n">
        <f aca="false">$D$8*(1-EXP(-K459/$D$8))*$C$8</f>
        <v>3.85065941732884E-011</v>
      </c>
      <c r="R459" s="66" t="n">
        <f aca="false">$B$13-K459</f>
        <v>47</v>
      </c>
      <c r="S459" s="67" t="n">
        <f aca="false">VLOOKUP($R459,$K$6:$Q$506,5)/$C$26</f>
        <v>0.156803096393379</v>
      </c>
      <c r="T459" s="68" t="n">
        <f aca="false">VLOOKUP($R459,$K$6:$Q$506,6)/$C$26</f>
        <v>7.41522200220413</v>
      </c>
      <c r="U459" s="69" t="n">
        <f aca="false">VLOOKUP($R459,$K$6:$Q$506,7)/$C$26</f>
        <v>43.7663370787423</v>
      </c>
      <c r="V459" s="28" t="s">
        <v>577</v>
      </c>
      <c r="W459" s="78" t="n">
        <f aca="false">G459*S459+H459*T459+I459*U459</f>
        <v>0</v>
      </c>
      <c r="X459" s="25"/>
      <c r="Y459" s="25"/>
      <c r="Z459" s="25"/>
    </row>
    <row r="460" customFormat="false" ht="15.75" hidden="false" customHeight="false" outlineLevel="0" collapsed="false">
      <c r="A460" s="25"/>
      <c r="B460" s="25"/>
      <c r="C460" s="25"/>
      <c r="D460" s="25"/>
      <c r="E460" s="25"/>
      <c r="F460" s="28" t="s">
        <v>578</v>
      </c>
      <c r="G460" s="103" t="n">
        <v>0</v>
      </c>
      <c r="H460" s="76" t="n">
        <v>0</v>
      </c>
      <c r="I460" s="77" t="n">
        <v>0</v>
      </c>
      <c r="J460" s="25"/>
      <c r="K460" s="61" t="n">
        <v>454</v>
      </c>
      <c r="L460" s="62" t="n">
        <f aca="false">$B$17+$B$18*EXP(-K460/$B$21)+$B$19*EXP(-K460/$B$22)+$B$20*EXP(-K460/$B$23)</f>
        <v>0.288148688050873</v>
      </c>
      <c r="M460" s="63" t="n">
        <f aca="false">EXP(-K460/$D$9)</f>
        <v>1.95300714373123E-017</v>
      </c>
      <c r="N460" s="63" t="n">
        <f aca="false">EXP(-K460/$D$8)</f>
        <v>0.0155275779304187</v>
      </c>
      <c r="O460" s="64" t="n">
        <f aca="false">(K460*$B$17+$B$18*$B$21*(1-EXP(-K460/$B$21))+$B$19*$B$22*(1-EXP(-K460/$B$22))+$B$20*$B$23*(1-EXP(-K460/$B$23)))*$C$7</f>
        <v>2.90792222527641E-013</v>
      </c>
      <c r="P460" s="64" t="n">
        <f aca="false">$D$9*(1-EXP(-K460/$D$9))*$C$9</f>
        <v>2.36561263728046E-012</v>
      </c>
      <c r="Q460" s="65" t="n">
        <f aca="false">$D$8*(1-EXP(-K460/$D$8))*$C$8</f>
        <v>3.85121925949976E-011</v>
      </c>
      <c r="R460" s="66" t="n">
        <f aca="false">$B$13-K460</f>
        <v>46</v>
      </c>
      <c r="S460" s="67" t="n">
        <f aca="false">VLOOKUP($R460,$K$6:$Q$506,5)/$C$26</f>
        <v>0.154104854125664</v>
      </c>
      <c r="T460" s="68" t="n">
        <f aca="false">VLOOKUP($R460,$K$6:$Q$506,6)/$C$26</f>
        <v>7.4027733004463</v>
      </c>
      <c r="U460" s="69" t="n">
        <f aca="false">VLOOKUP($R460,$K$6:$Q$506,7)/$C$26</f>
        <v>43.0180909470981</v>
      </c>
      <c r="V460" s="28" t="s">
        <v>578</v>
      </c>
      <c r="W460" s="78" t="n">
        <f aca="false">G460*S460+H460*T460+I460*U460</f>
        <v>0</v>
      </c>
      <c r="X460" s="25"/>
      <c r="Y460" s="25"/>
      <c r="Z460" s="25"/>
    </row>
    <row r="461" customFormat="false" ht="15.75" hidden="false" customHeight="false" outlineLevel="0" collapsed="false">
      <c r="A461" s="25"/>
      <c r="B461" s="25"/>
      <c r="C461" s="25"/>
      <c r="D461" s="25"/>
      <c r="E461" s="25"/>
      <c r="F461" s="28" t="s">
        <v>579</v>
      </c>
      <c r="G461" s="103" t="n">
        <v>0</v>
      </c>
      <c r="H461" s="76" t="n">
        <v>0</v>
      </c>
      <c r="I461" s="77" t="n">
        <v>0</v>
      </c>
      <c r="J461" s="25"/>
      <c r="K461" s="61" t="n">
        <v>455</v>
      </c>
      <c r="L461" s="62" t="n">
        <f aca="false">$B$17+$B$18*EXP(-K461/$B$21)+$B$19*EXP(-K461/$B$22)+$B$20*EXP(-K461/$B$23)</f>
        <v>0.287969251201214</v>
      </c>
      <c r="M461" s="63" t="n">
        <f aca="false">EXP(-K461/$D$9)</f>
        <v>1.7943171773898E-017</v>
      </c>
      <c r="N461" s="63" t="n">
        <f aca="false">EXP(-K461/$D$8)</f>
        <v>0.0153857745558232</v>
      </c>
      <c r="O461" s="64" t="n">
        <f aca="false">(K461*$B$17+$B$18*$B$21*(1-EXP(-K461/$B$21))+$B$19*$B$22*(1-EXP(-K461/$B$22))+$B$20*$B$23*(1-EXP(-K461/$B$23)))*$C$7</f>
        <v>2.91283325712489E-013</v>
      </c>
      <c r="P461" s="64" t="n">
        <f aca="false">$D$9*(1-EXP(-K461/$D$9))*$C$9</f>
        <v>2.36561263728046E-012</v>
      </c>
      <c r="Q461" s="65" t="n">
        <f aca="false">$D$8*(1-EXP(-K461/$D$8))*$C$8</f>
        <v>3.8517739889925E-011</v>
      </c>
      <c r="R461" s="66" t="n">
        <f aca="false">$B$13-K461</f>
        <v>45</v>
      </c>
      <c r="S461" s="67" t="n">
        <f aca="false">VLOOKUP($R461,$K$6:$Q$506,5)/$C$26</f>
        <v>0.151391899800803</v>
      </c>
      <c r="T461" s="68" t="n">
        <f aca="false">VLOOKUP($R461,$K$6:$Q$506,6)/$C$26</f>
        <v>7.3892236316533</v>
      </c>
      <c r="U461" s="69" t="n">
        <f aca="false">VLOOKUP($R461,$K$6:$Q$506,7)/$C$26</f>
        <v>42.2629485863359</v>
      </c>
      <c r="V461" s="28" t="s">
        <v>579</v>
      </c>
      <c r="W461" s="78" t="n">
        <f aca="false">G461*S461+H461*T461+I461*U461</f>
        <v>0</v>
      </c>
      <c r="X461" s="25"/>
      <c r="Y461" s="25"/>
      <c r="Z461" s="25"/>
    </row>
    <row r="462" customFormat="false" ht="15.75" hidden="false" customHeight="false" outlineLevel="0" collapsed="false">
      <c r="A462" s="25"/>
      <c r="B462" s="25"/>
      <c r="C462" s="25"/>
      <c r="D462" s="25"/>
      <c r="E462" s="25"/>
      <c r="F462" s="28" t="s">
        <v>580</v>
      </c>
      <c r="G462" s="103" t="n">
        <v>0</v>
      </c>
      <c r="H462" s="76" t="n">
        <v>0</v>
      </c>
      <c r="I462" s="77" t="n">
        <v>0</v>
      </c>
      <c r="J462" s="25"/>
      <c r="K462" s="61" t="n">
        <v>456</v>
      </c>
      <c r="L462" s="62" t="n">
        <f aca="false">$B$17+$B$18*EXP(-K462/$B$21)+$B$19*EXP(-K462/$B$22)+$B$20*EXP(-K462/$B$23)</f>
        <v>0.287790269486221</v>
      </c>
      <c r="M462" s="63" t="n">
        <f aca="false">EXP(-K462/$D$9)</f>
        <v>1.64852143189046E-017</v>
      </c>
      <c r="N462" s="63" t="n">
        <f aca="false">EXP(-K462/$D$8)</f>
        <v>0.0152452661801733</v>
      </c>
      <c r="O462" s="64" t="n">
        <f aca="false">(K462*$B$17+$B$18*$B$21*(1-EXP(-K462/$B$21))+$B$19*$B$22*(1-EXP(-K462/$B$22))+$B$20*$B$23*(1-EXP(-K462/$B$23)))*$C$7</f>
        <v>2.91774123368879E-013</v>
      </c>
      <c r="P462" s="64" t="n">
        <f aca="false">$D$9*(1-EXP(-K462/$D$9))*$C$9</f>
        <v>2.36561263728046E-012</v>
      </c>
      <c r="Q462" s="65" t="n">
        <f aca="false">$D$8*(1-EXP(-K462/$D$8))*$C$8</f>
        <v>3.85232365249783E-011</v>
      </c>
      <c r="R462" s="66" t="n">
        <f aca="false">$B$13-K462</f>
        <v>44</v>
      </c>
      <c r="S462" s="67" t="n">
        <f aca="false">VLOOKUP($R462,$K$6:$Q$506,5)/$C$26</f>
        <v>0.14866389273208</v>
      </c>
      <c r="T462" s="68" t="n">
        <f aca="false">VLOOKUP($R462,$K$6:$Q$506,6)/$C$26</f>
        <v>7.37447562595989</v>
      </c>
      <c r="U462" s="69" t="n">
        <f aca="false">VLOOKUP($R462,$K$6:$Q$506,7)/$C$26</f>
        <v>41.5008464371882</v>
      </c>
      <c r="V462" s="28" t="s">
        <v>580</v>
      </c>
      <c r="W462" s="78" t="n">
        <f aca="false">G462*S462+H462*T462+I462*U462</f>
        <v>0</v>
      </c>
      <c r="X462" s="25"/>
      <c r="Y462" s="25"/>
      <c r="Z462" s="25"/>
    </row>
    <row r="463" customFormat="false" ht="15.75" hidden="false" customHeight="false" outlineLevel="0" collapsed="false">
      <c r="A463" s="25"/>
      <c r="B463" s="25"/>
      <c r="C463" s="25"/>
      <c r="D463" s="25"/>
      <c r="E463" s="25"/>
      <c r="F463" s="28" t="s">
        <v>581</v>
      </c>
      <c r="G463" s="103" t="n">
        <v>0</v>
      </c>
      <c r="H463" s="76" t="n">
        <v>0</v>
      </c>
      <c r="I463" s="77" t="n">
        <v>0</v>
      </c>
      <c r="J463" s="25"/>
      <c r="K463" s="61" t="n">
        <v>457</v>
      </c>
      <c r="L463" s="62" t="n">
        <f aca="false">$B$17+$B$18*EXP(-K463/$B$21)+$B$19*EXP(-K463/$B$22)+$B$20*EXP(-K463/$B$23)</f>
        <v>0.287611741733135</v>
      </c>
      <c r="M463" s="63" t="n">
        <f aca="false">EXP(-K463/$D$9)</f>
        <v>1.51457219807454E-017</v>
      </c>
      <c r="N463" s="63" t="n">
        <f aca="false">EXP(-K463/$D$8)</f>
        <v>0.0151060409770771</v>
      </c>
      <c r="O463" s="64" t="n">
        <f aca="false">(K463*$B$17+$B$18*$B$21*(1-EXP(-K463/$B$21))+$B$19*$B$22*(1-EXP(-K463/$B$22))+$B$20*$B$23*(1-EXP(-K463/$B$23)))*$C$7</f>
        <v>2.92264616271757E-013</v>
      </c>
      <c r="P463" s="64" t="n">
        <f aca="false">$D$9*(1-EXP(-K463/$D$9))*$C$9</f>
        <v>2.36561263728046E-012</v>
      </c>
      <c r="Q463" s="65" t="n">
        <f aca="false">$D$8*(1-EXP(-K463/$D$8))*$C$8</f>
        <v>3.85286829628018E-011</v>
      </c>
      <c r="R463" s="66" t="n">
        <f aca="false">$B$13-K463</f>
        <v>43</v>
      </c>
      <c r="S463" s="67" t="n">
        <f aca="false">VLOOKUP($R463,$K$6:$Q$506,5)/$C$26</f>
        <v>0.145920482466378</v>
      </c>
      <c r="T463" s="68" t="n">
        <f aca="false">VLOOKUP($R463,$K$6:$Q$506,6)/$C$26</f>
        <v>7.35842330207983</v>
      </c>
      <c r="U463" s="69" t="n">
        <f aca="false">VLOOKUP($R463,$K$6:$Q$506,7)/$C$26</f>
        <v>40.7317203545919</v>
      </c>
      <c r="V463" s="28" t="s">
        <v>581</v>
      </c>
      <c r="W463" s="78" t="n">
        <f aca="false">G463*S463+H463*T463+I463*U463</f>
        <v>0</v>
      </c>
      <c r="X463" s="25"/>
      <c r="Y463" s="25"/>
      <c r="Z463" s="25"/>
    </row>
    <row r="464" customFormat="false" ht="15.75" hidden="false" customHeight="false" outlineLevel="0" collapsed="false">
      <c r="A464" s="25"/>
      <c r="B464" s="25"/>
      <c r="C464" s="25"/>
      <c r="D464" s="25"/>
      <c r="E464" s="25"/>
      <c r="F464" s="28" t="s">
        <v>582</v>
      </c>
      <c r="G464" s="103" t="n">
        <v>0</v>
      </c>
      <c r="H464" s="76" t="n">
        <v>0</v>
      </c>
      <c r="I464" s="77" t="n">
        <v>0</v>
      </c>
      <c r="J464" s="25"/>
      <c r="K464" s="61" t="n">
        <v>458</v>
      </c>
      <c r="L464" s="62" t="n">
        <f aca="false">$B$17+$B$18*EXP(-K464/$B$21)+$B$19*EXP(-K464/$B$22)+$B$20*EXP(-K464/$B$23)</f>
        <v>0.28743366677271</v>
      </c>
      <c r="M464" s="63" t="n">
        <f aca="false">EXP(-K464/$D$9)</f>
        <v>1.39150689751711E-017</v>
      </c>
      <c r="N464" s="63" t="n">
        <f aca="false">EXP(-K464/$D$8)</f>
        <v>0.0149680872281456</v>
      </c>
      <c r="O464" s="64" t="n">
        <f aca="false">(K464*$B$17+$B$18*$B$21*(1-EXP(-K464/$B$21))+$B$19*$B$22*(1-EXP(-K464/$B$22))+$B$20*$B$23*(1-EXP(-K464/$B$23)))*$C$7</f>
        <v>2.9275480519407E-013</v>
      </c>
      <c r="P464" s="64" t="n">
        <f aca="false">$D$9*(1-EXP(-K464/$D$9))*$C$9</f>
        <v>2.36561263728046E-012</v>
      </c>
      <c r="Q464" s="65" t="n">
        <f aca="false">$D$8*(1-EXP(-K464/$D$8))*$C$8</f>
        <v>3.85340796618144E-011</v>
      </c>
      <c r="R464" s="66" t="n">
        <f aca="false">$B$13-K464</f>
        <v>42</v>
      </c>
      <c r="S464" s="67" t="n">
        <f aca="false">VLOOKUP($R464,$K$6:$Q$506,5)/$C$26</f>
        <v>0.143161308385474</v>
      </c>
      <c r="T464" s="68" t="n">
        <f aca="false">VLOOKUP($R464,$K$6:$Q$506,6)/$C$26</f>
        <v>7.34095130570913</v>
      </c>
      <c r="U464" s="69" t="n">
        <f aca="false">VLOOKUP($R464,$K$6:$Q$506,7)/$C$26</f>
        <v>39.9555056022893</v>
      </c>
      <c r="V464" s="28" t="s">
        <v>582</v>
      </c>
      <c r="W464" s="78" t="n">
        <f aca="false">G464*S464+H464*T464+I464*U464</f>
        <v>0</v>
      </c>
      <c r="X464" s="25"/>
      <c r="Y464" s="25"/>
      <c r="Z464" s="25"/>
    </row>
    <row r="465" customFormat="false" ht="15.75" hidden="false" customHeight="false" outlineLevel="0" collapsed="false">
      <c r="A465" s="25"/>
      <c r="B465" s="25"/>
      <c r="C465" s="25"/>
      <c r="D465" s="25"/>
      <c r="E465" s="25"/>
      <c r="F465" s="28" t="s">
        <v>583</v>
      </c>
      <c r="G465" s="103" t="n">
        <v>0</v>
      </c>
      <c r="H465" s="76" t="n">
        <v>0</v>
      </c>
      <c r="I465" s="77" t="n">
        <v>0</v>
      </c>
      <c r="J465" s="25"/>
      <c r="K465" s="61" t="n">
        <v>459</v>
      </c>
      <c r="L465" s="62" t="n">
        <f aca="false">$B$17+$B$18*EXP(-K465/$B$21)+$B$19*EXP(-K465/$B$22)+$B$20*EXP(-K465/$B$23)</f>
        <v>0.287256043439194</v>
      </c>
      <c r="M465" s="63" t="n">
        <f aca="false">EXP(-K465/$D$9)</f>
        <v>1.27844116530019E-017</v>
      </c>
      <c r="N465" s="63" t="n">
        <f aca="false">EXP(-K465/$D$8)</f>
        <v>0.0148313933220063</v>
      </c>
      <c r="O465" s="64" t="n">
        <f aca="false">(K465*$B$17+$B$18*$B$21*(1-EXP(-K465/$B$21))+$B$19*$B$22*(1-EXP(-K465/$B$22))+$B$20*$B$23*(1-EXP(-K465/$B$23)))*$C$7</f>
        <v>2.93244690906779E-013</v>
      </c>
      <c r="P465" s="64" t="n">
        <f aca="false">$D$9*(1-EXP(-K465/$D$9))*$C$9</f>
        <v>2.36561263728046E-012</v>
      </c>
      <c r="Q465" s="65" t="n">
        <f aca="false">$D$8*(1-EXP(-K465/$D$8))*$C$8</f>
        <v>3.85394270762485E-011</v>
      </c>
      <c r="R465" s="66" t="n">
        <f aca="false">$B$13-K465</f>
        <v>41</v>
      </c>
      <c r="S465" s="67" t="n">
        <f aca="false">VLOOKUP($R465,$K$6:$Q$506,5)/$C$26</f>
        <v>0.140385999262737</v>
      </c>
      <c r="T465" s="68" t="n">
        <f aca="false">VLOOKUP($R465,$K$6:$Q$506,6)/$C$26</f>
        <v>7.32193408057345</v>
      </c>
      <c r="U465" s="69" t="n">
        <f aca="false">VLOOKUP($R465,$K$6:$Q$506,7)/$C$26</f>
        <v>39.1721368473794</v>
      </c>
      <c r="V465" s="28" t="s">
        <v>583</v>
      </c>
      <c r="W465" s="78" t="n">
        <f aca="false">G465*S465+H465*T465+I465*U465</f>
        <v>0</v>
      </c>
      <c r="X465" s="25"/>
      <c r="Y465" s="25"/>
      <c r="Z465" s="25"/>
    </row>
    <row r="466" customFormat="false" ht="15.75" hidden="false" customHeight="false" outlineLevel="0" collapsed="false">
      <c r="A466" s="25"/>
      <c r="B466" s="25"/>
      <c r="C466" s="25"/>
      <c r="D466" s="25"/>
      <c r="E466" s="25"/>
      <c r="F466" s="28" t="s">
        <v>584</v>
      </c>
      <c r="G466" s="103" t="n">
        <v>0</v>
      </c>
      <c r="H466" s="76" t="n">
        <v>0</v>
      </c>
      <c r="I466" s="77" t="n">
        <v>0</v>
      </c>
      <c r="J466" s="25"/>
      <c r="K466" s="61" t="n">
        <v>460</v>
      </c>
      <c r="L466" s="62" t="n">
        <f aca="false">$B$17+$B$18*EXP(-K466/$B$21)+$B$19*EXP(-K466/$B$22)+$B$20*EXP(-K466/$B$23)</f>
        <v>0.287078870570301</v>
      </c>
      <c r="M466" s="63" t="n">
        <f aca="false">EXP(-K466/$D$9)</f>
        <v>1.17456249483952E-017</v>
      </c>
      <c r="N466" s="63" t="n">
        <f aca="false">EXP(-K466/$D$8)</f>
        <v>0.014695947753326</v>
      </c>
      <c r="O466" s="64" t="n">
        <f aca="false">(K466*$B$17+$B$18*$B$21*(1-EXP(-K466/$B$21))+$B$19*$B$22*(1-EXP(-K466/$B$22))+$B$20*$B$23*(1-EXP(-K466/$B$23)))*$C$7</f>
        <v>2.93734274178857E-013</v>
      </c>
      <c r="P466" s="64" t="n">
        <f aca="false">$D$9*(1-EXP(-K466/$D$9))*$C$9</f>
        <v>2.36561263728046E-012</v>
      </c>
      <c r="Q466" s="65" t="n">
        <f aca="false">$D$8*(1-EXP(-K466/$D$8))*$C$8</f>
        <v>3.85447256561886E-011</v>
      </c>
      <c r="R466" s="66" t="n">
        <f aca="false">$B$13-K466</f>
        <v>40</v>
      </c>
      <c r="S466" s="67" t="n">
        <f aca="false">VLOOKUP($R466,$K$6:$Q$506,5)/$C$26</f>
        <v>0.137594172765232</v>
      </c>
      <c r="T466" s="68" t="n">
        <f aca="false">VLOOKUP($R466,$K$6:$Q$506,6)/$C$26</f>
        <v>7.30123496616273</v>
      </c>
      <c r="U466" s="69" t="n">
        <f aca="false">VLOOKUP($R466,$K$6:$Q$506,7)/$C$26</f>
        <v>38.3815481548189</v>
      </c>
      <c r="V466" s="28" t="s">
        <v>584</v>
      </c>
      <c r="W466" s="78" t="n">
        <f aca="false">G466*S466+H466*T466+I466*U466</f>
        <v>0</v>
      </c>
      <c r="X466" s="25"/>
      <c r="Y466" s="25"/>
      <c r="Z466" s="25"/>
    </row>
    <row r="467" customFormat="false" ht="15.75" hidden="false" customHeight="false" outlineLevel="0" collapsed="false">
      <c r="A467" s="25"/>
      <c r="B467" s="25"/>
      <c r="C467" s="25"/>
      <c r="D467" s="25"/>
      <c r="E467" s="25"/>
      <c r="F467" s="28" t="s">
        <v>585</v>
      </c>
      <c r="G467" s="103" t="n">
        <v>0</v>
      </c>
      <c r="H467" s="76" t="n">
        <v>0</v>
      </c>
      <c r="I467" s="77" t="n">
        <v>0</v>
      </c>
      <c r="J467" s="25"/>
      <c r="K467" s="61" t="n">
        <v>461</v>
      </c>
      <c r="L467" s="62" t="n">
        <f aca="false">$B$17+$B$18*EXP(-K467/$B$21)+$B$19*EXP(-K467/$B$22)+$B$20*EXP(-K467/$B$23)</f>
        <v>0.286902147007196</v>
      </c>
      <c r="M467" s="63" t="n">
        <f aca="false">EXP(-K467/$D$9)</f>
        <v>1.0791243990956E-017</v>
      </c>
      <c r="N467" s="63" t="n">
        <f aca="false">EXP(-K467/$D$8)</f>
        <v>0.0145617391218422</v>
      </c>
      <c r="O467" s="64" t="n">
        <f aca="false">(K467*$B$17+$B$18*$B$21*(1-EXP(-K467/$B$21))+$B$19*$B$22*(1-EXP(-K467/$B$22))+$B$20*$B$23*(1-EXP(-K467/$B$23)))*$C$7</f>
        <v>2.942235557773E-013</v>
      </c>
      <c r="P467" s="64" t="n">
        <f aca="false">$D$9*(1-EXP(-K467/$D$9))*$C$9</f>
        <v>2.36561263728046E-012</v>
      </c>
      <c r="Q467" s="65" t="n">
        <f aca="false">$D$8*(1-EXP(-K467/$D$8))*$C$8</f>
        <v>3.85499758476086E-011</v>
      </c>
      <c r="R467" s="66" t="n">
        <f aca="false">$B$13-K467</f>
        <v>39</v>
      </c>
      <c r="S467" s="67" t="n">
        <f aca="false">VLOOKUP($R467,$K$6:$Q$506,5)/$C$26</f>
        <v>0.134785434888654</v>
      </c>
      <c r="T467" s="68" t="n">
        <f aca="false">VLOOKUP($R467,$K$6:$Q$506,6)/$C$26</f>
        <v>7.27870521566909</v>
      </c>
      <c r="U467" s="69" t="n">
        <f aca="false">VLOOKUP($R467,$K$6:$Q$506,7)/$C$26</f>
        <v>37.5836729818726</v>
      </c>
      <c r="V467" s="28" t="s">
        <v>585</v>
      </c>
      <c r="W467" s="78" t="n">
        <f aca="false">G467*S467+H467*T467+I467*U467</f>
        <v>0</v>
      </c>
      <c r="X467" s="25"/>
      <c r="Y467" s="25"/>
      <c r="Z467" s="25"/>
    </row>
    <row r="468" customFormat="false" ht="15.75" hidden="false" customHeight="false" outlineLevel="0" collapsed="false">
      <c r="A468" s="25"/>
      <c r="B468" s="25"/>
      <c r="C468" s="25"/>
      <c r="D468" s="25"/>
      <c r="E468" s="25"/>
      <c r="F468" s="28" t="s">
        <v>586</v>
      </c>
      <c r="G468" s="103" t="n">
        <v>0</v>
      </c>
      <c r="H468" s="76" t="n">
        <v>0</v>
      </c>
      <c r="I468" s="77" t="n">
        <v>0</v>
      </c>
      <c r="J468" s="25"/>
      <c r="K468" s="61" t="n">
        <v>462</v>
      </c>
      <c r="L468" s="62" t="n">
        <f aca="false">$B$17+$B$18*EXP(-K468/$B$21)+$B$19*EXP(-K468/$B$22)+$B$20*EXP(-K468/$B$23)</f>
        <v>0.286725871594464</v>
      </c>
      <c r="M468" s="63" t="n">
        <f aca="false">EXP(-K468/$D$9)</f>
        <v>9.91441046210611E-018</v>
      </c>
      <c r="N468" s="63" t="n">
        <f aca="false">EXP(-K468/$D$8)</f>
        <v>0.0144287561314035</v>
      </c>
      <c r="O468" s="64" t="n">
        <f aca="false">(K468*$B$17+$B$18*$B$21*(1-EXP(-K468/$B$21))+$B$19*$B$22*(1-EXP(-K468/$B$22))+$B$20*$B$23*(1-EXP(-K468/$B$23)))*$C$7</f>
        <v>2.94712536467131E-013</v>
      </c>
      <c r="P468" s="64" t="n">
        <f aca="false">$D$9*(1-EXP(-K468/$D$9))*$C$9</f>
        <v>2.36561263728046E-012</v>
      </c>
      <c r="Q468" s="65" t="n">
        <f aca="false">$D$8*(1-EXP(-K468/$D$8))*$C$8</f>
        <v>3.85551780924098E-011</v>
      </c>
      <c r="R468" s="66" t="n">
        <f aca="false">$B$13-K468</f>
        <v>38</v>
      </c>
      <c r="S468" s="67" t="n">
        <f aca="false">VLOOKUP($R468,$K$6:$Q$506,5)/$C$26</f>
        <v>0.131959379309271</v>
      </c>
      <c r="T468" s="68" t="n">
        <f aca="false">VLOOKUP($R468,$K$6:$Q$506,6)/$C$26</f>
        <v>7.25418292707094</v>
      </c>
      <c r="U468" s="69" t="n">
        <f aca="false">VLOOKUP($R468,$K$6:$Q$506,7)/$C$26</f>
        <v>36.7784441725123</v>
      </c>
      <c r="V468" s="28" t="s">
        <v>586</v>
      </c>
      <c r="W468" s="78" t="n">
        <f aca="false">G468*S468+H468*T468+I468*U468</f>
        <v>0</v>
      </c>
      <c r="X468" s="25"/>
      <c r="Y468" s="25"/>
      <c r="Z468" s="25"/>
    </row>
    <row r="469" customFormat="false" ht="15.75" hidden="false" customHeight="false" outlineLevel="0" collapsed="false">
      <c r="A469" s="25"/>
      <c r="B469" s="25"/>
      <c r="C469" s="25"/>
      <c r="D469" s="25"/>
      <c r="E469" s="25"/>
      <c r="F469" s="28" t="s">
        <v>587</v>
      </c>
      <c r="G469" s="103" t="n">
        <v>0</v>
      </c>
      <c r="H469" s="76" t="n">
        <v>0</v>
      </c>
      <c r="I469" s="77" t="n">
        <v>0</v>
      </c>
      <c r="J469" s="25"/>
      <c r="K469" s="61" t="n">
        <v>463</v>
      </c>
      <c r="L469" s="62" t="n">
        <f aca="false">$B$17+$B$18*EXP(-K469/$B$21)+$B$19*EXP(-K469/$B$22)+$B$20*EXP(-K469/$B$23)</f>
        <v>0.286550043180095</v>
      </c>
      <c r="M469" s="63" t="n">
        <f aca="false">EXP(-K469/$D$9)</f>
        <v>9.10882331022258E-018</v>
      </c>
      <c r="N469" s="63" t="n">
        <f aca="false">EXP(-K469/$D$8)</f>
        <v>0.0142969875890193</v>
      </c>
      <c r="O469" s="64" t="n">
        <f aca="false">(K469*$B$17+$B$18*$B$21*(1-EXP(-K469/$B$21))+$B$19*$B$22*(1-EXP(-K469/$B$22))+$B$20*$B$23*(1-EXP(-K469/$B$23)))*$C$7</f>
        <v>2.95201217011405E-013</v>
      </c>
      <c r="P469" s="64" t="n">
        <f aca="false">$D$9*(1-EXP(-K469/$D$9))*$C$9</f>
        <v>2.36561263728046E-012</v>
      </c>
      <c r="Q469" s="65" t="n">
        <f aca="false">$D$8*(1-EXP(-K469/$D$8))*$C$8</f>
        <v>3.85603328284578E-011</v>
      </c>
      <c r="R469" s="66" t="n">
        <f aca="false">$B$13-K469</f>
        <v>37</v>
      </c>
      <c r="S469" s="67" t="n">
        <f aca="false">VLOOKUP($R469,$K$6:$Q$506,5)/$C$26</f>
        <v>0.129115586632958</v>
      </c>
      <c r="T469" s="68" t="n">
        <f aca="false">VLOOKUP($R469,$K$6:$Q$506,6)/$C$26</f>
        <v>7.22749187968182</v>
      </c>
      <c r="U469" s="69" t="n">
        <f aca="false">VLOOKUP($R469,$K$6:$Q$506,7)/$C$26</f>
        <v>35.965793951765</v>
      </c>
      <c r="V469" s="28" t="s">
        <v>587</v>
      </c>
      <c r="W469" s="78" t="n">
        <f aca="false">G469*S469+H469*T469+I469*U469</f>
        <v>0</v>
      </c>
      <c r="X469" s="25"/>
      <c r="Y469" s="25"/>
      <c r="Z469" s="25"/>
    </row>
    <row r="470" customFormat="false" ht="15.75" hidden="false" customHeight="false" outlineLevel="0" collapsed="false">
      <c r="A470" s="25"/>
      <c r="B470" s="25"/>
      <c r="C470" s="25"/>
      <c r="D470" s="25"/>
      <c r="E470" s="25"/>
      <c r="F470" s="28" t="s">
        <v>588</v>
      </c>
      <c r="G470" s="103" t="n">
        <v>0</v>
      </c>
      <c r="H470" s="76" t="n">
        <v>0</v>
      </c>
      <c r="I470" s="77" t="n">
        <v>0</v>
      </c>
      <c r="J470" s="25"/>
      <c r="K470" s="61" t="n">
        <v>464</v>
      </c>
      <c r="L470" s="62" t="n">
        <f aca="false">$B$17+$B$18*EXP(-K470/$B$21)+$B$19*EXP(-K470/$B$22)+$B$20*EXP(-K470/$B$23)</f>
        <v>0.286374660615457</v>
      </c>
      <c r="M470" s="63" t="n">
        <f aca="false">EXP(-K470/$D$9)</f>
        <v>8.36869347037594E-018</v>
      </c>
      <c r="N470" s="63" t="n">
        <f aca="false">EXP(-K470/$D$8)</f>
        <v>0.0141664224039172</v>
      </c>
      <c r="O470" s="64" t="n">
        <f aca="false">(K470*$B$17+$B$18*$B$21*(1-EXP(-K470/$B$21))+$B$19*$B$22*(1-EXP(-K470/$B$22))+$B$20*$B$23*(1-EXP(-K470/$B$23)))*$C$7</f>
        <v>2.95689598171217E-013</v>
      </c>
      <c r="P470" s="64" t="n">
        <f aca="false">$D$9*(1-EXP(-K470/$D$9))*$C$9</f>
        <v>2.36561263728046E-012</v>
      </c>
      <c r="Q470" s="65" t="n">
        <f aca="false">$D$8*(1-EXP(-K470/$D$8))*$C$8</f>
        <v>3.85654404896194E-011</v>
      </c>
      <c r="R470" s="66" t="n">
        <f aca="false">$B$13-K470</f>
        <v>36</v>
      </c>
      <c r="S470" s="67" t="n">
        <f aca="false">VLOOKUP($R470,$K$6:$Q$506,5)/$C$26</f>
        <v>0.126253623516268</v>
      </c>
      <c r="T470" s="68" t="n">
        <f aca="false">VLOOKUP($R470,$K$6:$Q$506,6)/$C$26</f>
        <v>7.19844026780323</v>
      </c>
      <c r="U470" s="69" t="n">
        <f aca="false">VLOOKUP($R470,$K$6:$Q$506,7)/$C$26</f>
        <v>35.1456539200075</v>
      </c>
      <c r="V470" s="28" t="s">
        <v>588</v>
      </c>
      <c r="W470" s="78" t="n">
        <f aca="false">G470*S470+H470*T470+I470*U470</f>
        <v>0</v>
      </c>
      <c r="X470" s="25"/>
      <c r="Y470" s="25"/>
      <c r="Z470" s="25"/>
    </row>
    <row r="471" customFormat="false" ht="15.75" hidden="false" customHeight="false" outlineLevel="0" collapsed="false">
      <c r="A471" s="25"/>
      <c r="B471" s="25"/>
      <c r="C471" s="25"/>
      <c r="D471" s="25"/>
      <c r="E471" s="25"/>
      <c r="F471" s="28" t="s">
        <v>589</v>
      </c>
      <c r="G471" s="103" t="n">
        <v>0</v>
      </c>
      <c r="H471" s="76" t="n">
        <v>0</v>
      </c>
      <c r="I471" s="77" t="n">
        <v>0</v>
      </c>
      <c r="J471" s="25"/>
      <c r="K471" s="61" t="n">
        <v>465</v>
      </c>
      <c r="L471" s="62" t="n">
        <f aca="false">$B$17+$B$18*EXP(-K471/$B$21)+$B$19*EXP(-K471/$B$22)+$B$20*EXP(-K471/$B$23)</f>
        <v>0.28619972275528</v>
      </c>
      <c r="M471" s="63" t="n">
        <f aca="false">EXP(-K471/$D$9)</f>
        <v>7.6887022632785E-018</v>
      </c>
      <c r="N471" s="63" t="n">
        <f aca="false">EXP(-K471/$D$8)</f>
        <v>0.0140370495866097</v>
      </c>
      <c r="O471" s="64" t="n">
        <f aca="false">(K471*$B$17+$B$18*$B$21*(1-EXP(-K471/$B$21))+$B$19*$B$22*(1-EXP(-K471/$B$22))+$B$20*$B$23*(1-EXP(-K471/$B$23)))*$C$7</f>
        <v>2.96177680705706E-013</v>
      </c>
      <c r="P471" s="64" t="n">
        <f aca="false">$D$9*(1-EXP(-K471/$D$9))*$C$9</f>
        <v>2.36561263728046E-012</v>
      </c>
      <c r="Q471" s="65" t="n">
        <f aca="false">$D$8*(1-EXP(-K471/$D$8))*$C$8</f>
        <v>3.85705015057992E-011</v>
      </c>
      <c r="R471" s="66" t="n">
        <f aca="false">$B$13-K471</f>
        <v>35</v>
      </c>
      <c r="S471" s="67" t="n">
        <f aca="false">VLOOKUP($R471,$K$6:$Q$506,5)/$C$26</f>
        <v>0.123373041627968</v>
      </c>
      <c r="T471" s="68" t="n">
        <f aca="false">VLOOKUP($R471,$K$6:$Q$506,6)/$C$26</f>
        <v>7.16681932238134</v>
      </c>
      <c r="U471" s="69" t="n">
        <f aca="false">VLOOKUP($R471,$K$6:$Q$506,7)/$C$26</f>
        <v>34.31795504721</v>
      </c>
      <c r="V471" s="28" t="s">
        <v>589</v>
      </c>
      <c r="W471" s="78" t="n">
        <f aca="false">G471*S471+H471*T471+I471*U471</f>
        <v>0</v>
      </c>
      <c r="X471" s="25"/>
      <c r="Y471" s="25"/>
      <c r="Z471" s="25"/>
    </row>
    <row r="472" customFormat="false" ht="15.75" hidden="false" customHeight="false" outlineLevel="0" collapsed="false">
      <c r="A472" s="25"/>
      <c r="B472" s="25"/>
      <c r="C472" s="25"/>
      <c r="D472" s="25"/>
      <c r="E472" s="25"/>
      <c r="F472" s="28" t="s">
        <v>590</v>
      </c>
      <c r="G472" s="103" t="n">
        <v>0</v>
      </c>
      <c r="H472" s="76" t="n">
        <v>0</v>
      </c>
      <c r="I472" s="77" t="n">
        <v>0</v>
      </c>
      <c r="J472" s="25"/>
      <c r="K472" s="61" t="n">
        <v>466</v>
      </c>
      <c r="L472" s="62" t="n">
        <f aca="false">$B$17+$B$18*EXP(-K472/$B$21)+$B$19*EXP(-K472/$B$22)+$B$20*EXP(-K472/$B$23)</f>
        <v>0.286025228457632</v>
      </c>
      <c r="M472" s="63" t="n">
        <f aca="false">EXP(-K472/$D$9)</f>
        <v>7.06396317449166E-018</v>
      </c>
      <c r="N472" s="63" t="n">
        <f aca="false">EXP(-K472/$D$8)</f>
        <v>0.0139088582479692</v>
      </c>
      <c r="O472" s="64" t="n">
        <f aca="false">(K472*$B$17+$B$18*$B$21*(1-EXP(-K472/$B$21))+$B$19*$B$22*(1-EXP(-K472/$B$22))+$B$20*$B$23*(1-EXP(-K472/$B$23)))*$C$7</f>
        <v>2.96665465372063E-013</v>
      </c>
      <c r="P472" s="64" t="n">
        <f aca="false">$D$9*(1-EXP(-K472/$D$9))*$C$9</f>
        <v>2.36561263728046E-012</v>
      </c>
      <c r="Q472" s="65" t="n">
        <f aca="false">$D$8*(1-EXP(-K472/$D$8))*$C$8</f>
        <v>3.85755163029759E-011</v>
      </c>
      <c r="R472" s="66" t="n">
        <f aca="false">$B$13-K472</f>
        <v>34</v>
      </c>
      <c r="S472" s="67" t="n">
        <f aca="false">VLOOKUP($R472,$K$6:$Q$506,5)/$C$26</f>
        <v>0.120473376411247</v>
      </c>
      <c r="T472" s="68" t="n">
        <f aca="false">VLOOKUP($R472,$K$6:$Q$506,6)/$C$26</f>
        <v>7.13240181076263</v>
      </c>
      <c r="U472" s="69" t="n">
        <f aca="false">VLOOKUP($R472,$K$6:$Q$506,7)/$C$26</f>
        <v>33.4826276671257</v>
      </c>
      <c r="V472" s="28" t="s">
        <v>590</v>
      </c>
      <c r="W472" s="78" t="n">
        <f aca="false">G472*S472+H472*T472+I472*U472</f>
        <v>0</v>
      </c>
      <c r="X472" s="25"/>
      <c r="Y472" s="25"/>
      <c r="Z472" s="25"/>
    </row>
    <row r="473" customFormat="false" ht="15.75" hidden="false" customHeight="false" outlineLevel="0" collapsed="false">
      <c r="A473" s="25"/>
      <c r="B473" s="25"/>
      <c r="C473" s="25"/>
      <c r="D473" s="25"/>
      <c r="E473" s="25"/>
      <c r="F473" s="28" t="s">
        <v>591</v>
      </c>
      <c r="G473" s="103" t="n">
        <v>0</v>
      </c>
      <c r="H473" s="76" t="n">
        <v>0</v>
      </c>
      <c r="I473" s="77" t="n">
        <v>0</v>
      </c>
      <c r="J473" s="25"/>
      <c r="K473" s="61" t="n">
        <v>467</v>
      </c>
      <c r="L473" s="62" t="n">
        <f aca="false">$B$17+$B$18*EXP(-K473/$B$21)+$B$19*EXP(-K473/$B$22)+$B$20*EXP(-K473/$B$23)</f>
        <v>0.285851176583898</v>
      </c>
      <c r="M473" s="63" t="n">
        <f aca="false">EXP(-K473/$D$9)</f>
        <v>6.48998673923113E-018</v>
      </c>
      <c r="N473" s="63" t="n">
        <f aca="false">EXP(-K473/$D$8)</f>
        <v>0.0137818375983115</v>
      </c>
      <c r="O473" s="64" t="n">
        <f aca="false">(K473*$B$17+$B$18*$B$21*(1-EXP(-K473/$B$21))+$B$19*$B$22*(1-EXP(-K473/$B$22))+$B$20*$B$23*(1-EXP(-K473/$B$23)))*$C$7</f>
        <v>2.97152952925532E-013</v>
      </c>
      <c r="P473" s="64" t="n">
        <f aca="false">$D$9*(1-EXP(-K473/$D$9))*$C$9</f>
        <v>2.36561263728046E-012</v>
      </c>
      <c r="Q473" s="65" t="n">
        <f aca="false">$D$8*(1-EXP(-K473/$D$8))*$C$8</f>
        <v>3.85804853032379E-011</v>
      </c>
      <c r="R473" s="66" t="n">
        <f aca="false">$B$13-K473</f>
        <v>33</v>
      </c>
      <c r="S473" s="67" t="n">
        <f aca="false">VLOOKUP($R473,$K$6:$Q$506,5)/$C$26</f>
        <v>0.117554145596492</v>
      </c>
      <c r="T473" s="68" t="n">
        <f aca="false">VLOOKUP($R473,$K$6:$Q$506,6)/$C$26</f>
        <v>7.09494040376735</v>
      </c>
      <c r="U473" s="69" t="n">
        <f aca="false">VLOOKUP($R473,$K$6:$Q$506,7)/$C$26</f>
        <v>32.6396014714272</v>
      </c>
      <c r="V473" s="28" t="s">
        <v>591</v>
      </c>
      <c r="W473" s="78" t="n">
        <f aca="false">G473*S473+H473*T473+I473*U473</f>
        <v>0</v>
      </c>
      <c r="X473" s="25"/>
      <c r="Y473" s="25"/>
      <c r="Z473" s="25"/>
    </row>
    <row r="474" customFormat="false" ht="15.75" hidden="false" customHeight="false" outlineLevel="0" collapsed="false">
      <c r="A474" s="25"/>
      <c r="B474" s="25"/>
      <c r="C474" s="25"/>
      <c r="D474" s="25"/>
      <c r="E474" s="25"/>
      <c r="F474" s="28" t="s">
        <v>592</v>
      </c>
      <c r="G474" s="103" t="n">
        <v>0</v>
      </c>
      <c r="H474" s="76" t="n">
        <v>0</v>
      </c>
      <c r="I474" s="77" t="n">
        <v>0</v>
      </c>
      <c r="J474" s="25"/>
      <c r="K474" s="61" t="n">
        <v>468</v>
      </c>
      <c r="L474" s="62" t="n">
        <f aca="false">$B$17+$B$18*EXP(-K474/$B$21)+$B$19*EXP(-K474/$B$22)+$B$20*EXP(-K474/$B$23)</f>
        <v>0.285677565998765</v>
      </c>
      <c r="M474" s="63" t="n">
        <f aca="false">EXP(-K474/$D$9)</f>
        <v>5.96264828042897E-018</v>
      </c>
      <c r="N474" s="63" t="n">
        <f aca="false">EXP(-K474/$D$8)</f>
        <v>0.0136559769464877</v>
      </c>
      <c r="O474" s="64" t="n">
        <f aca="false">(K474*$B$17+$B$18*$B$21*(1-EXP(-K474/$B$21))+$B$19*$B$22*(1-EXP(-K474/$B$22))+$B$20*$B$23*(1-EXP(-K474/$B$23)))*$C$7</f>
        <v>2.97640144119421E-013</v>
      </c>
      <c r="P474" s="64" t="n">
        <f aca="false">$D$9*(1-EXP(-K474/$D$9))*$C$9</f>
        <v>2.36561263728046E-012</v>
      </c>
      <c r="Q474" s="65" t="n">
        <f aca="false">$D$8*(1-EXP(-K474/$D$8))*$C$8</f>
        <v>3.85854089248189E-011</v>
      </c>
      <c r="R474" s="66" t="n">
        <f aca="false">$B$13-K474</f>
        <v>32</v>
      </c>
      <c r="S474" s="67" t="n">
        <f aca="false">VLOOKUP($R474,$K$6:$Q$506,5)/$C$26</f>
        <v>0.114614847401444</v>
      </c>
      <c r="T474" s="68" t="n">
        <f aca="false">VLOOKUP($R474,$K$6:$Q$506,6)/$C$26</f>
        <v>7.05416589834662</v>
      </c>
      <c r="U474" s="69" t="n">
        <f aca="false">VLOOKUP($R474,$K$6:$Q$506,7)/$C$26</f>
        <v>31.7888055037885</v>
      </c>
      <c r="V474" s="28" t="s">
        <v>592</v>
      </c>
      <c r="W474" s="78" t="n">
        <f aca="false">G474*S474+H474*T474+I474*U474</f>
        <v>0</v>
      </c>
      <c r="X474" s="25"/>
      <c r="Y474" s="25"/>
      <c r="Z474" s="25"/>
    </row>
    <row r="475" customFormat="false" ht="15.75" hidden="false" customHeight="false" outlineLevel="0" collapsed="false">
      <c r="A475" s="25"/>
      <c r="B475" s="25"/>
      <c r="C475" s="25"/>
      <c r="D475" s="25"/>
      <c r="E475" s="25"/>
      <c r="F475" s="28" t="s">
        <v>593</v>
      </c>
      <c r="G475" s="103" t="n">
        <v>0</v>
      </c>
      <c r="H475" s="76" t="n">
        <v>0</v>
      </c>
      <c r="I475" s="77" t="n">
        <v>0</v>
      </c>
      <c r="J475" s="25"/>
      <c r="K475" s="61" t="n">
        <v>469</v>
      </c>
      <c r="L475" s="62" t="n">
        <f aca="false">$B$17+$B$18*EXP(-K475/$B$21)+$B$19*EXP(-K475/$B$22)+$B$20*EXP(-K475/$B$23)</f>
        <v>0.285504395570197</v>
      </c>
      <c r="M475" s="63" t="n">
        <f aca="false">EXP(-K475/$D$9)</f>
        <v>5.47815826821158E-018</v>
      </c>
      <c r="N475" s="63" t="n">
        <f aca="false">EXP(-K475/$D$8)</f>
        <v>0.0135312656989842</v>
      </c>
      <c r="O475" s="64" t="n">
        <f aca="false">(K475*$B$17+$B$18*$B$21*(1-EXP(-K475/$B$21))+$B$19*$B$22*(1-EXP(-K475/$B$22))+$B$20*$B$23*(1-EXP(-K475/$B$23)))*$C$7</f>
        <v>2.98127039705105E-013</v>
      </c>
      <c r="P475" s="64" t="n">
        <f aca="false">$D$9*(1-EXP(-K475/$D$9))*$C$9</f>
        <v>2.36561263728046E-012</v>
      </c>
      <c r="Q475" s="65" t="n">
        <f aca="false">$D$8*(1-EXP(-K475/$D$8))*$C$8</f>
        <v>3.85902875821331E-011</v>
      </c>
      <c r="R475" s="66" t="n">
        <f aca="false">$B$13-K475</f>
        <v>31</v>
      </c>
      <c r="S475" s="67" t="n">
        <f aca="false">VLOOKUP($R475,$K$6:$Q$506,5)/$C$26</f>
        <v>0.111654958339068</v>
      </c>
      <c r="T475" s="68" t="n">
        <f aca="false">VLOOKUP($R475,$K$6:$Q$506,6)/$C$26</f>
        <v>7.00978528305059</v>
      </c>
      <c r="U475" s="69" t="n">
        <f aca="false">VLOOKUP($R475,$K$6:$Q$506,7)/$C$26</f>
        <v>30.9301681539129</v>
      </c>
      <c r="V475" s="28" t="s">
        <v>593</v>
      </c>
      <c r="W475" s="78" t="n">
        <f aca="false">G475*S475+H475*T475+I475*U475</f>
        <v>0</v>
      </c>
      <c r="X475" s="25"/>
      <c r="Y475" s="25"/>
      <c r="Z475" s="25"/>
    </row>
    <row r="476" customFormat="false" ht="15.75" hidden="false" customHeight="false" outlineLevel="0" collapsed="false">
      <c r="A476" s="25"/>
      <c r="B476" s="25"/>
      <c r="C476" s="25"/>
      <c r="D476" s="25"/>
      <c r="E476" s="25"/>
      <c r="F476" s="28" t="s">
        <v>594</v>
      </c>
      <c r="G476" s="103" t="n">
        <v>0</v>
      </c>
      <c r="H476" s="76" t="n">
        <v>0</v>
      </c>
      <c r="I476" s="77" t="n">
        <v>0</v>
      </c>
      <c r="J476" s="25"/>
      <c r="K476" s="61" t="n">
        <v>470</v>
      </c>
      <c r="L476" s="62" t="n">
        <f aca="false">$B$17+$B$18*EXP(-K476/$B$21)+$B$19*EXP(-K476/$B$22)+$B$20*EXP(-K476/$B$23)</f>
        <v>0.285331664169417</v>
      </c>
      <c r="M476" s="63" t="n">
        <f aca="false">EXP(-K476/$D$9)</f>
        <v>5.03303508779419E-018</v>
      </c>
      <c r="N476" s="63" t="n">
        <f aca="false">EXP(-K476/$D$8)</f>
        <v>0.0134076933590312</v>
      </c>
      <c r="O476" s="64" t="n">
        <f aca="false">(K476*$B$17+$B$18*$B$21*(1-EXP(-K476/$B$21))+$B$19*$B$22*(1-EXP(-K476/$B$22))+$B$20*$B$23*(1-EXP(-K476/$B$23)))*$C$7</f>
        <v>2.9861364043203E-013</v>
      </c>
      <c r="P476" s="64" t="n">
        <f aca="false">$D$9*(1-EXP(-K476/$D$9))*$C$9</f>
        <v>2.36561263728046E-012</v>
      </c>
      <c r="Q476" s="65" t="n">
        <f aca="false">$D$8*(1-EXP(-K476/$D$8))*$C$8</f>
        <v>3.85951216858104E-011</v>
      </c>
      <c r="R476" s="66" t="n">
        <f aca="false">$B$13-K476</f>
        <v>30</v>
      </c>
      <c r="S476" s="67" t="n">
        <f aca="false">VLOOKUP($R476,$K$6:$Q$506,5)/$C$26</f>
        <v>0.108673930532751</v>
      </c>
      <c r="T476" s="68" t="n">
        <f aca="false">VLOOKUP($R476,$K$6:$Q$506,6)/$C$26</f>
        <v>6.96147963240614</v>
      </c>
      <c r="U476" s="69" t="n">
        <f aca="false">VLOOKUP($R476,$K$6:$Q$506,7)/$C$26</f>
        <v>30.0636171515055</v>
      </c>
      <c r="V476" s="28" t="s">
        <v>594</v>
      </c>
      <c r="W476" s="78" t="n">
        <f aca="false">G476*S476+H476*T476+I476*U476</f>
        <v>0</v>
      </c>
      <c r="X476" s="25"/>
      <c r="Y476" s="25"/>
      <c r="Z476" s="25"/>
    </row>
    <row r="477" customFormat="false" ht="15.75" hidden="false" customHeight="false" outlineLevel="0" collapsed="false">
      <c r="A477" s="25"/>
      <c r="B477" s="25"/>
      <c r="C477" s="25"/>
      <c r="D477" s="25"/>
      <c r="E477" s="25"/>
      <c r="F477" s="28" t="s">
        <v>595</v>
      </c>
      <c r="G477" s="103" t="n">
        <v>0</v>
      </c>
      <c r="H477" s="76" t="n">
        <v>0</v>
      </c>
      <c r="I477" s="77" t="n">
        <v>0</v>
      </c>
      <c r="J477" s="25"/>
      <c r="K477" s="61" t="n">
        <v>471</v>
      </c>
      <c r="L477" s="62" t="n">
        <f aca="false">$B$17+$B$18*EXP(-K477/$B$21)+$B$19*EXP(-K477/$B$22)+$B$20*EXP(-K477/$B$23)</f>
        <v>0.28515937067089</v>
      </c>
      <c r="M477" s="63" t="n">
        <f aca="false">EXP(-K477/$D$9)</f>
        <v>4.62408002009724E-018</v>
      </c>
      <c r="N477" s="63" t="n">
        <f aca="false">EXP(-K477/$D$8)</f>
        <v>0.0132852495257192</v>
      </c>
      <c r="O477" s="64" t="n">
        <f aca="false">(K477*$B$17+$B$18*$B$21*(1-EXP(-K477/$B$21))+$B$19*$B$22*(1-EXP(-K477/$B$22))+$B$20*$B$23*(1-EXP(-K477/$B$23)))*$C$7</f>
        <v>2.99099947047723E-013</v>
      </c>
      <c r="P477" s="64" t="n">
        <f aca="false">$D$9*(1-EXP(-K477/$D$9))*$C$9</f>
        <v>2.36561263728046E-012</v>
      </c>
      <c r="Q477" s="65" t="n">
        <f aca="false">$D$8*(1-EXP(-K477/$D$8))*$C$8</f>
        <v>3.85999116427303E-011</v>
      </c>
      <c r="R477" s="66" t="n">
        <f aca="false">$B$13-K477</f>
        <v>29</v>
      </c>
      <c r="S477" s="67" t="n">
        <f aca="false">VLOOKUP($R477,$K$6:$Q$506,5)/$C$26</f>
        <v>0.105671188412168</v>
      </c>
      <c r="T477" s="68" t="n">
        <f aca="false">VLOOKUP($R477,$K$6:$Q$506,6)/$C$26</f>
        <v>6.90890181507262</v>
      </c>
      <c r="U477" s="69" t="n">
        <f aca="false">VLOOKUP($R477,$K$6:$Q$506,7)/$C$26</f>
        <v>29.1890795601907</v>
      </c>
      <c r="V477" s="28" t="s">
        <v>595</v>
      </c>
      <c r="W477" s="78" t="n">
        <f aca="false">G477*S477+H477*T477+I477*U477</f>
        <v>0</v>
      </c>
      <c r="X477" s="25"/>
      <c r="Y477" s="25"/>
      <c r="Z477" s="25"/>
    </row>
    <row r="478" customFormat="false" ht="15.75" hidden="false" customHeight="false" outlineLevel="0" collapsed="false">
      <c r="A478" s="25"/>
      <c r="B478" s="25"/>
      <c r="C478" s="25"/>
      <c r="D478" s="25"/>
      <c r="E478" s="25"/>
      <c r="F478" s="28" t="s">
        <v>596</v>
      </c>
      <c r="G478" s="103" t="n">
        <v>0</v>
      </c>
      <c r="H478" s="76" t="n">
        <v>0</v>
      </c>
      <c r="I478" s="77" t="n">
        <v>0</v>
      </c>
      <c r="J478" s="25"/>
      <c r="K478" s="61" t="n">
        <v>472</v>
      </c>
      <c r="L478" s="62" t="n">
        <f aca="false">$B$17+$B$18*EXP(-K478/$B$21)+$B$19*EXP(-K478/$B$22)+$B$20*EXP(-K478/$B$23)</f>
        <v>0.284987513952306</v>
      </c>
      <c r="M478" s="63" t="n">
        <f aca="false">EXP(-K478/$D$9)</f>
        <v>4.24835425529159E-018</v>
      </c>
      <c r="N478" s="63" t="n">
        <f aca="false">EXP(-K478/$D$8)</f>
        <v>0.0131639238931233</v>
      </c>
      <c r="O478" s="64" t="n">
        <f aca="false">(K478*$B$17+$B$18*$B$21*(1-EXP(-K478/$B$21))+$B$19*$B$22*(1-EXP(-K478/$B$22))+$B$20*$B$23*(1-EXP(-K478/$B$23)))*$C$7</f>
        <v>2.99585960297793E-013</v>
      </c>
      <c r="P478" s="64" t="n">
        <f aca="false">$D$9*(1-EXP(-K478/$D$9))*$C$9</f>
        <v>2.36561263728046E-012</v>
      </c>
      <c r="Q478" s="65" t="n">
        <f aca="false">$D$8*(1-EXP(-K478/$D$8))*$C$8</f>
        <v>3.86046578560569E-011</v>
      </c>
      <c r="R478" s="66" t="n">
        <f aca="false">$B$13-K478</f>
        <v>28</v>
      </c>
      <c r="S478" s="67" t="n">
        <f aca="false">VLOOKUP($R478,$K$6:$Q$506,5)/$C$26</f>
        <v>0.10264612463015</v>
      </c>
      <c r="T478" s="68" t="n">
        <f aca="false">VLOOKUP($R478,$K$6:$Q$506,6)/$C$26</f>
        <v>6.85167399930621</v>
      </c>
      <c r="U478" s="69" t="n">
        <f aca="false">VLOOKUP($R478,$K$6:$Q$506,7)/$C$26</f>
        <v>28.3064817713727</v>
      </c>
      <c r="V478" s="28" t="s">
        <v>596</v>
      </c>
      <c r="W478" s="78" t="n">
        <f aca="false">G478*S478+H478*T478+I478*U478</f>
        <v>0</v>
      </c>
      <c r="X478" s="25"/>
      <c r="Y478" s="25"/>
      <c r="Z478" s="25"/>
    </row>
    <row r="479" customFormat="false" ht="15.75" hidden="false" customHeight="false" outlineLevel="0" collapsed="false">
      <c r="A479" s="25"/>
      <c r="B479" s="25"/>
      <c r="C479" s="25"/>
      <c r="D479" s="25"/>
      <c r="E479" s="25"/>
      <c r="F479" s="28" t="s">
        <v>597</v>
      </c>
      <c r="G479" s="103" t="n">
        <v>0</v>
      </c>
      <c r="H479" s="76" t="n">
        <v>0</v>
      </c>
      <c r="I479" s="77" t="n">
        <v>0</v>
      </c>
      <c r="J479" s="25"/>
      <c r="K479" s="61" t="n">
        <v>473</v>
      </c>
      <c r="L479" s="62" t="n">
        <f aca="false">$B$17+$B$18*EXP(-K479/$B$21)+$B$19*EXP(-K479/$B$22)+$B$20*EXP(-K479/$B$23)</f>
        <v>0.284816092894554</v>
      </c>
      <c r="M479" s="63" t="n">
        <f aca="false">EXP(-K479/$D$9)</f>
        <v>3.90315777408946E-018</v>
      </c>
      <c r="N479" s="63" t="n">
        <f aca="false">EXP(-K479/$D$8)</f>
        <v>0.0130437062494362</v>
      </c>
      <c r="O479" s="64" t="n">
        <f aca="false">(K479*$B$17+$B$18*$B$21*(1-EXP(-K479/$B$21))+$B$19*$B$22*(1-EXP(-K479/$B$22))+$B$20*$B$23*(1-EXP(-K479/$B$23)))*$C$7</f>
        <v>3.00071680925938E-013</v>
      </c>
      <c r="P479" s="64" t="n">
        <f aca="false">$D$9*(1-EXP(-K479/$D$9))*$C$9</f>
        <v>2.36561263728046E-012</v>
      </c>
      <c r="Q479" s="65" t="n">
        <f aca="false">$D$8*(1-EXP(-K479/$D$8))*$C$8</f>
        <v>3.86093607252721E-011</v>
      </c>
      <c r="R479" s="66" t="n">
        <f aca="false">$B$13-K479</f>
        <v>27</v>
      </c>
      <c r="S479" s="67" t="n">
        <f aca="false">VLOOKUP($R479,$K$6:$Q$506,5)/$C$26</f>
        <v>0.0995980949991623</v>
      </c>
      <c r="T479" s="68" t="n">
        <f aca="false">VLOOKUP($R479,$K$6:$Q$506,6)/$C$26</f>
        <v>6.78938493780677</v>
      </c>
      <c r="U479" s="69" t="n">
        <f aca="false">VLOOKUP($R479,$K$6:$Q$506,7)/$C$26</f>
        <v>27.4157494980404</v>
      </c>
      <c r="V479" s="28" t="s">
        <v>597</v>
      </c>
      <c r="W479" s="78" t="n">
        <f aca="false">G479*S479+H479*T479+I479*U479</f>
        <v>0</v>
      </c>
      <c r="X479" s="25"/>
      <c r="Y479" s="25"/>
      <c r="Z479" s="25"/>
    </row>
    <row r="480" customFormat="false" ht="15.75" hidden="false" customHeight="false" outlineLevel="0" collapsed="false">
      <c r="A480" s="25"/>
      <c r="B480" s="25"/>
      <c r="C480" s="25"/>
      <c r="D480" s="25"/>
      <c r="E480" s="25"/>
      <c r="F480" s="28" t="s">
        <v>598</v>
      </c>
      <c r="G480" s="103" t="n">
        <v>0</v>
      </c>
      <c r="H480" s="76" t="n">
        <v>0</v>
      </c>
      <c r="I480" s="77" t="n">
        <v>0</v>
      </c>
      <c r="J480" s="25"/>
      <c r="K480" s="61" t="n">
        <v>474</v>
      </c>
      <c r="L480" s="62" t="n">
        <f aca="false">$B$17+$B$18*EXP(-K480/$B$21)+$B$19*EXP(-K480/$B$22)+$B$20*EXP(-K480/$B$23)</f>
        <v>0.284645106381714</v>
      </c>
      <c r="M480" s="63" t="n">
        <f aca="false">EXP(-K480/$D$9)</f>
        <v>3.58600994501795E-018</v>
      </c>
      <c r="N480" s="63" t="n">
        <f aca="false">EXP(-K480/$D$8)</f>
        <v>0.0129245864761083</v>
      </c>
      <c r="O480" s="64" t="n">
        <f aca="false">(K480*$B$17+$B$18*$B$21*(1-EXP(-K480/$B$21))+$B$19*$B$22*(1-EXP(-K480/$B$22))+$B$20*$B$23*(1-EXP(-K480/$B$23)))*$C$7</f>
        <v>3.00557109673953E-013</v>
      </c>
      <c r="P480" s="64" t="n">
        <f aca="false">$D$9*(1-EXP(-K480/$D$9))*$C$9</f>
        <v>2.36561263728046E-012</v>
      </c>
      <c r="Q480" s="65" t="n">
        <f aca="false">$D$8*(1-EXP(-K480/$D$8))*$C$8</f>
        <v>3.86140206462099E-011</v>
      </c>
      <c r="R480" s="66" t="n">
        <f aca="false">$B$13-K480</f>
        <v>26</v>
      </c>
      <c r="S480" s="67" t="n">
        <f aca="false">VLOOKUP($R480,$K$6:$Q$506,5)/$C$26</f>
        <v>0.0965264121934087</v>
      </c>
      <c r="T480" s="68" t="n">
        <f aca="false">VLOOKUP($R480,$K$6:$Q$506,6)/$C$26</f>
        <v>6.7215870124357</v>
      </c>
      <c r="U480" s="69" t="n">
        <f aca="false">VLOOKUP($R480,$K$6:$Q$506,7)/$C$26</f>
        <v>26.5168077685145</v>
      </c>
      <c r="V480" s="28" t="s">
        <v>598</v>
      </c>
      <c r="W480" s="78" t="n">
        <f aca="false">G480*S480+H480*T480+I480*U480</f>
        <v>0</v>
      </c>
      <c r="X480" s="25"/>
      <c r="Y480" s="25"/>
      <c r="Z480" s="25"/>
    </row>
    <row r="481" customFormat="false" ht="15.75" hidden="false" customHeight="false" outlineLevel="0" collapsed="false">
      <c r="A481" s="25"/>
      <c r="B481" s="25"/>
      <c r="C481" s="25"/>
      <c r="D481" s="25"/>
      <c r="E481" s="25"/>
      <c r="F481" s="28" t="s">
        <v>599</v>
      </c>
      <c r="G481" s="103" t="n">
        <v>0</v>
      </c>
      <c r="H481" s="76" t="n">
        <v>0</v>
      </c>
      <c r="I481" s="77" t="n">
        <v>0</v>
      </c>
      <c r="J481" s="25"/>
      <c r="K481" s="61" t="n">
        <v>475</v>
      </c>
      <c r="L481" s="62" t="n">
        <f aca="false">$B$17+$B$18*EXP(-K481/$B$21)+$B$19*EXP(-K481/$B$22)+$B$20*EXP(-K481/$B$23)</f>
        <v>0.284474553301033</v>
      </c>
      <c r="M481" s="63" t="n">
        <f aca="false">EXP(-K481/$D$9)</f>
        <v>3.29463169824527E-018</v>
      </c>
      <c r="N481" s="63" t="n">
        <f aca="false">EXP(-K481/$D$8)</f>
        <v>0.0128065545469964</v>
      </c>
      <c r="O481" s="64" t="n">
        <f aca="false">(K481*$B$17+$B$18*$B$21*(1-EXP(-K481/$B$21))+$B$19*$B$22*(1-EXP(-K481/$B$22))+$B$20*$B$23*(1-EXP(-K481/$B$23)))*$C$7</f>
        <v>3.01042247281731E-013</v>
      </c>
      <c r="P481" s="64" t="n">
        <f aca="false">$D$9*(1-EXP(-K481/$D$9))*$C$9</f>
        <v>2.36561263728046E-012</v>
      </c>
      <c r="Q481" s="65" t="n">
        <f aca="false">$D$8*(1-EXP(-K481/$D$8))*$C$8</f>
        <v>3.86186380110892E-011</v>
      </c>
      <c r="R481" s="66" t="n">
        <f aca="false">$B$13-K481</f>
        <v>25</v>
      </c>
      <c r="S481" s="67" t="n">
        <f aca="false">VLOOKUP($R481,$K$6:$Q$506,5)/$C$26</f>
        <v>0.0934303378961897</v>
      </c>
      <c r="T481" s="68" t="n">
        <f aca="false">VLOOKUP($R481,$K$6:$Q$506,6)/$C$26</f>
        <v>6.64779301756769</v>
      </c>
      <c r="U481" s="69" t="n">
        <f aca="false">VLOOKUP($R481,$K$6:$Q$506,7)/$C$26</f>
        <v>25.6095809201376</v>
      </c>
      <c r="V481" s="28" t="s">
        <v>599</v>
      </c>
      <c r="W481" s="78" t="n">
        <f aca="false">G481*S481+H481*T481+I481*U481</f>
        <v>0</v>
      </c>
      <c r="X481" s="25"/>
      <c r="Y481" s="25"/>
      <c r="Z481" s="25"/>
    </row>
    <row r="482" customFormat="false" ht="15.75" hidden="false" customHeight="false" outlineLevel="0" collapsed="false">
      <c r="A482" s="25"/>
      <c r="B482" s="25"/>
      <c r="C482" s="25"/>
      <c r="D482" s="25"/>
      <c r="E482" s="25"/>
      <c r="F482" s="28" t="s">
        <v>600</v>
      </c>
      <c r="G482" s="103" t="n">
        <v>0</v>
      </c>
      <c r="H482" s="76" t="n">
        <v>0</v>
      </c>
      <c r="I482" s="77" t="n">
        <v>0</v>
      </c>
      <c r="J482" s="25"/>
      <c r="K482" s="61" t="n">
        <v>476</v>
      </c>
      <c r="L482" s="62" t="n">
        <f aca="false">$B$17+$B$18*EXP(-K482/$B$21)+$B$19*EXP(-K482/$B$22)+$B$20*EXP(-K482/$B$23)</f>
        <v>0.28430443254291</v>
      </c>
      <c r="M482" s="63" t="n">
        <f aca="false">EXP(-K482/$D$9)</f>
        <v>3.02692914785774E-018</v>
      </c>
      <c r="N482" s="63" t="n">
        <f aca="false">EXP(-K482/$D$8)</f>
        <v>0.0126896005275194</v>
      </c>
      <c r="O482" s="64" t="n">
        <f aca="false">(K482*$B$17+$B$18*$B$21*(1-EXP(-K482/$B$21))+$B$19*$B$22*(1-EXP(-K482/$B$22))+$B$20*$B$23*(1-EXP(-K482/$B$23)))*$C$7</f>
        <v>3.01527094487271E-013</v>
      </c>
      <c r="P482" s="64" t="n">
        <f aca="false">$D$9*(1-EXP(-K482/$D$9))*$C$9</f>
        <v>2.36561263728046E-012</v>
      </c>
      <c r="Q482" s="65" t="n">
        <f aca="false">$D$8*(1-EXP(-K482/$D$8))*$C$8</f>
        <v>3.86232132085471E-011</v>
      </c>
      <c r="R482" s="66" t="n">
        <f aca="false">$B$13-K482</f>
        <v>24</v>
      </c>
      <c r="S482" s="67" t="n">
        <f aca="false">VLOOKUP($R482,$K$6:$Q$506,5)/$C$26</f>
        <v>0.0903090729884516</v>
      </c>
      <c r="T482" s="68" t="n">
        <f aca="false">VLOOKUP($R482,$K$6:$Q$506,6)/$C$26</f>
        <v>6.56747265896124</v>
      </c>
      <c r="U482" s="69" t="n">
        <f aca="false">VLOOKUP($R482,$K$6:$Q$506,7)/$C$26</f>
        <v>24.6939925929052</v>
      </c>
      <c r="V482" s="28" t="s">
        <v>600</v>
      </c>
      <c r="W482" s="78" t="n">
        <f aca="false">G482*S482+H482*T482+I482*U482</f>
        <v>0</v>
      </c>
      <c r="X482" s="25"/>
      <c r="Y482" s="25"/>
      <c r="Z482" s="25"/>
    </row>
    <row r="483" customFormat="false" ht="15.75" hidden="false" customHeight="false" outlineLevel="0" collapsed="false">
      <c r="A483" s="25"/>
      <c r="B483" s="25"/>
      <c r="C483" s="25"/>
      <c r="D483" s="25"/>
      <c r="E483" s="25"/>
      <c r="F483" s="28" t="s">
        <v>601</v>
      </c>
      <c r="G483" s="103" t="n">
        <v>0</v>
      </c>
      <c r="H483" s="76" t="n">
        <v>0</v>
      </c>
      <c r="I483" s="77" t="n">
        <v>0</v>
      </c>
      <c r="J483" s="25"/>
      <c r="K483" s="61" t="n">
        <v>477</v>
      </c>
      <c r="L483" s="62" t="n">
        <f aca="false">$B$17+$B$18*EXP(-K483/$B$21)+$B$19*EXP(-K483/$B$22)+$B$20*EXP(-K483/$B$23)</f>
        <v>0.284134743000877</v>
      </c>
      <c r="M483" s="63" t="n">
        <f aca="false">EXP(-K483/$D$9)</f>
        <v>2.78097854489489E-018</v>
      </c>
      <c r="N483" s="63" t="n">
        <f aca="false">EXP(-K483/$D$8)</f>
        <v>0.0125737145738224</v>
      </c>
      <c r="O483" s="64" t="n">
        <f aca="false">(K483*$B$17+$B$18*$B$21*(1-EXP(-K483/$B$21))+$B$19*$B$22*(1-EXP(-K483/$B$22))+$B$20*$B$23*(1-EXP(-K483/$B$23)))*$C$7</f>
        <v>3.02011652026685E-013</v>
      </c>
      <c r="P483" s="64" t="n">
        <f aca="false">$D$9*(1-EXP(-K483/$D$9))*$C$9</f>
        <v>2.36561263728046E-012</v>
      </c>
      <c r="Q483" s="65" t="n">
        <f aca="false">$D$8*(1-EXP(-K483/$D$8))*$C$8</f>
        <v>3.86277466236716E-011</v>
      </c>
      <c r="R483" s="66" t="n">
        <f aca="false">$B$13-K483</f>
        <v>23</v>
      </c>
      <c r="S483" s="67" t="n">
        <f aca="false">VLOOKUP($R483,$K$6:$Q$506,5)/$C$26</f>
        <v>0.087161745268826</v>
      </c>
      <c r="T483" s="68" t="n">
        <f aca="false">VLOOKUP($R483,$K$6:$Q$506,6)/$C$26</f>
        <v>6.480048742988</v>
      </c>
      <c r="U483" s="69" t="n">
        <f aca="false">VLOOKUP($R483,$K$6:$Q$506,7)/$C$26</f>
        <v>23.7699657230391</v>
      </c>
      <c r="V483" s="28" t="s">
        <v>601</v>
      </c>
      <c r="W483" s="78" t="n">
        <f aca="false">G483*S483+H483*T483+I483*U483</f>
        <v>0</v>
      </c>
      <c r="X483" s="25"/>
      <c r="Y483" s="25"/>
      <c r="Z483" s="25"/>
    </row>
    <row r="484" customFormat="false" ht="15.75" hidden="false" customHeight="false" outlineLevel="0" collapsed="false">
      <c r="A484" s="25"/>
      <c r="B484" s="25"/>
      <c r="C484" s="25"/>
      <c r="D484" s="25"/>
      <c r="E484" s="25"/>
      <c r="F484" s="28" t="s">
        <v>602</v>
      </c>
      <c r="G484" s="103" t="n">
        <v>0</v>
      </c>
      <c r="H484" s="76" t="n">
        <v>0</v>
      </c>
      <c r="I484" s="77" t="n">
        <v>0</v>
      </c>
      <c r="J484" s="25"/>
      <c r="K484" s="61" t="n">
        <v>478</v>
      </c>
      <c r="L484" s="62" t="n">
        <f aca="false">$B$17+$B$18*EXP(-K484/$B$21)+$B$19*EXP(-K484/$B$22)+$B$20*EXP(-K484/$B$23)</f>
        <v>0.283965483571585</v>
      </c>
      <c r="M484" s="63" t="n">
        <f aca="false">EXP(-K484/$D$9)</f>
        <v>2.5550124530134E-018</v>
      </c>
      <c r="N484" s="63" t="n">
        <f aca="false">EXP(-K484/$D$8)</f>
        <v>0.0124588869319481</v>
      </c>
      <c r="O484" s="64" t="n">
        <f aca="false">(K484*$B$17+$B$18*$B$21*(1-EXP(-K484/$B$21))+$B$19*$B$22*(1-EXP(-K484/$B$22))+$B$20*$B$23*(1-EXP(-K484/$B$23)))*$C$7</f>
        <v>3.02495920634198E-013</v>
      </c>
      <c r="P484" s="64" t="n">
        <f aca="false">$D$9*(1-EXP(-K484/$D$9))*$C$9</f>
        <v>2.36561263728046E-012</v>
      </c>
      <c r="Q484" s="65" t="n">
        <f aca="false">$D$8*(1-EXP(-K484/$D$8))*$C$8</f>
        <v>3.86322386380337E-011</v>
      </c>
      <c r="R484" s="66" t="n">
        <f aca="false">$B$13-K484</f>
        <v>22</v>
      </c>
      <c r="S484" s="67" t="n">
        <f aca="false">VLOOKUP($R484,$K$6:$Q$506,5)/$C$26</f>
        <v>0.08398739406223</v>
      </c>
      <c r="T484" s="68" t="n">
        <f aca="false">VLOOKUP($R484,$K$6:$Q$506,6)/$C$26</f>
        <v>6.38489302883658</v>
      </c>
      <c r="U484" s="69" t="n">
        <f aca="false">VLOOKUP($R484,$K$6:$Q$506,7)/$C$26</f>
        <v>22.8374225365008</v>
      </c>
      <c r="V484" s="28" t="s">
        <v>602</v>
      </c>
      <c r="W484" s="78" t="n">
        <f aca="false">G484*S484+H484*T484+I484*U484</f>
        <v>0</v>
      </c>
      <c r="X484" s="25"/>
      <c r="Y484" s="25"/>
      <c r="Z484" s="25"/>
    </row>
    <row r="485" customFormat="false" ht="15.75" hidden="false" customHeight="false" outlineLevel="0" collapsed="false">
      <c r="A485" s="25"/>
      <c r="B485" s="25"/>
      <c r="C485" s="25"/>
      <c r="D485" s="25"/>
      <c r="E485" s="25"/>
      <c r="F485" s="28" t="s">
        <v>603</v>
      </c>
      <c r="G485" s="103" t="n">
        <v>0</v>
      </c>
      <c r="H485" s="76" t="n">
        <v>0</v>
      </c>
      <c r="I485" s="77" t="n">
        <v>0</v>
      </c>
      <c r="J485" s="25"/>
      <c r="K485" s="61" t="n">
        <v>479</v>
      </c>
      <c r="L485" s="62" t="n">
        <f aca="false">$B$17+$B$18*EXP(-K485/$B$21)+$B$19*EXP(-K485/$B$22)+$B$20*EXP(-K485/$B$23)</f>
        <v>0.283796653154788</v>
      </c>
      <c r="M485" s="63" t="n">
        <f aca="false">EXP(-K485/$D$9)</f>
        <v>2.34740704743562E-018</v>
      </c>
      <c r="N485" s="63" t="n">
        <f aca="false">EXP(-K485/$D$8)</f>
        <v>0.012345107937016</v>
      </c>
      <c r="O485" s="64" t="n">
        <f aca="false">(K485*$B$17+$B$18*$B$21*(1-EXP(-K485/$B$21))+$B$19*$B$22*(1-EXP(-K485/$B$22))+$B$20*$B$23*(1-EXP(-K485/$B$23)))*$C$7</f>
        <v>3.02979901042158E-013</v>
      </c>
      <c r="P485" s="64" t="n">
        <f aca="false">$D$9*(1-EXP(-K485/$D$9))*$C$9</f>
        <v>2.36561263728046E-012</v>
      </c>
      <c r="Q485" s="65" t="n">
        <f aca="false">$D$8*(1-EXP(-K485/$D$8))*$C$8</f>
        <v>3.86366896297201E-011</v>
      </c>
      <c r="R485" s="66" t="n">
        <f aca="false">$B$13-K485</f>
        <v>21</v>
      </c>
      <c r="S485" s="67" t="n">
        <f aca="false">VLOOKUP($R485,$K$6:$Q$506,5)/$C$26</f>
        <v>0.0807849509060128</v>
      </c>
      <c r="T485" s="68" t="n">
        <f aca="false">VLOOKUP($R485,$K$6:$Q$506,6)/$C$26</f>
        <v>6.28132171388383</v>
      </c>
      <c r="U485" s="69" t="n">
        <f aca="false">VLOOKUP($R485,$K$6:$Q$506,7)/$C$26</f>
        <v>21.8962845424455</v>
      </c>
      <c r="V485" s="28" t="s">
        <v>603</v>
      </c>
      <c r="W485" s="78" t="n">
        <f aca="false">G485*S485+H485*T485+I485*U485</f>
        <v>0</v>
      </c>
      <c r="X485" s="25"/>
      <c r="Y485" s="25"/>
      <c r="Z485" s="25"/>
    </row>
    <row r="486" customFormat="false" ht="15.75" hidden="false" customHeight="false" outlineLevel="0" collapsed="false">
      <c r="A486" s="25"/>
      <c r="B486" s="25"/>
      <c r="C486" s="25"/>
      <c r="D486" s="25"/>
      <c r="E486" s="25"/>
      <c r="F486" s="28" t="s">
        <v>604</v>
      </c>
      <c r="G486" s="103" t="n">
        <v>0</v>
      </c>
      <c r="H486" s="76" t="n">
        <v>0</v>
      </c>
      <c r="I486" s="77" t="n">
        <v>0</v>
      </c>
      <c r="J486" s="25"/>
      <c r="K486" s="61" t="n">
        <v>480</v>
      </c>
      <c r="L486" s="62" t="n">
        <f aca="false">$B$17+$B$18*EXP(-K486/$B$21)+$B$19*EXP(-K486/$B$22)+$B$20*EXP(-K486/$B$23)</f>
        <v>0.283628250653321</v>
      </c>
      <c r="M486" s="63" t="n">
        <f aca="false">EXP(-K486/$D$9)</f>
        <v>2.15667044591173E-018</v>
      </c>
      <c r="N486" s="63" t="n">
        <f aca="false">EXP(-K486/$D$8)</f>
        <v>0.0122323680124084</v>
      </c>
      <c r="O486" s="64" t="n">
        <f aca="false">(K486*$B$17+$B$18*$B$21*(1-EXP(-K486/$B$21))+$B$19*$B$22*(1-EXP(-K486/$B$22))+$B$20*$B$23*(1-EXP(-K486/$B$23)))*$C$7</f>
        <v>3.03463593981042E-013</v>
      </c>
      <c r="P486" s="64" t="n">
        <f aca="false">$D$9*(1-EXP(-K486/$D$9))*$C$9</f>
        <v>2.36561263728046E-012</v>
      </c>
      <c r="Q486" s="65" t="n">
        <f aca="false">$D$8*(1-EXP(-K486/$D$8))*$C$8</f>
        <v>3.86410999733644E-011</v>
      </c>
      <c r="R486" s="66" t="n">
        <f aca="false">$B$13-K486</f>
        <v>20</v>
      </c>
      <c r="S486" s="67" t="n">
        <f aca="false">VLOOKUP($R486,$K$6:$Q$506,5)/$C$26</f>
        <v>0.0775532152905875</v>
      </c>
      <c r="T486" s="68" t="n">
        <f aca="false">VLOOKUP($R486,$K$6:$Q$506,6)/$C$26</f>
        <v>6.16859051979104</v>
      </c>
      <c r="U486" s="69" t="n">
        <f aca="false">VLOOKUP($R486,$K$6:$Q$506,7)/$C$26</f>
        <v>20.9464725266156</v>
      </c>
      <c r="V486" s="28" t="s">
        <v>604</v>
      </c>
      <c r="W486" s="78" t="n">
        <f aca="false">G486*S486+H486*T486+I486*U486</f>
        <v>0</v>
      </c>
      <c r="X486" s="25"/>
      <c r="Y486" s="25"/>
      <c r="Z486" s="25"/>
    </row>
    <row r="487" customFormat="false" ht="15.75" hidden="false" customHeight="false" outlineLevel="0" collapsed="false">
      <c r="A487" s="25"/>
      <c r="B487" s="25"/>
      <c r="C487" s="25"/>
      <c r="D487" s="25"/>
      <c r="E487" s="25"/>
      <c r="F487" s="28" t="s">
        <v>605</v>
      </c>
      <c r="G487" s="103" t="n">
        <v>0</v>
      </c>
      <c r="H487" s="76" t="n">
        <v>0</v>
      </c>
      <c r="I487" s="77" t="n">
        <v>0</v>
      </c>
      <c r="J487" s="25"/>
      <c r="K487" s="61" t="n">
        <v>481</v>
      </c>
      <c r="L487" s="62" t="n">
        <f aca="false">$B$17+$B$18*EXP(-K487/$B$21)+$B$19*EXP(-K487/$B$22)+$B$20*EXP(-K487/$B$23)</f>
        <v>0.283460274973094</v>
      </c>
      <c r="M487" s="63" t="n">
        <f aca="false">EXP(-K487/$D$9)</f>
        <v>1.98143198783963E-018</v>
      </c>
      <c r="N487" s="63" t="n">
        <f aca="false">EXP(-K487/$D$8)</f>
        <v>0.0121206576689648</v>
      </c>
      <c r="O487" s="64" t="n">
        <f aca="false">(K487*$B$17+$B$18*$B$21*(1-EXP(-K487/$B$21))+$B$19*$B$22*(1-EXP(-K487/$B$22))+$B$20*$B$23*(1-EXP(-K487/$B$23)))*$C$7</f>
        <v>3.03947000179455E-013</v>
      </c>
      <c r="P487" s="64" t="n">
        <f aca="false">$D$9*(1-EXP(-K487/$D$9))*$C$9</f>
        <v>2.36561263728046E-012</v>
      </c>
      <c r="Q487" s="65" t="n">
        <f aca="false">$D$8*(1-EXP(-K487/$D$8))*$C$8</f>
        <v>3.8645470040179E-011</v>
      </c>
      <c r="R487" s="66" t="n">
        <f aca="false">$B$13-K487</f>
        <v>19</v>
      </c>
      <c r="S487" s="67" t="n">
        <f aca="false">VLOOKUP($R487,$K$6:$Q$506,5)/$C$26</f>
        <v>0.0742908241639868</v>
      </c>
      <c r="T487" s="68" t="n">
        <f aca="false">VLOOKUP($R487,$K$6:$Q$506,6)/$C$26</f>
        <v>6.04588934401294</v>
      </c>
      <c r="U487" s="69" t="n">
        <f aca="false">VLOOKUP($R487,$K$6:$Q$506,7)/$C$26</f>
        <v>19.9879065446732</v>
      </c>
      <c r="V487" s="28" t="s">
        <v>605</v>
      </c>
      <c r="W487" s="78" t="n">
        <f aca="false">G487*S487+H487*T487+I487*U487</f>
        <v>0</v>
      </c>
      <c r="X487" s="25"/>
      <c r="Y487" s="25"/>
      <c r="Z487" s="25"/>
    </row>
    <row r="488" customFormat="false" ht="15.75" hidden="false" customHeight="false" outlineLevel="0" collapsed="false">
      <c r="A488" s="25"/>
      <c r="B488" s="25"/>
      <c r="C488" s="25"/>
      <c r="D488" s="25"/>
      <c r="E488" s="25"/>
      <c r="F488" s="28" t="s">
        <v>606</v>
      </c>
      <c r="G488" s="103" t="n">
        <v>0</v>
      </c>
      <c r="H488" s="76" t="n">
        <v>0</v>
      </c>
      <c r="I488" s="77" t="n">
        <v>0</v>
      </c>
      <c r="J488" s="25"/>
      <c r="K488" s="61" t="n">
        <v>482</v>
      </c>
      <c r="L488" s="62" t="n">
        <f aca="false">$B$17+$B$18*EXP(-K488/$B$21)+$B$19*EXP(-K488/$B$22)+$B$20*EXP(-K488/$B$23)</f>
        <v>0.283292725023065</v>
      </c>
      <c r="M488" s="63" t="n">
        <f aca="false">EXP(-K488/$D$9)</f>
        <v>1.82043238450107E-018</v>
      </c>
      <c r="N488" s="63" t="n">
        <f aca="false">EXP(-K488/$D$8)</f>
        <v>0.0120099675041833</v>
      </c>
      <c r="O488" s="64" t="n">
        <f aca="false">(K488*$B$17+$B$18*$B$21*(1-EXP(-K488/$B$21))+$B$19*$B$22*(1-EXP(-K488/$B$22))+$B$20*$B$23*(1-EXP(-K488/$B$23)))*$C$7</f>
        <v>3.04430120364143E-013</v>
      </c>
      <c r="P488" s="64" t="n">
        <f aca="false">$D$9*(1-EXP(-K488/$D$9))*$C$9</f>
        <v>2.36561263728046E-012</v>
      </c>
      <c r="Q488" s="65" t="n">
        <f aca="false">$D$8*(1-EXP(-K488/$D$8))*$C$8</f>
        <v>3.86498001979862E-011</v>
      </c>
      <c r="R488" s="66" t="n">
        <f aca="false">$B$13-K488</f>
        <v>18</v>
      </c>
      <c r="S488" s="67" t="n">
        <f aca="false">VLOOKUP($R488,$K$6:$Q$506,5)/$C$26</f>
        <v>0.0709962135723132</v>
      </c>
      <c r="T488" s="68" t="n">
        <f aca="false">VLOOKUP($R488,$K$6:$Q$506,6)/$C$26</f>
        <v>5.9123364382845</v>
      </c>
      <c r="U488" s="69" t="n">
        <f aca="false">VLOOKUP($R488,$K$6:$Q$506,7)/$C$26</f>
        <v>19.0205059154715</v>
      </c>
      <c r="V488" s="28" t="s">
        <v>606</v>
      </c>
      <c r="W488" s="78" t="n">
        <f aca="false">G488*S488+H488*T488+I488*U488</f>
        <v>0</v>
      </c>
      <c r="X488" s="25"/>
      <c r="Y488" s="25"/>
      <c r="Z488" s="25"/>
    </row>
    <row r="489" customFormat="false" ht="15.75" hidden="false" customHeight="false" outlineLevel="0" collapsed="false">
      <c r="A489" s="25"/>
      <c r="B489" s="25"/>
      <c r="C489" s="25"/>
      <c r="D489" s="25"/>
      <c r="E489" s="25"/>
      <c r="F489" s="28" t="s">
        <v>607</v>
      </c>
      <c r="G489" s="103" t="n">
        <v>0</v>
      </c>
      <c r="H489" s="76" t="n">
        <v>0</v>
      </c>
      <c r="I489" s="77" t="n">
        <v>0</v>
      </c>
      <c r="J489" s="25"/>
      <c r="K489" s="61" t="n">
        <v>483</v>
      </c>
      <c r="L489" s="62" t="n">
        <f aca="false">$B$17+$B$18*EXP(-K489/$B$21)+$B$19*EXP(-K489/$B$22)+$B$20*EXP(-K489/$B$23)</f>
        <v>0.283125599715235</v>
      </c>
      <c r="M489" s="63" t="n">
        <f aca="false">EXP(-K489/$D$9)</f>
        <v>1.6725146696322E-018</v>
      </c>
      <c r="N489" s="63" t="n">
        <f aca="false">EXP(-K489/$D$8)</f>
        <v>0.0119002882014288</v>
      </c>
      <c r="O489" s="64" t="n">
        <f aca="false">(K489*$B$17+$B$18*$B$21*(1-EXP(-K489/$B$21))+$B$19*$B$22*(1-EXP(-K489/$B$22))+$B$20*$B$23*(1-EXP(-K489/$B$23)))*$C$7</f>
        <v>3.04912955259992E-013</v>
      </c>
      <c r="P489" s="64" t="n">
        <f aca="false">$D$9*(1-EXP(-K489/$D$9))*$C$9</f>
        <v>2.36561263728046E-012</v>
      </c>
      <c r="Q489" s="65" t="n">
        <f aca="false">$D$8*(1-EXP(-K489/$D$8))*$C$8</f>
        <v>3.86540908112494E-011</v>
      </c>
      <c r="R489" s="66" t="n">
        <f aca="false">$B$13-K489</f>
        <v>17</v>
      </c>
      <c r="S489" s="67" t="n">
        <f aca="false">VLOOKUP($R489,$K$6:$Q$506,5)/$C$26</f>
        <v>0.0676675703823244</v>
      </c>
      <c r="T489" s="68" t="n">
        <f aca="false">VLOOKUP($R489,$K$6:$Q$506,6)/$C$26</f>
        <v>5.76697207225133</v>
      </c>
      <c r="U489" s="69" t="n">
        <f aca="false">VLOOKUP($R489,$K$6:$Q$506,7)/$C$26</f>
        <v>18.0441892142639</v>
      </c>
      <c r="V489" s="28" t="s">
        <v>607</v>
      </c>
      <c r="W489" s="78" t="n">
        <f aca="false">G489*S489+H489*T489+I489*U489</f>
        <v>0</v>
      </c>
      <c r="X489" s="25"/>
      <c r="Y489" s="25"/>
      <c r="Z489" s="25"/>
    </row>
    <row r="490" customFormat="false" ht="15.75" hidden="false" customHeight="false" outlineLevel="0" collapsed="false">
      <c r="A490" s="25"/>
      <c r="B490" s="25"/>
      <c r="C490" s="25"/>
      <c r="D490" s="25"/>
      <c r="E490" s="25"/>
      <c r="F490" s="28" t="s">
        <v>608</v>
      </c>
      <c r="G490" s="103" t="n">
        <v>0</v>
      </c>
      <c r="H490" s="76" t="n">
        <v>0</v>
      </c>
      <c r="I490" s="77" t="n">
        <v>0</v>
      </c>
      <c r="J490" s="25"/>
      <c r="K490" s="61" t="n">
        <v>484</v>
      </c>
      <c r="L490" s="62" t="n">
        <f aca="false">$B$17+$B$18*EXP(-K490/$B$21)+$B$19*EXP(-K490/$B$22)+$B$20*EXP(-K490/$B$23)</f>
        <v>0.282958897964625</v>
      </c>
      <c r="M490" s="63" t="n">
        <f aca="false">EXP(-K490/$D$9)</f>
        <v>1.53661588529779E-018</v>
      </c>
      <c r="N490" s="63" t="n">
        <f aca="false">EXP(-K490/$D$8)</f>
        <v>0.011791610529149</v>
      </c>
      <c r="O490" s="64" t="n">
        <f aca="false">(K490*$B$17+$B$18*$B$21*(1-EXP(-K490/$B$21))+$B$19*$B$22*(1-EXP(-K490/$B$22))+$B$20*$B$23*(1-EXP(-K490/$B$23)))*$C$7</f>
        <v>3.05395505590038E-013</v>
      </c>
      <c r="P490" s="64" t="n">
        <f aca="false">$D$9*(1-EXP(-K490/$D$9))*$C$9</f>
        <v>2.36561263728046E-012</v>
      </c>
      <c r="Q490" s="65" t="n">
        <f aca="false">$D$8*(1-EXP(-K490/$D$8))*$C$8</f>
        <v>3.86583422411034E-011</v>
      </c>
      <c r="R490" s="66" t="n">
        <f aca="false">$B$13-K490</f>
        <v>16</v>
      </c>
      <c r="S490" s="67" t="n">
        <f aca="false">VLOOKUP($R490,$K$6:$Q$506,5)/$C$26</f>
        <v>0.0643027714953202</v>
      </c>
      <c r="T490" s="68" t="n">
        <f aca="false">VLOOKUP($R490,$K$6:$Q$506,6)/$C$26</f>
        <v>5.60875163670954</v>
      </c>
      <c r="U490" s="69" t="n">
        <f aca="false">VLOOKUP($R490,$K$6:$Q$506,7)/$C$26</f>
        <v>17.0588742658505</v>
      </c>
      <c r="V490" s="28" t="s">
        <v>608</v>
      </c>
      <c r="W490" s="78" t="n">
        <f aca="false">G490*S490+H490*T490+I490*U490</f>
        <v>0</v>
      </c>
      <c r="X490" s="25"/>
      <c r="Y490" s="25"/>
      <c r="Z490" s="25"/>
    </row>
    <row r="491" customFormat="false" ht="15.75" hidden="false" customHeight="false" outlineLevel="0" collapsed="false">
      <c r="A491" s="25"/>
      <c r="B491" s="25"/>
      <c r="C491" s="25"/>
      <c r="D491" s="25"/>
      <c r="E491" s="25"/>
      <c r="F491" s="28" t="s">
        <v>609</v>
      </c>
      <c r="G491" s="103" t="n">
        <v>0</v>
      </c>
      <c r="H491" s="76" t="n">
        <v>0</v>
      </c>
      <c r="I491" s="77" t="n">
        <v>0</v>
      </c>
      <c r="J491" s="25"/>
      <c r="K491" s="61" t="n">
        <v>485</v>
      </c>
      <c r="L491" s="62" t="n">
        <f aca="false">$B$17+$B$18*EXP(-K491/$B$21)+$B$19*EXP(-K491/$B$22)+$B$20*EXP(-K491/$B$23)</f>
        <v>0.282792618689266</v>
      </c>
      <c r="M491" s="63" t="n">
        <f aca="false">EXP(-K491/$D$9)</f>
        <v>1.41175944332302E-018</v>
      </c>
      <c r="N491" s="63" t="n">
        <f aca="false">EXP(-K491/$D$8)</f>
        <v>0.0116839253400975</v>
      </c>
      <c r="O491" s="64" t="n">
        <f aca="false">(K491*$B$17+$B$18*$B$21*(1-EXP(-K491/$B$21))+$B$19*$B$22*(1-EXP(-K491/$B$22))+$B$20*$B$23*(1-EXP(-K491/$B$23)))*$C$7</f>
        <v>3.05877772075467E-013</v>
      </c>
      <c r="P491" s="64" t="n">
        <f aca="false">$D$9*(1-EXP(-K491/$D$9))*$C$9</f>
        <v>2.36561263728046E-012</v>
      </c>
      <c r="Q491" s="65" t="n">
        <f aca="false">$D$8*(1-EXP(-K491/$D$8))*$C$8</f>
        <v>3.8662554845385E-011</v>
      </c>
      <c r="R491" s="66" t="n">
        <f aca="false">$B$13-K491</f>
        <v>15</v>
      </c>
      <c r="S491" s="67" t="n">
        <f aca="false">VLOOKUP($R491,$K$6:$Q$506,5)/$C$26</f>
        <v>0.0608993072839495</v>
      </c>
      <c r="T491" s="68" t="n">
        <f aca="false">VLOOKUP($R491,$K$6:$Q$506,6)/$C$26</f>
        <v>5.43653813689402</v>
      </c>
      <c r="U491" s="69" t="n">
        <f aca="false">VLOOKUP($R491,$K$6:$Q$506,7)/$C$26</f>
        <v>16.0644781376618</v>
      </c>
      <c r="V491" s="28" t="s">
        <v>609</v>
      </c>
      <c r="W491" s="78" t="n">
        <f aca="false">G491*S491+H491*T491+I491*U491</f>
        <v>0</v>
      </c>
      <c r="X491" s="25"/>
      <c r="Y491" s="25"/>
      <c r="Z491" s="25"/>
    </row>
    <row r="492" customFormat="false" ht="15.75" hidden="false" customHeight="false" outlineLevel="0" collapsed="false">
      <c r="A492" s="25"/>
      <c r="B492" s="25"/>
      <c r="C492" s="25"/>
      <c r="D492" s="25"/>
      <c r="E492" s="25"/>
      <c r="F492" s="28" t="s">
        <v>610</v>
      </c>
      <c r="G492" s="103" t="n">
        <v>0</v>
      </c>
      <c r="H492" s="76" t="n">
        <v>0</v>
      </c>
      <c r="I492" s="77" t="n">
        <v>0</v>
      </c>
      <c r="J492" s="25"/>
      <c r="K492" s="61" t="n">
        <v>486</v>
      </c>
      <c r="L492" s="62" t="n">
        <f aca="false">$B$17+$B$18*EXP(-K492/$B$21)+$B$19*EXP(-K492/$B$22)+$B$20*EXP(-K492/$B$23)</f>
        <v>0.282626760810182</v>
      </c>
      <c r="M492" s="63" t="n">
        <f aca="false">EXP(-K492/$D$9)</f>
        <v>1.29704810739053E-018</v>
      </c>
      <c r="N492" s="63" t="n">
        <f aca="false">EXP(-K492/$D$8)</f>
        <v>0.0115772235705638</v>
      </c>
      <c r="O492" s="64" t="n">
        <f aca="false">(K492*$B$17+$B$18*$B$21*(1-EXP(-K492/$B$21))+$B$19*$B$22*(1-EXP(-K492/$B$22))+$B$20*$B$23*(1-EXP(-K492/$B$23)))*$C$7</f>
        <v>3.06359755435625E-013</v>
      </c>
      <c r="P492" s="64" t="n">
        <f aca="false">$D$9*(1-EXP(-K492/$D$9))*$C$9</f>
        <v>2.36561263728046E-012</v>
      </c>
      <c r="Q492" s="65" t="n">
        <f aca="false">$D$8*(1-EXP(-K492/$D$8))*$C$8</f>
        <v>3.86667289786633E-011</v>
      </c>
      <c r="R492" s="66" t="n">
        <f aca="false">$B$13-K492</f>
        <v>14</v>
      </c>
      <c r="S492" s="67" t="n">
        <f aca="false">VLOOKUP($R492,$K$6:$Q$506,5)/$C$26</f>
        <v>0.057454185128796</v>
      </c>
      <c r="T492" s="68" t="n">
        <f aca="false">VLOOKUP($R492,$K$6:$Q$506,6)/$C$26</f>
        <v>5.24909402187087</v>
      </c>
      <c r="U492" s="69" t="n">
        <f aca="false">VLOOKUP($R492,$K$6:$Q$506,7)/$C$26</f>
        <v>15.060917132778</v>
      </c>
      <c r="V492" s="28" t="s">
        <v>610</v>
      </c>
      <c r="W492" s="78" t="n">
        <f aca="false">G492*S492+H492*T492+I492*U492</f>
        <v>0</v>
      </c>
      <c r="X492" s="25"/>
      <c r="Y492" s="25"/>
      <c r="Z492" s="25"/>
    </row>
    <row r="493" customFormat="false" ht="15.75" hidden="false" customHeight="false" outlineLevel="0" collapsed="false">
      <c r="A493" s="25"/>
      <c r="B493" s="25"/>
      <c r="C493" s="25"/>
      <c r="D493" s="25"/>
      <c r="E493" s="25"/>
      <c r="F493" s="28" t="s">
        <v>611</v>
      </c>
      <c r="G493" s="103" t="n">
        <v>0</v>
      </c>
      <c r="H493" s="76" t="n">
        <v>0</v>
      </c>
      <c r="I493" s="77" t="n">
        <v>0</v>
      </c>
      <c r="J493" s="25"/>
      <c r="K493" s="61" t="n">
        <v>487</v>
      </c>
      <c r="L493" s="62" t="n">
        <f aca="false">$B$17+$B$18*EXP(-K493/$B$21)+$B$19*EXP(-K493/$B$22)+$B$20*EXP(-K493/$B$23)</f>
        <v>0.282461323251377</v>
      </c>
      <c r="M493" s="63" t="n">
        <f aca="false">EXP(-K493/$D$9)</f>
        <v>1.1916575453715E-018</v>
      </c>
      <c r="N493" s="63" t="n">
        <f aca="false">EXP(-K493/$D$8)</f>
        <v>0.0114714962396105</v>
      </c>
      <c r="O493" s="64" t="n">
        <f aca="false">(K493*$B$17+$B$18*$B$21*(1-EXP(-K493/$B$21))+$B$19*$B$22*(1-EXP(-K493/$B$22))+$B$20*$B$23*(1-EXP(-K493/$B$23)))*$C$7</f>
        <v>3.0684145638802E-013</v>
      </c>
      <c r="P493" s="64" t="n">
        <f aca="false">$D$9*(1-EXP(-K493/$D$9))*$C$9</f>
        <v>2.36561263728046E-012</v>
      </c>
      <c r="Q493" s="65" t="n">
        <f aca="false">$D$8*(1-EXP(-K493/$D$8))*$C$8</f>
        <v>3.86708649922691E-011</v>
      </c>
      <c r="R493" s="66" t="n">
        <f aca="false">$B$13-K493</f>
        <v>13</v>
      </c>
      <c r="S493" s="67" t="n">
        <f aca="false">VLOOKUP($R493,$K$6:$Q$506,5)/$C$26</f>
        <v>0.0539638078532868</v>
      </c>
      <c r="T493" s="68" t="n">
        <f aca="false">VLOOKUP($R493,$K$6:$Q$506,6)/$C$26</f>
        <v>5.04507229131869</v>
      </c>
      <c r="U493" s="69" t="n">
        <f aca="false">VLOOKUP($R493,$K$6:$Q$506,7)/$C$26</f>
        <v>14.0481067828847</v>
      </c>
      <c r="V493" s="28" t="s">
        <v>611</v>
      </c>
      <c r="W493" s="78" t="n">
        <f aca="false">G493*S493+H493*T493+I493*U493</f>
        <v>0</v>
      </c>
      <c r="X493" s="25"/>
      <c r="Y493" s="25"/>
      <c r="Z493" s="25"/>
    </row>
    <row r="494" customFormat="false" ht="15.75" hidden="false" customHeight="false" outlineLevel="0" collapsed="false">
      <c r="A494" s="25"/>
      <c r="B494" s="25"/>
      <c r="C494" s="25"/>
      <c r="D494" s="25"/>
      <c r="E494" s="25"/>
      <c r="F494" s="28" t="s">
        <v>612</v>
      </c>
      <c r="G494" s="103" t="n">
        <v>0</v>
      </c>
      <c r="H494" s="76" t="n">
        <v>0</v>
      </c>
      <c r="I494" s="77" t="n">
        <v>0</v>
      </c>
      <c r="J494" s="25"/>
      <c r="K494" s="61" t="n">
        <v>488</v>
      </c>
      <c r="L494" s="62" t="n">
        <f aca="false">$B$17+$B$18*EXP(-K494/$B$21)+$B$19*EXP(-K494/$B$22)+$B$20*EXP(-K494/$B$23)</f>
        <v>0.28229630493982</v>
      </c>
      <c r="M494" s="63" t="n">
        <f aca="false">EXP(-K494/$D$9)</f>
        <v>1.09483040555663E-018</v>
      </c>
      <c r="N494" s="63" t="n">
        <f aca="false">EXP(-K494/$D$8)</f>
        <v>0.0113667344483173</v>
      </c>
      <c r="O494" s="64" t="n">
        <f aca="false">(K494*$B$17+$B$18*$B$21*(1-EXP(-K494/$B$21))+$B$19*$B$22*(1-EXP(-K494/$B$22))+$B$20*$B$23*(1-EXP(-K494/$B$23)))*$C$7</f>
        <v>3.0732287564833E-013</v>
      </c>
      <c r="P494" s="64" t="n">
        <f aca="false">$D$9*(1-EXP(-K494/$D$9))*$C$9</f>
        <v>2.36561263728046E-012</v>
      </c>
      <c r="Q494" s="65" t="n">
        <f aca="false">$D$8*(1-EXP(-K494/$D$8))*$C$8</f>
        <v>3.86749632343249E-011</v>
      </c>
      <c r="R494" s="66" t="n">
        <f aca="false">$B$13-K494</f>
        <v>12</v>
      </c>
      <c r="S494" s="67" t="n">
        <f aca="false">VLOOKUP($R494,$K$6:$Q$506,5)/$C$26</f>
        <v>0.0504238204951139</v>
      </c>
      <c r="T494" s="68" t="n">
        <f aca="false">VLOOKUP($R494,$K$6:$Q$506,6)/$C$26</f>
        <v>4.82300681579085</v>
      </c>
      <c r="U494" s="69" t="n">
        <f aca="false">VLOOKUP($R494,$K$6:$Q$506,7)/$C$26</f>
        <v>13.0259618411632</v>
      </c>
      <c r="V494" s="28" t="s">
        <v>612</v>
      </c>
      <c r="W494" s="78" t="n">
        <f aca="false">G494*S494+H494*T494+I494*U494</f>
        <v>0</v>
      </c>
      <c r="X494" s="25"/>
      <c r="Y494" s="25"/>
      <c r="Z494" s="25"/>
    </row>
    <row r="495" customFormat="false" ht="15.75" hidden="false" customHeight="false" outlineLevel="0" collapsed="false">
      <c r="A495" s="25"/>
      <c r="B495" s="25"/>
      <c r="C495" s="25"/>
      <c r="D495" s="25"/>
      <c r="E495" s="25"/>
      <c r="F495" s="28" t="s">
        <v>613</v>
      </c>
      <c r="G495" s="103" t="n">
        <v>0</v>
      </c>
      <c r="H495" s="76" t="n">
        <v>0</v>
      </c>
      <c r="I495" s="77" t="n">
        <v>0</v>
      </c>
      <c r="J495" s="25"/>
      <c r="K495" s="61" t="n">
        <v>489</v>
      </c>
      <c r="L495" s="62" t="n">
        <f aca="false">$B$17+$B$18*EXP(-K495/$B$21)+$B$19*EXP(-K495/$B$22)+$B$20*EXP(-K495/$B$23)</f>
        <v>0.282131704805429</v>
      </c>
      <c r="M495" s="63" t="n">
        <f aca="false">EXP(-K495/$D$9)</f>
        <v>1.00587087421798E-018</v>
      </c>
      <c r="N495" s="63" t="n">
        <f aca="false">EXP(-K495/$D$8)</f>
        <v>0.0112629293790318</v>
      </c>
      <c r="O495" s="64" t="n">
        <f aca="false">(K495*$B$17+$B$18*$B$21*(1-EXP(-K495/$B$21))+$B$19*$B$22*(1-EXP(-K495/$B$22))+$B$20*$B$23*(1-EXP(-K495/$B$23)))*$C$7</f>
        <v>3.07804013930403E-013</v>
      </c>
      <c r="P495" s="64" t="n">
        <f aca="false">$D$9*(1-EXP(-K495/$D$9))*$C$9</f>
        <v>2.36561263728046E-012</v>
      </c>
      <c r="Q495" s="65" t="n">
        <f aca="false">$D$8*(1-EXP(-K495/$D$8))*$C$8</f>
        <v>3.86790240497739E-011</v>
      </c>
      <c r="R495" s="66" t="n">
        <f aca="false">$B$13-K495</f>
        <v>11</v>
      </c>
      <c r="S495" s="67" t="n">
        <f aca="false">VLOOKUP($R495,$K$6:$Q$506,5)/$C$26</f>
        <v>0.0468289171362105</v>
      </c>
      <c r="T495" s="68" t="n">
        <f aca="false">VLOOKUP($R495,$K$6:$Q$506,6)/$C$26</f>
        <v>4.58130180089888</v>
      </c>
      <c r="U495" s="69" t="n">
        <f aca="false">VLOOKUP($R495,$K$6:$Q$506,7)/$C$26</f>
        <v>11.9943962751153</v>
      </c>
      <c r="V495" s="28" t="s">
        <v>613</v>
      </c>
      <c r="W495" s="78" t="n">
        <f aca="false">G495*S495+H495*T495+I495*U495</f>
        <v>0</v>
      </c>
      <c r="X495" s="25"/>
      <c r="Y495" s="25"/>
      <c r="Z495" s="25"/>
    </row>
    <row r="496" customFormat="false" ht="15.75" hidden="false" customHeight="false" outlineLevel="0" collapsed="false">
      <c r="A496" s="25"/>
      <c r="B496" s="25"/>
      <c r="C496" s="25"/>
      <c r="D496" s="25"/>
      <c r="E496" s="25"/>
      <c r="F496" s="28" t="s">
        <v>614</v>
      </c>
      <c r="G496" s="103" t="n">
        <v>0</v>
      </c>
      <c r="H496" s="76" t="n">
        <v>0</v>
      </c>
      <c r="I496" s="77" t="n">
        <v>0</v>
      </c>
      <c r="J496" s="25"/>
      <c r="K496" s="61" t="n">
        <v>490</v>
      </c>
      <c r="L496" s="62" t="n">
        <f aca="false">$B$17+$B$18*EXP(-K496/$B$21)+$B$19*EXP(-K496/$B$22)+$B$20*EXP(-K496/$B$23)</f>
        <v>0.281967521781062</v>
      </c>
      <c r="M496" s="63" t="n">
        <f aca="false">EXP(-K496/$D$9)</f>
        <v>9.2413967539169E-019</v>
      </c>
      <c r="N496" s="63" t="n">
        <f aca="false">EXP(-K496/$D$8)</f>
        <v>0.0111600722946279</v>
      </c>
      <c r="O496" s="64" t="n">
        <f aca="false">(K496*$B$17+$B$18*$B$21*(1-EXP(-K496/$B$21))+$B$19*$B$22*(1-EXP(-K496/$B$22))+$B$20*$B$23*(1-EXP(-K496/$B$23)))*$C$7</f>
        <v>3.08284871946268E-013</v>
      </c>
      <c r="P496" s="64" t="n">
        <f aca="false">$D$9*(1-EXP(-K496/$D$9))*$C$9</f>
        <v>2.36561263728046E-012</v>
      </c>
      <c r="Q496" s="65" t="n">
        <f aca="false">$D$8*(1-EXP(-K496/$D$8))*$C$8</f>
        <v>3.86830477804092E-011</v>
      </c>
      <c r="R496" s="66" t="n">
        <f aca="false">$B$13-K496</f>
        <v>10</v>
      </c>
      <c r="S496" s="67" t="n">
        <f aca="false">VLOOKUP($R496,$K$6:$Q$506,5)/$C$26</f>
        <v>0.0431725973483173</v>
      </c>
      <c r="T496" s="68" t="n">
        <f aca="false">VLOOKUP($R496,$K$6:$Q$506,6)/$C$26</f>
        <v>4.31822031970479</v>
      </c>
      <c r="U496" s="69" t="n">
        <f aca="false">VLOOKUP($R496,$K$6:$Q$506,7)/$C$26</f>
        <v>10.953323259322</v>
      </c>
      <c r="V496" s="28" t="s">
        <v>614</v>
      </c>
      <c r="W496" s="78" t="n">
        <f aca="false">G496*S496+H496*T496+I496*U496</f>
        <v>0</v>
      </c>
      <c r="X496" s="25"/>
      <c r="Y496" s="25"/>
      <c r="Z496" s="25"/>
    </row>
    <row r="497" customFormat="false" ht="15.75" hidden="false" customHeight="false" outlineLevel="0" collapsed="false">
      <c r="A497" s="25"/>
      <c r="B497" s="25"/>
      <c r="C497" s="25"/>
      <c r="D497" s="25"/>
      <c r="E497" s="25"/>
      <c r="F497" s="28" t="s">
        <v>615</v>
      </c>
      <c r="G497" s="103" t="n">
        <v>0</v>
      </c>
      <c r="H497" s="76" t="n">
        <v>0</v>
      </c>
      <c r="I497" s="77" t="n">
        <v>0</v>
      </c>
      <c r="J497" s="25"/>
      <c r="K497" s="61" t="n">
        <v>491</v>
      </c>
      <c r="L497" s="62" t="n">
        <f aca="false">$B$17+$B$18*EXP(-K497/$B$21)+$B$19*EXP(-K497/$B$22)+$B$20*EXP(-K497/$B$23)</f>
        <v>0.281803754802498</v>
      </c>
      <c r="M497" s="63" t="n">
        <f aca="false">EXP(-K497/$D$9)</f>
        <v>8.49049476949048E-019</v>
      </c>
      <c r="N497" s="63" t="n">
        <f aca="false">EXP(-K497/$D$8)</f>
        <v>0.0110581545377698</v>
      </c>
      <c r="O497" s="64" t="n">
        <f aca="false">(K497*$B$17+$B$18*$B$21*(1-EXP(-K497/$B$21))+$B$19*$B$22*(1-EXP(-K497/$B$22))+$B$20*$B$23*(1-EXP(-K497/$B$23)))*$C$7</f>
        <v>3.08765450406135E-013</v>
      </c>
      <c r="P497" s="64" t="n">
        <f aca="false">$D$9*(1-EXP(-K497/$D$9))*$C$9</f>
        <v>2.36561263728046E-012</v>
      </c>
      <c r="Q497" s="65" t="n">
        <f aca="false">$D$8*(1-EXP(-K497/$D$8))*$C$8</f>
        <v>3.86870347649026E-011</v>
      </c>
      <c r="R497" s="66" t="n">
        <f aca="false">$B$13-K497</f>
        <v>9</v>
      </c>
      <c r="S497" s="67" t="n">
        <f aca="false">VLOOKUP($R497,$K$6:$Q$506,5)/$C$26</f>
        <v>0.039446859079906</v>
      </c>
      <c r="T497" s="68" t="n">
        <f aca="false">VLOOKUP($R497,$K$6:$Q$506,6)/$C$26</f>
        <v>4.03187183091484</v>
      </c>
      <c r="U497" s="69" t="n">
        <f aca="false">VLOOKUP($R497,$K$6:$Q$506,7)/$C$26</f>
        <v>9.90265516813598</v>
      </c>
      <c r="V497" s="28" t="s">
        <v>615</v>
      </c>
      <c r="W497" s="78" t="n">
        <f aca="false">G497*S497+H497*T497+I497*U497</f>
        <v>0</v>
      </c>
      <c r="X497" s="25"/>
      <c r="Y497" s="25"/>
      <c r="Z497" s="25"/>
    </row>
    <row r="498" customFormat="false" ht="15.75" hidden="false" customHeight="false" outlineLevel="0" collapsed="false">
      <c r="A498" s="25"/>
      <c r="B498" s="25"/>
      <c r="C498" s="25"/>
      <c r="D498" s="25"/>
      <c r="E498" s="25"/>
      <c r="F498" s="28" t="s">
        <v>616</v>
      </c>
      <c r="G498" s="103" t="n">
        <v>0</v>
      </c>
      <c r="H498" s="76" t="n">
        <v>0</v>
      </c>
      <c r="I498" s="77" t="n">
        <v>0</v>
      </c>
      <c r="J498" s="25"/>
      <c r="K498" s="61" t="n">
        <v>492</v>
      </c>
      <c r="L498" s="62" t="n">
        <f aca="false">$B$17+$B$18*EXP(-K498/$B$21)+$B$19*EXP(-K498/$B$22)+$B$20*EXP(-K498/$B$23)</f>
        <v>0.28164040280843</v>
      </c>
      <c r="M498" s="63" t="n">
        <f aca="false">EXP(-K498/$D$9)</f>
        <v>7.80060669943539E-019</v>
      </c>
      <c r="N498" s="63" t="n">
        <f aca="false">EXP(-K498/$D$8)</f>
        <v>0.0109571675301837</v>
      </c>
      <c r="O498" s="64" t="n">
        <f aca="false">(K498*$B$17+$B$18*$B$21*(1-EXP(-K498/$B$21))+$B$19*$B$22*(1-EXP(-K498/$B$22))+$B$20*$B$23*(1-EXP(-K498/$B$23)))*$C$7</f>
        <v>3.09245750018404E-013</v>
      </c>
      <c r="P498" s="64" t="n">
        <f aca="false">$D$9*(1-EXP(-K498/$D$9))*$C$9</f>
        <v>2.36561263728046E-012</v>
      </c>
      <c r="Q498" s="65" t="n">
        <f aca="false">$D$8*(1-EXP(-K498/$D$8))*$C$8</f>
        <v>3.8690985338833E-011</v>
      </c>
      <c r="R498" s="66" t="n">
        <f aca="false">$B$13-K498</f>
        <v>8</v>
      </c>
      <c r="S498" s="67" t="n">
        <f aca="false">VLOOKUP($R498,$K$6:$Q$506,5)/$C$26</f>
        <v>0.0356418113646038</v>
      </c>
      <c r="T498" s="68" t="n">
        <f aca="false">VLOOKUP($R498,$K$6:$Q$506,6)/$C$26</f>
        <v>3.72019859317826</v>
      </c>
      <c r="U498" s="69" t="n">
        <f aca="false">VLOOKUP($R498,$K$6:$Q$506,7)/$C$26</f>
        <v>8.84230356830568</v>
      </c>
      <c r="V498" s="28" t="s">
        <v>616</v>
      </c>
      <c r="W498" s="78" t="n">
        <f aca="false">G498*S498+H498*T498+I498*U498</f>
        <v>0</v>
      </c>
      <c r="X498" s="25"/>
      <c r="Y498" s="25"/>
      <c r="Z498" s="25"/>
    </row>
    <row r="499" customFormat="false" ht="15.75" hidden="false" customHeight="false" outlineLevel="0" collapsed="false">
      <c r="A499" s="25"/>
      <c r="B499" s="25"/>
      <c r="C499" s="25"/>
      <c r="D499" s="25"/>
      <c r="E499" s="25"/>
      <c r="F499" s="28" t="s">
        <v>617</v>
      </c>
      <c r="G499" s="103" t="n">
        <v>0</v>
      </c>
      <c r="H499" s="76" t="n">
        <v>0</v>
      </c>
      <c r="I499" s="77" t="n">
        <v>0</v>
      </c>
      <c r="J499" s="25"/>
      <c r="K499" s="61" t="n">
        <v>493</v>
      </c>
      <c r="L499" s="62" t="n">
        <f aca="false">$B$17+$B$18*EXP(-K499/$B$21)+$B$19*EXP(-K499/$B$22)+$B$20*EXP(-K499/$B$23)</f>
        <v>0.281477464740443</v>
      </c>
      <c r="M499" s="63" t="n">
        <f aca="false">EXP(-K499/$D$9)</f>
        <v>7.16677490903493E-019</v>
      </c>
      <c r="N499" s="63" t="n">
        <f aca="false">EXP(-K499/$D$8)</f>
        <v>0.0108571027719354</v>
      </c>
      <c r="O499" s="64" t="n">
        <f aca="false">(K499*$B$17+$B$18*$B$21*(1-EXP(-K499/$B$21))+$B$19*$B$22*(1-EXP(-K499/$B$22))+$B$20*$B$23*(1-EXP(-K499/$B$23)))*$C$7</f>
        <v>3.09725771489667E-013</v>
      </c>
      <c r="P499" s="64" t="n">
        <f aca="false">$D$9*(1-EXP(-K499/$D$9))*$C$9</f>
        <v>2.36561263728046E-012</v>
      </c>
      <c r="Q499" s="65" t="n">
        <f aca="false">$D$8*(1-EXP(-K499/$D$8))*$C$8</f>
        <v>3.86948998347145E-011</v>
      </c>
      <c r="R499" s="66" t="n">
        <f aca="false">$B$13-K499</f>
        <v>7</v>
      </c>
      <c r="S499" s="67" t="n">
        <f aca="false">VLOOKUP($R499,$K$6:$Q$506,5)/$C$26</f>
        <v>0.0317451858844275</v>
      </c>
      <c r="T499" s="68" t="n">
        <f aca="false">VLOOKUP($R499,$K$6:$Q$506,6)/$C$26</f>
        <v>3.3809608778626</v>
      </c>
      <c r="U499" s="69" t="n">
        <f aca="false">VLOOKUP($R499,$K$6:$Q$506,7)/$C$26</f>
        <v>7.77217921153237</v>
      </c>
      <c r="V499" s="28" t="s">
        <v>617</v>
      </c>
      <c r="W499" s="78" t="n">
        <f aca="false">G499*S499+H499*T499+I499*U499</f>
        <v>0</v>
      </c>
      <c r="X499" s="25"/>
      <c r="Y499" s="25"/>
      <c r="Z499" s="25"/>
    </row>
    <row r="500" customFormat="false" ht="15.75" hidden="false" customHeight="false" outlineLevel="0" collapsed="false">
      <c r="A500" s="25"/>
      <c r="B500" s="25"/>
      <c r="C500" s="25"/>
      <c r="D500" s="25"/>
      <c r="E500" s="25"/>
      <c r="F500" s="28" t="s">
        <v>618</v>
      </c>
      <c r="G500" s="103" t="n">
        <v>0</v>
      </c>
      <c r="H500" s="76" t="n">
        <v>0</v>
      </c>
      <c r="I500" s="77" t="n">
        <v>0</v>
      </c>
      <c r="J500" s="25"/>
      <c r="K500" s="61" t="n">
        <v>494</v>
      </c>
      <c r="L500" s="62" t="n">
        <f aca="false">$B$17+$B$18*EXP(-K500/$B$21)+$B$19*EXP(-K500/$B$22)+$B$20*EXP(-K500/$B$23)</f>
        <v>0.281314939543012</v>
      </c>
      <c r="M500" s="63" t="n">
        <f aca="false">EXP(-K500/$D$9)</f>
        <v>6.58444459204564E-019</v>
      </c>
      <c r="N500" s="63" t="n">
        <f aca="false">EXP(-K500/$D$8)</f>
        <v>0.0107579518407155</v>
      </c>
      <c r="O500" s="64" t="n">
        <f aca="false">(K500*$B$17+$B$18*$B$21*(1-EXP(-K500/$B$21))+$B$19*$B$22*(1-EXP(-K500/$B$22))+$B$20*$B$23*(1-EXP(-K500/$B$23)))*$C$7</f>
        <v>3.10205515524714E-013</v>
      </c>
      <c r="P500" s="64" t="n">
        <f aca="false">$D$9*(1-EXP(-K500/$D$9))*$C$9</f>
        <v>2.36561263728046E-012</v>
      </c>
      <c r="Q500" s="65" t="n">
        <f aca="false">$D$8*(1-EXP(-K500/$D$8))*$C$8</f>
        <v>3.86987785820247E-011</v>
      </c>
      <c r="R500" s="66" t="n">
        <f aca="false">$B$13-K500</f>
        <v>6</v>
      </c>
      <c r="S500" s="67" t="n">
        <f aca="false">VLOOKUP($R500,$K$6:$Q$506,5)/$C$26</f>
        <v>0.0277417209373888</v>
      </c>
      <c r="T500" s="68" t="n">
        <f aca="false">VLOOKUP($R500,$K$6:$Q$506,6)/$C$26</f>
        <v>3.01172087404213</v>
      </c>
      <c r="U500" s="69" t="n">
        <f aca="false">VLOOKUP($R500,$K$6:$Q$506,7)/$C$26</f>
        <v>6.69219202695818</v>
      </c>
      <c r="V500" s="28" t="s">
        <v>618</v>
      </c>
      <c r="W500" s="78" t="n">
        <f aca="false">G500*S500+H500*T500+I500*U500</f>
        <v>0</v>
      </c>
      <c r="X500" s="25"/>
      <c r="Y500" s="25"/>
      <c r="Z500" s="25"/>
    </row>
    <row r="501" customFormat="false" ht="15.75" hidden="false" customHeight="false" outlineLevel="0" collapsed="false">
      <c r="A501" s="25"/>
      <c r="B501" s="25"/>
      <c r="C501" s="25"/>
      <c r="D501" s="25"/>
      <c r="E501" s="25"/>
      <c r="F501" s="28" t="s">
        <v>619</v>
      </c>
      <c r="G501" s="103" t="n">
        <v>0</v>
      </c>
      <c r="H501" s="76" t="n">
        <v>0</v>
      </c>
      <c r="I501" s="77" t="n">
        <v>0</v>
      </c>
      <c r="J501" s="25"/>
      <c r="K501" s="61" t="n">
        <v>495</v>
      </c>
      <c r="L501" s="62" t="n">
        <f aca="false">$B$17+$B$18*EXP(-K501/$B$21)+$B$19*EXP(-K501/$B$22)+$B$20*EXP(-K501/$B$23)</f>
        <v>0.281152826163478</v>
      </c>
      <c r="M501" s="63" t="n">
        <f aca="false">EXP(-K501/$D$9)</f>
        <v>6.04943103920609E-019</v>
      </c>
      <c r="N501" s="63" t="n">
        <f aca="false">EXP(-K501/$D$8)</f>
        <v>0.01065970639113</v>
      </c>
      <c r="O501" s="64" t="n">
        <f aca="false">(K501*$B$17+$B$18*$B$21*(1-EXP(-K501/$B$21))+$B$19*$B$22*(1-EXP(-K501/$B$22))+$B$20*$B$23*(1-EXP(-K501/$B$23)))*$C$7</f>
        <v>3.10684982826538E-013</v>
      </c>
      <c r="P501" s="64" t="n">
        <f aca="false">$D$9*(1-EXP(-K501/$D$9))*$C$9</f>
        <v>2.36561263728046E-012</v>
      </c>
      <c r="Q501" s="65" t="n">
        <f aca="false">$D$8*(1-EXP(-K501/$D$8))*$C$8</f>
        <v>3.87026219072324E-011</v>
      </c>
      <c r="R501" s="66" t="n">
        <f aca="false">$B$13-K501</f>
        <v>5</v>
      </c>
      <c r="S501" s="67" t="n">
        <f aca="false">VLOOKUP($R501,$K$6:$Q$506,5)/$C$26</f>
        <v>0.0236123844410082</v>
      </c>
      <c r="T501" s="68" t="n">
        <f aca="false">VLOOKUP($R501,$K$6:$Q$506,6)/$C$26</f>
        <v>2.60982517003858</v>
      </c>
      <c r="U501" s="69" t="n">
        <f aca="false">VLOOKUP($R501,$K$6:$Q$506,7)/$C$26</f>
        <v>5.60225111358492</v>
      </c>
      <c r="V501" s="28" t="s">
        <v>619</v>
      </c>
      <c r="W501" s="78" t="n">
        <f aca="false">G501*S501+H501*T501+I501*U501</f>
        <v>0</v>
      </c>
      <c r="X501" s="25"/>
      <c r="Y501" s="25"/>
      <c r="Z501" s="25"/>
    </row>
    <row r="502" customFormat="false" ht="15.75" hidden="false" customHeight="false" outlineLevel="0" collapsed="false">
      <c r="A502" s="25"/>
      <c r="B502" s="25"/>
      <c r="C502" s="25"/>
      <c r="D502" s="25"/>
      <c r="E502" s="25"/>
      <c r="F502" s="28" t="s">
        <v>620</v>
      </c>
      <c r="G502" s="103" t="n">
        <v>0</v>
      </c>
      <c r="H502" s="76" t="n">
        <v>0</v>
      </c>
      <c r="I502" s="77" t="n">
        <v>0</v>
      </c>
      <c r="J502" s="25"/>
      <c r="K502" s="61" t="n">
        <v>496</v>
      </c>
      <c r="L502" s="62" t="n">
        <f aca="false">$B$17+$B$18*EXP(-K502/$B$21)+$B$19*EXP(-K502/$B$22)+$B$20*EXP(-K502/$B$23)</f>
        <v>0.280991123552043</v>
      </c>
      <c r="M502" s="63" t="n">
        <f aca="false">EXP(-K502/$D$9)</f>
        <v>5.55788956631507E-019</v>
      </c>
      <c r="N502" s="63" t="n">
        <f aca="false">EXP(-K502/$D$8)</f>
        <v>0.0105623581539978</v>
      </c>
      <c r="O502" s="64" t="n">
        <f aca="false">(K502*$B$17+$B$18*$B$21*(1-EXP(-K502/$B$21))+$B$19*$B$22*(1-EXP(-K502/$B$22))+$B$20*$B$23*(1-EXP(-K502/$B$23)))*$C$7</f>
        <v>3.1116417409634E-013</v>
      </c>
      <c r="P502" s="64" t="n">
        <f aca="false">$D$9*(1-EXP(-K502/$D$9))*$C$9</f>
        <v>2.36561263728046E-012</v>
      </c>
      <c r="Q502" s="65" t="n">
        <f aca="false">$D$8*(1-EXP(-K502/$D$8))*$C$8</f>
        <v>3.87064301338248E-011</v>
      </c>
      <c r="R502" s="66" t="n">
        <f aca="false">$B$13-K502</f>
        <v>4</v>
      </c>
      <c r="S502" s="67" t="n">
        <f aca="false">VLOOKUP($R502,$K$6:$Q$506,5)/$C$26</f>
        <v>0.0193333938758338</v>
      </c>
      <c r="T502" s="68" t="n">
        <f aca="false">VLOOKUP($R502,$K$6:$Q$506,6)/$C$26</f>
        <v>2.17238568562389</v>
      </c>
      <c r="U502" s="69" t="n">
        <f aca="false">VLOOKUP($R502,$K$6:$Q$506,7)/$C$26</f>
        <v>4.50226473262306</v>
      </c>
      <c r="V502" s="28" t="s">
        <v>620</v>
      </c>
      <c r="W502" s="78" t="n">
        <f aca="false">G502*S502+H502*T502+I502*U502</f>
        <v>0</v>
      </c>
      <c r="X502" s="25"/>
      <c r="Y502" s="25"/>
      <c r="Z502" s="25"/>
    </row>
    <row r="503" customFormat="false" ht="15.75" hidden="false" customHeight="false" outlineLevel="0" collapsed="false">
      <c r="A503" s="25"/>
      <c r="B503" s="25"/>
      <c r="C503" s="25"/>
      <c r="D503" s="25"/>
      <c r="E503" s="25"/>
      <c r="F503" s="28" t="s">
        <v>621</v>
      </c>
      <c r="G503" s="103" t="n">
        <v>0</v>
      </c>
      <c r="H503" s="76" t="n">
        <v>0</v>
      </c>
      <c r="I503" s="77" t="n">
        <v>0</v>
      </c>
      <c r="J503" s="25"/>
      <c r="K503" s="61" t="n">
        <v>497</v>
      </c>
      <c r="L503" s="62" t="n">
        <f aca="false">$B$17+$B$18*EXP(-K503/$B$21)+$B$19*EXP(-K503/$B$22)+$B$20*EXP(-K503/$B$23)</f>
        <v>0.280829830661756</v>
      </c>
      <c r="M503" s="63" t="n">
        <f aca="false">EXP(-K503/$D$9)</f>
        <v>5.10628788577902E-019</v>
      </c>
      <c r="N503" s="63" t="n">
        <f aca="false">EXP(-K503/$D$8)</f>
        <v>0.0104658989356551</v>
      </c>
      <c r="O503" s="64" t="n">
        <f aca="false">(K503*$B$17+$B$18*$B$21*(1-EXP(-K503/$B$21))+$B$19*$B$22*(1-EXP(-K503/$B$22))+$B$20*$B$23*(1-EXP(-K503/$B$23)))*$C$7</f>
        <v>3.11643090033534E-013</v>
      </c>
      <c r="P503" s="64" t="n">
        <f aca="false">$D$9*(1-EXP(-K503/$D$9))*$C$9</f>
        <v>2.36561263728046E-012</v>
      </c>
      <c r="Q503" s="65" t="n">
        <f aca="false">$D$8*(1-EXP(-K503/$D$8))*$C$8</f>
        <v>3.8710203582335E-011</v>
      </c>
      <c r="R503" s="66" t="n">
        <f aca="false">$B$13-K503</f>
        <v>3</v>
      </c>
      <c r="S503" s="67" t="n">
        <f aca="false">VLOOKUP($R503,$K$6:$Q$506,5)/$C$26</f>
        <v>0.0148749800629569</v>
      </c>
      <c r="T503" s="68" t="n">
        <f aca="false">VLOOKUP($R503,$K$6:$Q$506,6)/$C$26</f>
        <v>1.69625891786103</v>
      </c>
      <c r="U503" s="69" t="n">
        <f aca="false">VLOOKUP($R503,$K$6:$Q$506,7)/$C$26</f>
        <v>3.39214029977024</v>
      </c>
      <c r="V503" s="28" t="s">
        <v>621</v>
      </c>
      <c r="W503" s="78" t="n">
        <f aca="false">G503*S503+H503*T503+I503*U503</f>
        <v>0</v>
      </c>
      <c r="X503" s="25"/>
      <c r="Y503" s="25"/>
      <c r="Z503" s="25"/>
    </row>
    <row r="504" customFormat="false" ht="15.75" hidden="false" customHeight="false" outlineLevel="0" collapsed="false">
      <c r="A504" s="25"/>
      <c r="B504" s="25"/>
      <c r="C504" s="25"/>
      <c r="D504" s="25"/>
      <c r="E504" s="25"/>
      <c r="F504" s="28" t="s">
        <v>622</v>
      </c>
      <c r="G504" s="103" t="n">
        <v>0</v>
      </c>
      <c r="H504" s="76" t="n">
        <v>0</v>
      </c>
      <c r="I504" s="77" t="n">
        <v>0</v>
      </c>
      <c r="J504" s="25"/>
      <c r="K504" s="61" t="n">
        <v>498</v>
      </c>
      <c r="L504" s="62" t="n">
        <f aca="false">$B$17+$B$18*EXP(-K504/$B$21)+$B$19*EXP(-K504/$B$22)+$B$20*EXP(-K504/$B$23)</f>
        <v>0.280668946448499</v>
      </c>
      <c r="M504" s="63" t="n">
        <f aca="false">EXP(-K504/$D$9)</f>
        <v>4.69138072308644E-019</v>
      </c>
      <c r="N504" s="63" t="n">
        <f aca="false">EXP(-K504/$D$8)</f>
        <v>0.0103703206172656</v>
      </c>
      <c r="O504" s="64" t="n">
        <f aca="false">(K504*$B$17+$B$18*$B$21*(1-EXP(-K504/$B$21))+$B$19*$B$22*(1-EXP(-K504/$B$22))+$B$20*$B$23*(1-EXP(-K504/$B$23)))*$C$7</f>
        <v>3.12121731335751E-013</v>
      </c>
      <c r="P504" s="64" t="n">
        <f aca="false">$D$9*(1-EXP(-K504/$D$9))*$C$9</f>
        <v>2.36561263728046E-012</v>
      </c>
      <c r="Q504" s="65" t="n">
        <f aca="false">$D$8*(1-EXP(-K504/$D$8))*$C$8</f>
        <v>3.87139425703688E-011</v>
      </c>
      <c r="R504" s="66" t="n">
        <f aca="false">$B$13-K504</f>
        <v>2</v>
      </c>
      <c r="S504" s="67" t="n">
        <f aca="false">VLOOKUP($R504,$K$6:$Q$506,5)/$C$26</f>
        <v>0.0101998277797042</v>
      </c>
      <c r="T504" s="68" t="n">
        <f aca="false">VLOOKUP($R504,$K$6:$Q$506,6)/$C$26</f>
        <v>1.17802335144059</v>
      </c>
      <c r="U504" s="69" t="n">
        <f aca="false">VLOOKUP($R504,$K$6:$Q$506,7)/$C$26</f>
        <v>2.27178437741858</v>
      </c>
      <c r="V504" s="28" t="s">
        <v>622</v>
      </c>
      <c r="W504" s="78" t="n">
        <f aca="false">G504*S504+H504*T504+I504*U504</f>
        <v>0</v>
      </c>
      <c r="X504" s="25"/>
      <c r="Y504" s="25"/>
      <c r="Z504" s="25"/>
    </row>
    <row r="505" customFormat="false" ht="15.75" hidden="false" customHeight="false" outlineLevel="0" collapsed="false">
      <c r="A505" s="25"/>
      <c r="B505" s="25"/>
      <c r="C505" s="25"/>
      <c r="D505" s="25"/>
      <c r="E505" s="25"/>
      <c r="F505" s="28" t="s">
        <v>623</v>
      </c>
      <c r="G505" s="103" t="n">
        <v>0</v>
      </c>
      <c r="H505" s="76" t="n">
        <v>0</v>
      </c>
      <c r="I505" s="77" t="n">
        <v>0</v>
      </c>
      <c r="J505" s="25"/>
      <c r="K505" s="61" t="n">
        <v>499</v>
      </c>
      <c r="L505" s="62" t="n">
        <f aca="false">$B$17+$B$18*EXP(-K505/$B$21)+$B$19*EXP(-K505/$B$22)+$B$20*EXP(-K505/$B$23)</f>
        <v>0.280508469870975</v>
      </c>
      <c r="M505" s="63" t="n">
        <f aca="false">EXP(-K505/$D$9)</f>
        <v>4.31018649579903E-019</v>
      </c>
      <c r="N505" s="63" t="n">
        <f aca="false">EXP(-K505/$D$8)</f>
        <v>0.010275615154137</v>
      </c>
      <c r="O505" s="64" t="n">
        <f aca="false">(K505*$B$17+$B$18*$B$21*(1-EXP(-K505/$B$21))+$B$19*$B$22*(1-EXP(-K505/$B$22))+$B$20*$B$23*(1-EXP(-K505/$B$23)))*$C$7</f>
        <v>3.12600098698844E-013</v>
      </c>
      <c r="P505" s="64" t="n">
        <f aca="false">$D$9*(1-EXP(-K505/$D$9))*$C$9</f>
        <v>2.36561263728046E-012</v>
      </c>
      <c r="Q505" s="65" t="n">
        <f aca="false">$D$8*(1-EXP(-K505/$D$8))*$C$8</f>
        <v>3.87176474126315E-011</v>
      </c>
      <c r="R505" s="66" t="n">
        <f aca="false">$B$13-K505</f>
        <v>1</v>
      </c>
      <c r="S505" s="67" t="n">
        <f aca="false">VLOOKUP($R505,$K$6:$Q$506,5)/$C$26</f>
        <v>0.00526110869498567</v>
      </c>
      <c r="T505" s="68" t="n">
        <f aca="false">VLOOKUP($R505,$K$6:$Q$506,6)/$C$26</f>
        <v>0.613954871180569</v>
      </c>
      <c r="U505" s="69" t="n">
        <f aca="false">VLOOKUP($R505,$K$6:$Q$506,7)/$C$26</f>
        <v>1.14110266679015</v>
      </c>
      <c r="V505" s="28" t="s">
        <v>623</v>
      </c>
      <c r="W505" s="78" t="n">
        <f aca="false">G505*S505+H505*T505+I505*U505</f>
        <v>0</v>
      </c>
      <c r="X505" s="25"/>
      <c r="Y505" s="25"/>
      <c r="Z505" s="25"/>
    </row>
    <row r="506" customFormat="false" ht="15.75" hidden="false" customHeight="false" outlineLevel="0" collapsed="false">
      <c r="A506" s="25"/>
      <c r="B506" s="25"/>
      <c r="C506" s="25"/>
      <c r="D506" s="25"/>
      <c r="E506" s="25"/>
      <c r="F506" s="28" t="s">
        <v>624</v>
      </c>
      <c r="G506" s="116" t="n">
        <v>0</v>
      </c>
      <c r="H506" s="117" t="n">
        <v>0</v>
      </c>
      <c r="I506" s="118" t="n">
        <v>0</v>
      </c>
      <c r="J506" s="25"/>
      <c r="K506" s="119" t="n">
        <v>500</v>
      </c>
      <c r="L506" s="120" t="n">
        <f aca="false">$B$17+$B$18*EXP(-K506/$B$21)+$B$19*EXP(-K506/$B$22)+$B$20*EXP(-K506/$B$23)</f>
        <v>0.280348399890699</v>
      </c>
      <c r="M506" s="121" t="n">
        <f aca="false">EXP(-K506/$D$9)</f>
        <v>3.95996588747251E-019</v>
      </c>
      <c r="N506" s="121" t="n">
        <f aca="false">EXP(-K506/$D$8)</f>
        <v>0.0101817745750441</v>
      </c>
      <c r="O506" s="62" t="n">
        <f aca="false">(K506*$B$17+$B$18*$B$21*(1-EXP(-K506/$B$21))+$B$19*$B$22*(1-EXP(-K506/$B$22))+$B$20*$B$23*(1-EXP(-K506/$B$23)))*$C$7</f>
        <v>3.13078192816893E-013</v>
      </c>
      <c r="P506" s="122" t="n">
        <f aca="false">$D$9*(1-EXP(-K506/$D$9))*$C$9</f>
        <v>2.36561263728046E-012</v>
      </c>
      <c r="Q506" s="122" t="n">
        <f aca="false">$D$8*(1-EXP(-K506/$D$8))*$C$8</f>
        <v>3.87213184209546E-011</v>
      </c>
      <c r="R506" s="123" t="n">
        <f aca="false">$B$13-K506</f>
        <v>0</v>
      </c>
      <c r="S506" s="124" t="n">
        <f aca="false">VLOOKUP($R506,$K$6:$Q$506,5)/$C$26</f>
        <v>0</v>
      </c>
      <c r="T506" s="125" t="n">
        <f aca="false">VLOOKUP($R506,$K$6:$Q$506,6)/$C$26</f>
        <v>0</v>
      </c>
      <c r="U506" s="126" t="n">
        <f aca="false">VLOOKUP($R506,$K$6:$Q$506,7)/$C$26</f>
        <v>0</v>
      </c>
      <c r="V506" s="28" t="s">
        <v>624</v>
      </c>
      <c r="W506" s="127" t="n">
        <f aca="false">G506*S506+H506*T506+I506*U506</f>
        <v>0</v>
      </c>
      <c r="X506" s="25"/>
      <c r="Y506" s="25"/>
      <c r="Z506" s="25"/>
    </row>
    <row r="507" customFormat="false" ht="15.7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.7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.7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.7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.7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.7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.7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.7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.7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.7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.7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.7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.7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.7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.7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.7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.7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.7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.7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.7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.7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.7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.7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.7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.7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.7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.7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.7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.7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.7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.7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.7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.7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.7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.7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.7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.7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.7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.7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.7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.7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.7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.7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.7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.7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.7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.7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.7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.7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.7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.7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.7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.7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.7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.7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.7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.7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.7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.7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.7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.7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.7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.7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.7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.7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.7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.7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.7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.7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.7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.7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.7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.7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.7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.7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.7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.7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.7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.7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.7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.7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.7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.7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.7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.7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.7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.7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.7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.7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.7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.7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.7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.7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.7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.7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.7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.7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.7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.7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.7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.7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.7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.7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.7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.7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.7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.7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.7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.7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.7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.7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.7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.7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.7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.7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.7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.7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.7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.7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.7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.7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.7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.7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.7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.7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.7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.7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.7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.7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.7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.7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.7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.7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.7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.7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.7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.7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.7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.7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.7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.7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.7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.7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.7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.7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.7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.7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.7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.7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.7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.7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.7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.7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.7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.7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.7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.7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.7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.7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.7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.7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.7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.7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.7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.7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.7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.7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.7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.7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.7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.7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.7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.7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.7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.7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.7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.7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.7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.7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.7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.7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.7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.7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.7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.7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.7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.7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.7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.7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.7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.7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.7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.7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.7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.7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.7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.7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.7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.7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.7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.7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.7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.7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.7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.7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.7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.7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.7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.7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.7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.7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.7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.7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.7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.7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.7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.7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.7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.7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.7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.7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.7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.7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.7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.7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.7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.7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.7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.7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.7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.7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.7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.7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.7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.7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.7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.7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.7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.7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.7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.7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.7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.7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.7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.7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.7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.7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.7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.7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.7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.7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.7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.7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.7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.7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.7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.7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.7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.7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.7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.7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.7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.7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.7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.7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.7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.7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.7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.7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.7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.7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.7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.7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.7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.7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.7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.7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.7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.7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.7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.7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.7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.7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.7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.7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.7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.7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.7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.7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.7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.7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.7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.7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.7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.7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.7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.7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.7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.7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.7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.7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.7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.7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.7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.7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.7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.7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.7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.7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.7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.7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.7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.7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.7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.7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.7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.7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.7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.7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.7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.7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.7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.7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.7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.7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.7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.7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.7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.7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.7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.7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.7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.7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.7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.7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.7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.7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.7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.7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.7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.7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.7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.7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.7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.7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.7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.7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.7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.7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.7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.7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.7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.7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.7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.7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.7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.7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.7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.7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.7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.7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.7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.7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.7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.7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.7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.7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.7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.7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.7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.7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.7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.7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.7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.7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.7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.7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.7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.7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.7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.7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.7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.7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.7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.7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.7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.7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.7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.7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.7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.7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.7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.7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.7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.7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.7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.7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.7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.7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.7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.7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.7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.7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.7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.7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.7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.7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.7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.7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.7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.7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.7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.7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.7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.7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.7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.7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.7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.7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.7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.7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.7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.7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.7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.7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.7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.7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.7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.7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.7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.7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.7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.7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.7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.7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.7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.7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.7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.7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.7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.7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.7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.7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.7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.7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.7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.7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.7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.7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.7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.7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.7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.7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.7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.7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.7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.7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.7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.7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.7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.7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.7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.7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.7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.7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.7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.7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.7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.7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.7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.7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.7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.7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.7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.7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.7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.7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.7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.7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.7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.7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.7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.7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.7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.7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.7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.7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.7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.7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.7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.7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.7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.7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.7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5">
    <mergeCell ref="B4:C4"/>
    <mergeCell ref="G5:I5"/>
    <mergeCell ref="L5:N5"/>
    <mergeCell ref="O5:Q5"/>
    <mergeCell ref="S5:U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4" t="s">
        <v>149</v>
      </c>
      <c r="B1" s="25"/>
      <c r="C1" s="25"/>
      <c r="D1" s="25"/>
      <c r="E1" s="25"/>
      <c r="F1" s="25"/>
      <c r="G1" s="25"/>
      <c r="H1" s="25"/>
      <c r="I1" s="25"/>
      <c r="J1" s="25"/>
      <c r="K1" s="26" t="s">
        <v>150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6" t="s">
        <v>151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customFormat="false" ht="15.75" hidden="false" customHeight="false" outlineLevel="0" collapsed="false">
      <c r="A3" s="25"/>
      <c r="B3" s="27" t="s">
        <v>152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 t="s">
        <v>153</v>
      </c>
      <c r="S3" s="28" t="n">
        <v>1</v>
      </c>
      <c r="T3" s="28" t="n">
        <v>27</v>
      </c>
      <c r="U3" s="28" t="n">
        <v>273</v>
      </c>
      <c r="V3" s="25"/>
      <c r="W3" s="25"/>
      <c r="X3" s="25"/>
    </row>
    <row r="4" customFormat="false" ht="15.75" hidden="false" customHeight="false" outlineLevel="0" collapsed="false">
      <c r="A4" s="29"/>
      <c r="B4" s="30" t="s">
        <v>154</v>
      </c>
      <c r="C4" s="30"/>
      <c r="D4" s="30" t="s">
        <v>155</v>
      </c>
      <c r="E4" s="31" t="s">
        <v>156</v>
      </c>
      <c r="F4" s="25"/>
      <c r="G4" s="32" t="s">
        <v>157</v>
      </c>
      <c r="H4" s="33" t="s">
        <v>158</v>
      </c>
      <c r="I4" s="34" t="s">
        <v>159</v>
      </c>
      <c r="J4" s="25"/>
      <c r="K4" s="32" t="s">
        <v>160</v>
      </c>
      <c r="L4" s="33" t="s">
        <v>161</v>
      </c>
      <c r="M4" s="33" t="s">
        <v>162</v>
      </c>
      <c r="N4" s="33" t="s">
        <v>163</v>
      </c>
      <c r="O4" s="35" t="s">
        <v>164</v>
      </c>
      <c r="P4" s="35" t="s">
        <v>165</v>
      </c>
      <c r="Q4" s="35" t="s">
        <v>166</v>
      </c>
      <c r="R4" s="36" t="s">
        <v>167</v>
      </c>
      <c r="S4" s="37" t="s">
        <v>168</v>
      </c>
      <c r="T4" s="36" t="s">
        <v>169</v>
      </c>
      <c r="U4" s="38" t="s">
        <v>170</v>
      </c>
      <c r="V4" s="25"/>
      <c r="W4" s="39" t="s">
        <v>171</v>
      </c>
      <c r="X4" s="39" t="s">
        <v>172</v>
      </c>
    </row>
    <row r="5" customFormat="false" ht="39.55" hidden="false" customHeight="true" outlineLevel="0" collapsed="false">
      <c r="A5" s="40"/>
      <c r="B5" s="41" t="s">
        <v>173</v>
      </c>
      <c r="C5" s="42" t="s">
        <v>174</v>
      </c>
      <c r="D5" s="43" t="s">
        <v>175</v>
      </c>
      <c r="E5" s="44"/>
      <c r="F5" s="45"/>
      <c r="G5" s="46" t="s">
        <v>176</v>
      </c>
      <c r="H5" s="46"/>
      <c r="I5" s="46"/>
      <c r="J5" s="45"/>
      <c r="K5" s="47" t="s">
        <v>177</v>
      </c>
      <c r="L5" s="48" t="s">
        <v>178</v>
      </c>
      <c r="M5" s="48"/>
      <c r="N5" s="48"/>
      <c r="O5" s="48" t="s">
        <v>179</v>
      </c>
      <c r="P5" s="48"/>
      <c r="Q5" s="48"/>
      <c r="R5" s="49" t="s">
        <v>180</v>
      </c>
      <c r="S5" s="50" t="s">
        <v>181</v>
      </c>
      <c r="T5" s="50"/>
      <c r="U5" s="50"/>
      <c r="V5" s="45"/>
      <c r="W5" s="51" t="s">
        <v>182</v>
      </c>
      <c r="X5" s="52" t="n">
        <f aca="false">SUM(W6:W506)</f>
        <v>1.13889755894918</v>
      </c>
    </row>
    <row r="6" customFormat="false" ht="15.75" hidden="false" customHeight="false" outlineLevel="0" collapsed="false">
      <c r="A6" s="53"/>
      <c r="B6" s="54" t="s">
        <v>183</v>
      </c>
      <c r="C6" s="55" t="s">
        <v>184</v>
      </c>
      <c r="D6" s="56" t="s">
        <v>185</v>
      </c>
      <c r="E6" s="57" t="s">
        <v>186</v>
      </c>
      <c r="F6" s="28" t="s">
        <v>44</v>
      </c>
      <c r="G6" s="58" t="n">
        <v>0</v>
      </c>
      <c r="H6" s="59" t="n">
        <v>0</v>
      </c>
      <c r="I6" s="60" t="n">
        <v>0</v>
      </c>
      <c r="J6" s="25"/>
      <c r="K6" s="61" t="n">
        <v>0</v>
      </c>
      <c r="L6" s="62" t="n">
        <f aca="false">$B$17+$B$18*EXP(-K6/$B$21)+$B$19*EXP(-K6/$B$22)+$B$20*EXP(-K6/$B$23)</f>
        <v>1</v>
      </c>
      <c r="M6" s="63" t="n">
        <f aca="false">EXP(-K6/$D$9)</f>
        <v>1</v>
      </c>
      <c r="N6" s="63" t="n">
        <f aca="false">EXP(-K6/$D$8)</f>
        <v>1</v>
      </c>
      <c r="O6" s="64" t="n">
        <f aca="false">(K6*$B$17+$B$18*$B$21*(1-EXP(-K6/$B$21))+$B$19*$B$22*(1-EXP(-K6/$B$22))+$B$20*$B$23*(1-EXP(-K6/$B$23)))*$C$7</f>
        <v>0</v>
      </c>
      <c r="P6" s="64" t="n">
        <f aca="false">$D$9*(1-EXP(-K6/$D$9))*$C$9</f>
        <v>0</v>
      </c>
      <c r="Q6" s="65" t="n">
        <f aca="false">$D$8*(1-EXP(-K6/$D$8))*$C$8</f>
        <v>0</v>
      </c>
      <c r="R6" s="66" t="n">
        <f aca="false">$B$13-K6</f>
        <v>100</v>
      </c>
      <c r="S6" s="67" t="n">
        <f aca="false">VLOOKUP($R6,$K$6:$Q$506,5)/$C$26</f>
        <v>1</v>
      </c>
      <c r="T6" s="68" t="n">
        <f aca="false">VLOOKUP($R6,$K$6:$Q$506,6)/$C$26</f>
        <v>26.4972125465053</v>
      </c>
      <c r="U6" s="69" t="n">
        <f aca="false">VLOOKUP($R6,$K$6:$Q$506,7)/$C$26</f>
        <v>263.161911311299</v>
      </c>
      <c r="V6" s="28" t="s">
        <v>44</v>
      </c>
      <c r="W6" s="70" t="n">
        <f aca="false">G6*S6+H6*T6+I6*U6</f>
        <v>0</v>
      </c>
      <c r="X6" s="25"/>
    </row>
    <row r="7" customFormat="false" ht="15.75" hidden="false" customHeight="false" outlineLevel="0" collapsed="false">
      <c r="A7" s="71" t="s">
        <v>187</v>
      </c>
      <c r="B7" s="72" t="n">
        <v>1.33E-005</v>
      </c>
      <c r="C7" s="73" t="n">
        <f aca="false">B7*$B$10/E7*1000000000/$B$11</f>
        <v>1.70487053477734E-015</v>
      </c>
      <c r="D7" s="74" t="s">
        <v>188</v>
      </c>
      <c r="E7" s="75" t="n">
        <v>44.01</v>
      </c>
      <c r="F7" s="28" t="s">
        <v>45</v>
      </c>
      <c r="G7" s="58" t="n">
        <f aca="false">time_differentiated_CO2!D3</f>
        <v>0</v>
      </c>
      <c r="H7" s="76" t="n">
        <v>0</v>
      </c>
      <c r="I7" s="77" t="n">
        <v>0</v>
      </c>
      <c r="J7" s="25"/>
      <c r="K7" s="61" t="n">
        <v>1</v>
      </c>
      <c r="L7" s="62" t="n">
        <f aca="false">$B$17+$B$18*EXP(-K7/$B$21)+$B$19*EXP(-K7/$B$22)+$B$20*EXP(-K7/$B$23)</f>
        <v>0.934525143351474</v>
      </c>
      <c r="M7" s="63" t="n">
        <f aca="false">EXP(-K7/$D$9)</f>
        <v>0.918745834161034</v>
      </c>
      <c r="N7" s="63" t="n">
        <f aca="false">EXP(-K7/$D$8)</f>
        <v>0.990867643670448</v>
      </c>
      <c r="O7" s="64" t="n">
        <f aca="false">(K7*$B$17+$B$18*$B$21*(1-EXP(-K7/$B$21))+$B$19*$B$22*(1-EXP(-K7/$B$22))+$B$20*$B$23*(1-EXP(-K7/$B$23)))*$C$7</f>
        <v>1.64713840243936E-015</v>
      </c>
      <c r="P7" s="64" t="n">
        <f aca="false">$D$9*(1-EXP(-K7/$D$9))*$C$9</f>
        <v>1.92215881540341E-013</v>
      </c>
      <c r="Q7" s="65" t="n">
        <f aca="false">$D$8*(1-EXP(-K7/$D$8))*$C$8</f>
        <v>3.57254360737198E-013</v>
      </c>
      <c r="R7" s="66" t="n">
        <f aca="false">$B$13-K7</f>
        <v>99</v>
      </c>
      <c r="S7" s="67" t="n">
        <f aca="false">VLOOKUP($R7,$K$6:$Q$506,5)/$C$26</f>
        <v>0.992170798836874</v>
      </c>
      <c r="T7" s="68" t="n">
        <f aca="false">VLOOKUP($R7,$K$6:$Q$506,6)/$C$26</f>
        <v>26.4967233544653</v>
      </c>
      <c r="U7" s="69" t="n">
        <f aca="false">VLOOKUP($R7,$K$6:$Q$506,7)/$C$26</f>
        <v>261.548021815097</v>
      </c>
      <c r="V7" s="28" t="s">
        <v>45</v>
      </c>
      <c r="W7" s="78" t="n">
        <f aca="false">G7*S7+H7*T7+I7*U7</f>
        <v>0</v>
      </c>
      <c r="X7" s="25"/>
    </row>
    <row r="8" customFormat="false" ht="15.75" hidden="false" customHeight="false" outlineLevel="0" collapsed="false">
      <c r="A8" s="71" t="s">
        <v>189</v>
      </c>
      <c r="B8" s="72" t="n">
        <v>0.0028</v>
      </c>
      <c r="C8" s="73" t="n">
        <f aca="false">B8*$B$10/E8*1000000000/$B$11</f>
        <v>3.58895647987022E-013</v>
      </c>
      <c r="D8" s="74" t="n">
        <v>109</v>
      </c>
      <c r="E8" s="75" t="n">
        <v>44.013</v>
      </c>
      <c r="F8" s="28" t="s">
        <v>46</v>
      </c>
      <c r="G8" s="58" t="n">
        <f aca="false">time_differentiated_CO2!D4</f>
        <v>0</v>
      </c>
      <c r="H8" s="76" t="n">
        <v>0</v>
      </c>
      <c r="I8" s="77" t="n">
        <v>0</v>
      </c>
      <c r="J8" s="25"/>
      <c r="K8" s="61" t="n">
        <v>2</v>
      </c>
      <c r="L8" s="62" t="n">
        <f aca="false">$B$17+$B$18*EXP(-K8/$B$21)+$B$19*EXP(-K8/$B$22)+$B$20*EXP(-K8/$B$23)</f>
        <v>0.881133921191247</v>
      </c>
      <c r="M8" s="63" t="n">
        <f aca="false">EXP(-K8/$D$9)</f>
        <v>0.844093907788253</v>
      </c>
      <c r="N8" s="63" t="n">
        <f aca="false">EXP(-K8/$D$8)</f>
        <v>0.981818687273025</v>
      </c>
      <c r="O8" s="64" t="n">
        <f aca="false">(K8*$B$17+$B$18*$B$21*(1-EXP(-K8/$B$21))+$B$19*$B$22*(1-EXP(-K8/$B$22))+$B$20*$B$23*(1-EXP(-K8/$B$23)))*$C$7</f>
        <v>3.19334364831333E-015</v>
      </c>
      <c r="P8" s="64" t="n">
        <f aca="false">$D$9*(1-EXP(-K8/$D$9))*$C$9</f>
        <v>3.6881342196512E-013</v>
      </c>
      <c r="Q8" s="65" t="n">
        <f aca="false">$D$8*(1-EXP(-K8/$D$8))*$C$8</f>
        <v>7.11246147351858E-013</v>
      </c>
      <c r="R8" s="66" t="n">
        <f aca="false">$B$13-K8</f>
        <v>98</v>
      </c>
      <c r="S8" s="67" t="n">
        <f aca="false">VLOOKUP($R8,$K$6:$Q$506,5)/$C$26</f>
        <v>0.984323328968635</v>
      </c>
      <c r="T8" s="68" t="n">
        <f aca="false">VLOOKUP($R8,$K$6:$Q$506,6)/$C$26</f>
        <v>26.4961908981299</v>
      </c>
      <c r="U8" s="69" t="n">
        <f aca="false">VLOOKUP($R8,$K$6:$Q$506,7)/$C$26</f>
        <v>259.919257866136</v>
      </c>
      <c r="V8" s="28" t="s">
        <v>46</v>
      </c>
      <c r="W8" s="78" t="n">
        <f aca="false">G8*S8+H8*T8+I8*U8</f>
        <v>0</v>
      </c>
      <c r="X8" s="25"/>
    </row>
    <row r="9" customFormat="false" ht="15.75" hidden="false" customHeight="false" outlineLevel="0" collapsed="false">
      <c r="A9" s="79" t="s">
        <v>190</v>
      </c>
      <c r="B9" s="80" t="n">
        <v>0.00057</v>
      </c>
      <c r="C9" s="81" t="n">
        <f aca="false">B9*$B$10/E9*1000000000/$B$11</f>
        <v>2.00475647227157E-013</v>
      </c>
      <c r="D9" s="82" t="n">
        <v>11.8</v>
      </c>
      <c r="E9" s="83" t="n">
        <v>16.04</v>
      </c>
      <c r="F9" s="28" t="s">
        <v>47</v>
      </c>
      <c r="G9" s="58" t="n">
        <f aca="false">time_differentiated_CO2!D5</f>
        <v>0</v>
      </c>
      <c r="H9" s="76" t="n">
        <v>0</v>
      </c>
      <c r="I9" s="77" t="n">
        <v>0</v>
      </c>
      <c r="J9" s="25"/>
      <c r="K9" s="61" t="n">
        <v>3</v>
      </c>
      <c r="L9" s="62" t="n">
        <f aca="false">$B$17+$B$18*EXP(-K9/$B$21)+$B$19*EXP(-K9/$B$22)+$B$20*EXP(-K9/$B$23)</f>
        <v>0.837358501592201</v>
      </c>
      <c r="M9" s="63" t="n">
        <f aca="false">EXP(-K9/$D$9)</f>
        <v>0.775507761421166</v>
      </c>
      <c r="N9" s="63" t="n">
        <f aca="false">EXP(-K9/$D$8)</f>
        <v>0.972852369169834</v>
      </c>
      <c r="O9" s="64" t="n">
        <f aca="false">(K9*$B$17+$B$18*$B$21*(1-EXP(-K9/$B$21))+$B$19*$B$22*(1-EXP(-K9/$B$22))+$B$20*$B$23*(1-EXP(-K9/$B$23)))*$C$7</f>
        <v>4.65703187629787E-015</v>
      </c>
      <c r="P9" s="64" t="n">
        <f aca="false">$D$9*(1-EXP(-K9/$D$9))*$C$9</f>
        <v>5.3106167655347E-013</v>
      </c>
      <c r="Q9" s="65" t="n">
        <f aca="false">$D$8*(1-EXP(-K9/$D$8))*$C$8</f>
        <v>1.06200515483342E-012</v>
      </c>
      <c r="R9" s="66" t="n">
        <f aca="false">$B$13-K9</f>
        <v>97</v>
      </c>
      <c r="S9" s="67" t="n">
        <f aca="false">VLOOKUP($R9,$K$6:$Q$506,5)/$C$26</f>
        <v>0.976457296265978</v>
      </c>
      <c r="T9" s="68" t="n">
        <f aca="false">VLOOKUP($R9,$K$6:$Q$506,6)/$C$26</f>
        <v>26.4956113511915</v>
      </c>
      <c r="U9" s="69" t="n">
        <f aca="false">VLOOKUP($R9,$K$6:$Q$506,7)/$C$26</f>
        <v>258.275482373652</v>
      </c>
      <c r="V9" s="28" t="s">
        <v>47</v>
      </c>
      <c r="W9" s="78" t="n">
        <f aca="false">G9*S9+H9*T9+I9*U9</f>
        <v>0</v>
      </c>
      <c r="X9" s="25"/>
    </row>
    <row r="10" customFormat="false" ht="15.75" hidden="false" customHeight="false" outlineLevel="0" collapsed="false">
      <c r="A10" s="71" t="s">
        <v>191</v>
      </c>
      <c r="B10" s="84" t="n">
        <v>28.97</v>
      </c>
      <c r="C10" s="54" t="s">
        <v>192</v>
      </c>
      <c r="D10" s="85"/>
      <c r="E10" s="86"/>
      <c r="F10" s="28" t="s">
        <v>48</v>
      </c>
      <c r="G10" s="58" t="n">
        <f aca="false">time_differentiated_CO2!D6</f>
        <v>0</v>
      </c>
      <c r="H10" s="76" t="n">
        <v>0</v>
      </c>
      <c r="I10" s="77" t="n">
        <v>0</v>
      </c>
      <c r="J10" s="25"/>
      <c r="K10" s="61" t="n">
        <v>4</v>
      </c>
      <c r="L10" s="62" t="n">
        <f aca="false">$B$17+$B$18*EXP(-K10/$B$21)+$B$19*EXP(-K10/$B$22)+$B$20*EXP(-K10/$B$23)</f>
        <v>0.801241693266786</v>
      </c>
      <c r="M10" s="63" t="n">
        <f aca="false">EXP(-K10/$D$9)</f>
        <v>0.712494525165245</v>
      </c>
      <c r="N10" s="63" t="n">
        <f aca="false">EXP(-K10/$D$8)</f>
        <v>0.963967934678526</v>
      </c>
      <c r="O10" s="64" t="n">
        <f aca="false">(K10*$B$17+$B$18*$B$21*(1-EXP(-K10/$B$21))+$B$19*$B$22*(1-EXP(-K10/$B$22))+$B$20*$B$23*(1-EXP(-K10/$B$23)))*$C$7</f>
        <v>6.05286401566322E-015</v>
      </c>
      <c r="P10" s="64" t="n">
        <f aca="false">$D$9*(1-EXP(-K10/$D$9))*$C$9</f>
        <v>6.80126584556416E-013</v>
      </c>
      <c r="Q10" s="65" t="n">
        <f aca="false">$D$8*(1-EXP(-K10/$D$8))*$C$8</f>
        <v>1.40956090607286E-012</v>
      </c>
      <c r="R10" s="66" t="n">
        <f aca="false">$B$13-K10</f>
        <v>96</v>
      </c>
      <c r="S10" s="67" t="n">
        <f aca="false">VLOOKUP($R10,$K$6:$Q$506,5)/$C$26</f>
        <v>0.968572398978998</v>
      </c>
      <c r="T10" s="68" t="n">
        <f aca="false">VLOOKUP($R10,$K$6:$Q$506,6)/$C$26</f>
        <v>26.4949805489425</v>
      </c>
      <c r="U10" s="69" t="n">
        <f aca="false">VLOOKUP($R10,$K$6:$Q$506,7)/$C$26</f>
        <v>256.61655698338</v>
      </c>
      <c r="V10" s="28" t="s">
        <v>48</v>
      </c>
      <c r="W10" s="78" t="n">
        <f aca="false">G10*S10+H10*T10+I10*U10</f>
        <v>0</v>
      </c>
      <c r="X10" s="25"/>
    </row>
    <row r="11" customFormat="false" ht="15.75" hidden="false" customHeight="false" outlineLevel="0" collapsed="false">
      <c r="A11" s="79" t="s">
        <v>193</v>
      </c>
      <c r="B11" s="87" t="n">
        <v>5.1352E+018</v>
      </c>
      <c r="C11" s="88" t="s">
        <v>192</v>
      </c>
      <c r="D11" s="89"/>
      <c r="E11" s="90"/>
      <c r="F11" s="28" t="s">
        <v>49</v>
      </c>
      <c r="G11" s="58" t="n">
        <f aca="false">time_differentiated_CO2!D7</f>
        <v>0</v>
      </c>
      <c r="H11" s="76" t="n">
        <v>0</v>
      </c>
      <c r="I11" s="77" t="n">
        <v>0</v>
      </c>
      <c r="J11" s="25"/>
      <c r="K11" s="61" t="n">
        <v>5</v>
      </c>
      <c r="L11" s="62" t="n">
        <f aca="false">$B$17+$B$18*EXP(-K11/$B$21)+$B$19*EXP(-K11/$B$22)+$B$20*EXP(-K11/$B$23)</f>
        <v>0.771231104034404</v>
      </c>
      <c r="M11" s="63" t="n">
        <f aca="false">EXP(-K11/$D$9)</f>
        <v>0.654601376858112</v>
      </c>
      <c r="N11" s="63" t="n">
        <f aca="false">EXP(-K11/$D$8)</f>
        <v>0.955164636008779</v>
      </c>
      <c r="O11" s="64" t="n">
        <f aca="false">(K11*$B$17+$B$18*$B$21*(1-EXP(-K11/$B$21))+$B$19*$B$22*(1-EXP(-K11/$B$22))+$B$20*$B$23*(1-EXP(-K11/$B$23)))*$C$7</f>
        <v>7.39252264888857E-015</v>
      </c>
      <c r="P11" s="64" t="n">
        <f aca="false">$D$9*(1-EXP(-K11/$D$9))*$C$9</f>
        <v>8.1707934780372E-013</v>
      </c>
      <c r="Q11" s="65" t="n">
        <f aca="false">$D$8*(1-EXP(-K11/$D$8))*$C$8</f>
        <v>1.75394265434759E-012</v>
      </c>
      <c r="R11" s="66" t="n">
        <f aca="false">$B$13-K11</f>
        <v>95</v>
      </c>
      <c r="S11" s="67" t="n">
        <f aca="false">VLOOKUP($R11,$K$6:$Q$506,5)/$C$26</f>
        <v>0.96066832752713</v>
      </c>
      <c r="T11" s="68" t="n">
        <f aca="false">VLOOKUP($R11,$K$6:$Q$506,6)/$C$26</f>
        <v>26.4942939583475</v>
      </c>
      <c r="U11" s="69" t="n">
        <f aca="false">VLOOKUP($R11,$K$6:$Q$506,7)/$C$26</f>
        <v>254.94234206591</v>
      </c>
      <c r="V11" s="28" t="s">
        <v>49</v>
      </c>
      <c r="W11" s="78" t="n">
        <f aca="false">G11*S11+H11*T11+I11*U11</f>
        <v>0</v>
      </c>
      <c r="X11" s="25"/>
    </row>
    <row r="12" customFormat="false" ht="15.75" hidden="false" customHeight="false" outlineLevel="0" collapsed="false">
      <c r="A12" s="25"/>
      <c r="B12" s="25"/>
      <c r="C12" s="25"/>
      <c r="D12" s="91"/>
      <c r="E12" s="25"/>
      <c r="F12" s="28" t="s">
        <v>50</v>
      </c>
      <c r="G12" s="58" t="n">
        <f aca="false">time_differentiated_CO2!D8</f>
        <v>0</v>
      </c>
      <c r="H12" s="76" t="n">
        <v>0</v>
      </c>
      <c r="I12" s="77" t="n">
        <v>0</v>
      </c>
      <c r="J12" s="25"/>
      <c r="K12" s="61" t="n">
        <v>6</v>
      </c>
      <c r="L12" s="62" t="n">
        <f aca="false">$B$17+$B$18*EXP(-K12/$B$21)+$B$19*EXP(-K12/$B$22)+$B$20*EXP(-K12/$B$23)</f>
        <v>0.746095242156848</v>
      </c>
      <c r="M12" s="63" t="n">
        <f aca="false">EXP(-K12/$D$9)</f>
        <v>0.601412288024467</v>
      </c>
      <c r="N12" s="63" t="n">
        <f aca="false">EXP(-K12/$D$8)</f>
        <v>0.94644173219936</v>
      </c>
      <c r="O12" s="64" t="n">
        <f aca="false">(K12*$B$17+$B$18*$B$21*(1-EXP(-K12/$B$21))+$B$19*$B$22*(1-EXP(-K12/$B$22))+$B$20*$B$23*(1-EXP(-K12/$B$23)))*$C$7</f>
        <v>8.68532785670826E-015</v>
      </c>
      <c r="P12" s="64" t="n">
        <f aca="false">$D$9*(1-EXP(-K12/$D$9))*$C$9</f>
        <v>9.42904128514022E-013</v>
      </c>
      <c r="Q12" s="65" t="n">
        <f aca="false">$D$8*(1-EXP(-K12/$D$8))*$C$8</f>
        <v>2.09517938578369E-012</v>
      </c>
      <c r="R12" s="66" t="n">
        <f aca="false">$B$13-K12</f>
        <v>94</v>
      </c>
      <c r="S12" s="67" t="n">
        <f aca="false">VLOOKUP($R12,$K$6:$Q$506,5)/$C$26</f>
        <v>0.952744764283251</v>
      </c>
      <c r="T12" s="68" t="n">
        <f aca="false">VLOOKUP($R12,$K$6:$Q$506,6)/$C$26</f>
        <v>26.4935466454678</v>
      </c>
      <c r="U12" s="69" t="n">
        <f aca="false">VLOOKUP($R12,$K$6:$Q$506,7)/$C$26</f>
        <v>253.252696704932</v>
      </c>
      <c r="V12" s="28" t="s">
        <v>50</v>
      </c>
      <c r="W12" s="78" t="n">
        <f aca="false">G12*S12+H12*T12+I12*U12</f>
        <v>0</v>
      </c>
      <c r="X12" s="25"/>
    </row>
    <row r="13" customFormat="false" ht="15.75" hidden="false" customHeight="false" outlineLevel="0" collapsed="false">
      <c r="A13" s="92" t="s">
        <v>194</v>
      </c>
      <c r="B13" s="93" t="n">
        <v>100</v>
      </c>
      <c r="C13" s="26" t="s">
        <v>195</v>
      </c>
      <c r="D13" s="25"/>
      <c r="E13" s="25"/>
      <c r="F13" s="28" t="s">
        <v>51</v>
      </c>
      <c r="G13" s="58" t="n">
        <f aca="false">time_differentiated_CO2!D9</f>
        <v>0</v>
      </c>
      <c r="H13" s="76" t="n">
        <v>0</v>
      </c>
      <c r="I13" s="77" t="n">
        <v>0</v>
      </c>
      <c r="J13" s="25"/>
      <c r="K13" s="61" t="n">
        <v>7</v>
      </c>
      <c r="L13" s="62" t="n">
        <f aca="false">$B$17+$B$18*EXP(-K13/$B$21)+$B$19*EXP(-K13/$B$22)+$B$20*EXP(-K13/$B$23)</f>
        <v>0.724857011255883</v>
      </c>
      <c r="M13" s="63" t="n">
        <f aca="false">EXP(-K13/$D$9)</f>
        <v>0.552545034235735</v>
      </c>
      <c r="N13" s="63" t="n">
        <f aca="false">EXP(-K13/$D$8)</f>
        <v>0.937798489055756</v>
      </c>
      <c r="O13" s="64" t="n">
        <f aca="false">(K13*$B$17+$B$18*$B$21*(1-EXP(-K13/$B$21))+$B$19*$B$22*(1-EXP(-K13/$B$22))+$B$20*$B$23*(1-EXP(-K13/$B$23)))*$C$7</f>
        <v>9.9387254273329E-015</v>
      </c>
      <c r="P13" s="64" t="n">
        <f aca="false">$D$9*(1-EXP(-K13/$D$9))*$C$9</f>
        <v>1.05850512162584E-012</v>
      </c>
      <c r="Q13" s="65" t="n">
        <f aca="false">$D$8*(1-EXP(-K13/$D$8))*$C$8</f>
        <v>2.43329982179558E-012</v>
      </c>
      <c r="R13" s="66" t="n">
        <f aca="false">$B$13-K13</f>
        <v>93</v>
      </c>
      <c r="S13" s="67" t="n">
        <f aca="false">VLOOKUP($R13,$K$6:$Q$506,5)/$C$26</f>
        <v>0.944801383351809</v>
      </c>
      <c r="T13" s="68" t="n">
        <f aca="false">VLOOKUP($R13,$K$6:$Q$506,6)/$C$26</f>
        <v>26.4927332400058</v>
      </c>
      <c r="U13" s="69" t="n">
        <f aca="false">VLOOKUP($R13,$K$6:$Q$506,7)/$C$26</f>
        <v>251.54747868538</v>
      </c>
      <c r="V13" s="28" t="s">
        <v>51</v>
      </c>
      <c r="W13" s="78" t="n">
        <f aca="false">G13*S13+H13*T13+I13*U13</f>
        <v>0</v>
      </c>
      <c r="X13" s="25"/>
    </row>
    <row r="14" customFormat="false" ht="15.75" hidden="false" customHeight="false" outlineLevel="0" collapsed="false">
      <c r="A14" s="25"/>
      <c r="B14" s="25"/>
      <c r="C14" s="25"/>
      <c r="D14" s="25"/>
      <c r="E14" s="25"/>
      <c r="F14" s="28" t="s">
        <v>52</v>
      </c>
      <c r="G14" s="58" t="n">
        <f aca="false">time_differentiated_CO2!D10</f>
        <v>0</v>
      </c>
      <c r="H14" s="76" t="n">
        <v>0</v>
      </c>
      <c r="I14" s="77" t="n">
        <v>0</v>
      </c>
      <c r="J14" s="25"/>
      <c r="K14" s="61" t="n">
        <v>8</v>
      </c>
      <c r="L14" s="62" t="n">
        <f aca="false">$B$17+$B$18*EXP(-K14/$B$21)+$B$19*EXP(-K14/$B$22)+$B$20*EXP(-K14/$B$23)</f>
        <v>0.706740992707308</v>
      </c>
      <c r="M14" s="63" t="n">
        <f aca="false">EXP(-K14/$D$9)</f>
        <v>0.507648448390447</v>
      </c>
      <c r="N14" s="63" t="n">
        <f aca="false">EXP(-K14/$D$8)</f>
        <v>0.929234179088383</v>
      </c>
      <c r="O14" s="64" t="n">
        <f aca="false">(K14*$B$17+$B$18*$B$21*(1-EXP(-K14/$B$21))+$B$19*$B$22*(1-EXP(-K14/$B$22))+$B$20*$B$23*(1-EXP(-K14/$B$23)))*$C$7</f>
        <v>1.11586738907507E-014</v>
      </c>
      <c r="P14" s="64" t="n">
        <f aca="false">$D$9*(1-EXP(-K14/$D$9))*$C$9</f>
        <v>1.1647130524722E-012</v>
      </c>
      <c r="Q14" s="65" t="n">
        <f aca="false">$D$8*(1-EXP(-K14/$D$8))*$C$8</f>
        <v>2.7683324215035E-012</v>
      </c>
      <c r="R14" s="66" t="n">
        <f aca="false">$B$13-K14</f>
        <v>92</v>
      </c>
      <c r="S14" s="67" t="n">
        <f aca="false">VLOOKUP($R14,$K$6:$Q$506,5)/$C$26</f>
        <v>0.936837850340786</v>
      </c>
      <c r="T14" s="68" t="n">
        <f aca="false">VLOOKUP($R14,$K$6:$Q$506,6)/$C$26</f>
        <v>26.4918478967131</v>
      </c>
      <c r="U14" s="69" t="n">
        <f aca="false">VLOOKUP($R14,$K$6:$Q$506,7)/$C$26</f>
        <v>249.826544481459</v>
      </c>
      <c r="V14" s="28" t="s">
        <v>52</v>
      </c>
      <c r="W14" s="78" t="n">
        <f aca="false">G14*S14+H14*T14+I14*U14</f>
        <v>0</v>
      </c>
      <c r="X14" s="25"/>
    </row>
    <row r="15" customFormat="false" ht="15.75" hidden="false" customHeight="false" outlineLevel="0" collapsed="false">
      <c r="A15" s="26" t="s">
        <v>196</v>
      </c>
      <c r="B15" s="25"/>
      <c r="C15" s="25"/>
      <c r="D15" s="25"/>
      <c r="E15" s="25"/>
      <c r="F15" s="28" t="s">
        <v>53</v>
      </c>
      <c r="G15" s="58" t="n">
        <f aca="false">time_differentiated_CO2!D11</f>
        <v>0</v>
      </c>
      <c r="H15" s="76" t="n">
        <v>0</v>
      </c>
      <c r="I15" s="77" t="n">
        <v>0</v>
      </c>
      <c r="J15" s="25"/>
      <c r="K15" s="61" t="n">
        <v>9</v>
      </c>
      <c r="L15" s="62" t="n">
        <f aca="false">$B$17+$B$18*EXP(-K15/$B$21)+$B$19*EXP(-K15/$B$22)+$B$20*EXP(-K15/$B$23)</f>
        <v>0.691131657041273</v>
      </c>
      <c r="M15" s="63" t="n">
        <f aca="false">EXP(-K15/$D$9)</f>
        <v>0.466399897177036</v>
      </c>
      <c r="N15" s="63" t="n">
        <f aca="false">EXP(-K15/$D$8)</f>
        <v>0.920748081451349</v>
      </c>
      <c r="O15" s="64" t="n">
        <f aca="false">(K15*$B$17+$B$18*$B$21*(1-EXP(-K15/$B$21))+$B$19*$B$22*(1-EXP(-K15/$B$22))+$B$20*$B$23*(1-EXP(-K15/$B$23)))*$C$7</f>
        <v>1.23499513530396E-014</v>
      </c>
      <c r="P15" s="64" t="n">
        <f aca="false">$D$9*(1-EXP(-K15/$D$9))*$C$9</f>
        <v>1.26229114649215E-012</v>
      </c>
      <c r="Q15" s="65" t="n">
        <f aca="false">$D$8*(1-EXP(-K15/$D$8))*$C$8</f>
        <v>3.10030538412888E-012</v>
      </c>
      <c r="R15" s="66" t="n">
        <f aca="false">$B$13-K15</f>
        <v>91</v>
      </c>
      <c r="S15" s="67" t="n">
        <f aca="false">VLOOKUP($R15,$K$6:$Q$506,5)/$C$26</f>
        <v>0.928853822127343</v>
      </c>
      <c r="T15" s="68" t="n">
        <f aca="false">VLOOKUP($R15,$K$6:$Q$506,6)/$C$26</f>
        <v>26.4908842533856</v>
      </c>
      <c r="U15" s="69" t="n">
        <f aca="false">VLOOKUP($R15,$K$6:$Q$506,7)/$C$26</f>
        <v>248.089749244563</v>
      </c>
      <c r="V15" s="28" t="s">
        <v>53</v>
      </c>
      <c r="W15" s="78" t="n">
        <f aca="false">G15*S15+H15*T15+I15*U15</f>
        <v>0</v>
      </c>
      <c r="X15" s="25"/>
    </row>
    <row r="16" customFormat="false" ht="15.75" hidden="false" customHeight="false" outlineLevel="0" collapsed="false">
      <c r="A16" s="94" t="s">
        <v>197</v>
      </c>
      <c r="B16" s="95" t="s">
        <v>198</v>
      </c>
      <c r="C16" s="25"/>
      <c r="D16" s="25"/>
      <c r="E16" s="25"/>
      <c r="F16" s="28" t="s">
        <v>54</v>
      </c>
      <c r="G16" s="58" t="n">
        <f aca="false">time_differentiated_CO2!D12</f>
        <v>0</v>
      </c>
      <c r="H16" s="76" t="n">
        <v>0</v>
      </c>
      <c r="I16" s="77" t="n">
        <v>0</v>
      </c>
      <c r="J16" s="25"/>
      <c r="K16" s="61" t="n">
        <v>10</v>
      </c>
      <c r="L16" s="62" t="n">
        <f aca="false">$B$17+$B$18*EXP(-K16/$B$21)+$B$19*EXP(-K16/$B$22)+$B$20*EXP(-K16/$B$23)</f>
        <v>0.677540238510535</v>
      </c>
      <c r="M16" s="63" t="n">
        <f aca="false">EXP(-K16/$D$9)</f>
        <v>0.428502962584536</v>
      </c>
      <c r="N16" s="63" t="n">
        <f aca="false">EXP(-K16/$D$8)</f>
        <v>0.912339481881783</v>
      </c>
      <c r="O16" s="64" t="n">
        <f aca="false">(K16*$B$17+$B$18*$B$21*(1-EXP(-K16/$B$21))+$B$19*$B$22*(1-EXP(-K16/$B$22))+$B$20*$B$23*(1-EXP(-K16/$B$23)))*$C$7</f>
        <v>1.35163987570226E-014</v>
      </c>
      <c r="P16" s="64" t="n">
        <f aca="false">$D$9*(1-EXP(-K16/$D$9))*$C$9</f>
        <v>1.35194061387836E-012</v>
      </c>
      <c r="Q16" s="65" t="n">
        <f aca="false">$D$8*(1-EXP(-K16/$D$8))*$C$8</f>
        <v>3.42924665136778E-012</v>
      </c>
      <c r="R16" s="66" t="n">
        <f aca="false">$B$13-K16</f>
        <v>90</v>
      </c>
      <c r="S16" s="67" t="n">
        <f aca="false">VLOOKUP($R16,$K$6:$Q$506,5)/$C$26</f>
        <v>0.920848946616967</v>
      </c>
      <c r="T16" s="68" t="n">
        <f aca="false">VLOOKUP($R16,$K$6:$Q$506,6)/$C$26</f>
        <v>26.4898353851441</v>
      </c>
      <c r="U16" s="69" t="n">
        <f aca="false">VLOOKUP($R16,$K$6:$Q$506,7)/$C$26</f>
        <v>246.336946791086</v>
      </c>
      <c r="V16" s="28" t="s">
        <v>54</v>
      </c>
      <c r="W16" s="78" t="n">
        <f aca="false">G16*S16+H16*T16+I16*U16</f>
        <v>0</v>
      </c>
      <c r="X16" s="25"/>
    </row>
    <row r="17" customFormat="false" ht="15.75" hidden="false" customHeight="false" outlineLevel="0" collapsed="false">
      <c r="A17" s="96" t="s">
        <v>199</v>
      </c>
      <c r="B17" s="97" t="n">
        <v>0.2173</v>
      </c>
      <c r="C17" s="25"/>
      <c r="D17" s="25"/>
      <c r="E17" s="25"/>
      <c r="F17" s="28" t="s">
        <v>55</v>
      </c>
      <c r="G17" s="58" t="n">
        <f aca="false">time_differentiated_CO2!D13</f>
        <v>0</v>
      </c>
      <c r="H17" s="76" t="n">
        <v>0</v>
      </c>
      <c r="I17" s="77" t="n">
        <v>0</v>
      </c>
      <c r="J17" s="25"/>
      <c r="K17" s="61" t="n">
        <v>11</v>
      </c>
      <c r="L17" s="62" t="n">
        <f aca="false">$B$17+$B$18*EXP(-K17/$B$21)+$B$19*EXP(-K17/$B$22)+$B$20*EXP(-K17/$B$23)</f>
        <v>0.665578476752813</v>
      </c>
      <c r="M17" s="63" t="n">
        <f aca="false">EXP(-K17/$D$9)</f>
        <v>0.393685311800204</v>
      </c>
      <c r="N17" s="63" t="n">
        <f aca="false">EXP(-K17/$D$8)</f>
        <v>0.90400767263972</v>
      </c>
      <c r="O17" s="64" t="n">
        <f aca="false">(K17*$B$17+$B$18*$B$21*(1-EXP(-K17/$B$21))+$B$19*$B$22*(1-EXP(-K17/$B$22))+$B$20*$B$23*(1-EXP(-K17/$B$23)))*$C$7</f>
        <v>1.46611127485768E-014</v>
      </c>
      <c r="P17" s="64" t="n">
        <f aca="false">$D$9*(1-EXP(-K17/$D$9))*$C$9</f>
        <v>1.4343056885742E-012</v>
      </c>
      <c r="Q17" s="65" t="n">
        <f aca="false">$D$8*(1-EXP(-K17/$D$8))*$C$8</f>
        <v>3.75518390974277E-012</v>
      </c>
      <c r="R17" s="66" t="n">
        <f aca="false">$B$13-K17</f>
        <v>89</v>
      </c>
      <c r="S17" s="67" t="n">
        <f aca="false">VLOOKUP($R17,$K$6:$Q$506,5)/$C$26</f>
        <v>0.91282286249593</v>
      </c>
      <c r="T17" s="68" t="n">
        <f aca="false">VLOOKUP($R17,$K$6:$Q$506,6)/$C$26</f>
        <v>26.4886937546708</v>
      </c>
      <c r="U17" s="69" t="n">
        <f aca="false">VLOOKUP($R17,$K$6:$Q$506,7)/$C$26</f>
        <v>244.567989590118</v>
      </c>
      <c r="V17" s="28" t="s">
        <v>55</v>
      </c>
      <c r="W17" s="78" t="n">
        <f aca="false">G17*S17+H17*T17+I17*U17</f>
        <v>0</v>
      </c>
      <c r="X17" s="25"/>
    </row>
    <row r="18" customFormat="false" ht="15.75" hidden="false" customHeight="false" outlineLevel="0" collapsed="false">
      <c r="A18" s="96" t="s">
        <v>200</v>
      </c>
      <c r="B18" s="97" t="n">
        <v>0.224</v>
      </c>
      <c r="C18" s="25"/>
      <c r="D18" s="25"/>
      <c r="E18" s="25"/>
      <c r="F18" s="28" t="s">
        <v>56</v>
      </c>
      <c r="G18" s="58" t="n">
        <f aca="false">time_differentiated_CO2!D14</f>
        <v>0</v>
      </c>
      <c r="H18" s="76" t="n">
        <v>0</v>
      </c>
      <c r="I18" s="77" t="n">
        <v>0</v>
      </c>
      <c r="J18" s="25"/>
      <c r="K18" s="61" t="n">
        <v>12</v>
      </c>
      <c r="L18" s="62" t="n">
        <f aca="false">$B$17+$B$18*EXP(-K18/$B$21)+$B$19*EXP(-K18/$B$22)+$B$20*EXP(-K18/$B$23)</f>
        <v>0.654937801843996</v>
      </c>
      <c r="M18" s="63" t="n">
        <f aca="false">EXP(-K18/$D$9)</f>
        <v>0.361696740186825</v>
      </c>
      <c r="N18" s="63" t="n">
        <f aca="false">EXP(-K18/$D$8)</f>
        <v>0.895751952448524</v>
      </c>
      <c r="O18" s="64" t="n">
        <f aca="false">(K18*$B$17+$B$18*$B$21*(1-EXP(-K18/$B$21))+$B$19*$B$22*(1-EXP(-K18/$B$22))+$B$20*$B$23*(1-EXP(-K18/$B$23)))*$C$7</f>
        <v>1.57865985955337E-014</v>
      </c>
      <c r="P18" s="64" t="n">
        <f aca="false">$D$9*(1-EXP(-K18/$D$9))*$C$9</f>
        <v>1.50997825783136E-012</v>
      </c>
      <c r="Q18" s="65" t="n">
        <f aca="false">$D$8*(1-EXP(-K18/$D$8))*$C$8</f>
        <v>4.07814459293319E-012</v>
      </c>
      <c r="R18" s="66" t="n">
        <f aca="false">$B$13-K18</f>
        <v>88</v>
      </c>
      <c r="S18" s="67" t="n">
        <f aca="false">VLOOKUP($R18,$K$6:$Q$506,5)/$C$26</f>
        <v>0.904775198976886</v>
      </c>
      <c r="T18" s="68" t="n">
        <f aca="false">VLOOKUP($R18,$K$6:$Q$506,6)/$C$26</f>
        <v>26.4874511580452</v>
      </c>
      <c r="U18" s="69" t="n">
        <f aca="false">VLOOKUP($R18,$K$6:$Q$506,7)/$C$26</f>
        <v>242.782728751026</v>
      </c>
      <c r="V18" s="28" t="s">
        <v>56</v>
      </c>
      <c r="W18" s="78" t="n">
        <f aca="false">G18*S18+H18*T18+I18*U18</f>
        <v>0</v>
      </c>
      <c r="X18" s="25"/>
    </row>
    <row r="19" customFormat="false" ht="15.75" hidden="false" customHeight="false" outlineLevel="0" collapsed="false">
      <c r="A19" s="96" t="s">
        <v>201</v>
      </c>
      <c r="B19" s="97" t="n">
        <v>0.2824</v>
      </c>
      <c r="C19" s="25"/>
      <c r="D19" s="25"/>
      <c r="E19" s="25"/>
      <c r="F19" s="28" t="s">
        <v>57</v>
      </c>
      <c r="G19" s="58" t="n">
        <f aca="false">time_differentiated_CO2!D15</f>
        <v>0</v>
      </c>
      <c r="H19" s="76" t="n">
        <v>0</v>
      </c>
      <c r="I19" s="77" t="n">
        <v>0</v>
      </c>
      <c r="J19" s="25"/>
      <c r="K19" s="61" t="n">
        <v>13</v>
      </c>
      <c r="L19" s="62" t="n">
        <f aca="false">$B$17+$B$18*EXP(-K19/$B$21)+$B$19*EXP(-K19/$B$22)+$B$20*EXP(-K19/$B$23)</f>
        <v>0.645372834207781</v>
      </c>
      <c r="M19" s="63" t="n">
        <f aca="false">EXP(-K19/$D$9)</f>
        <v>0.332307373276271</v>
      </c>
      <c r="N19" s="63" t="n">
        <f aca="false">EXP(-K19/$D$8)</f>
        <v>0.887571626435872</v>
      </c>
      <c r="O19" s="64" t="n">
        <f aca="false">(K19*$B$17+$B$18*$B$21*(1-EXP(-K19/$B$21))+$B$19*$B$22*(1-EXP(-K19/$B$22))+$B$20*$B$23*(1-EXP(-K19/$B$23)))*$C$7</f>
        <v>1.68948914402251E-014</v>
      </c>
      <c r="P19" s="64" t="n">
        <f aca="false">$D$9*(1-EXP(-K19/$D$9))*$C$9</f>
        <v>1.57950211559664E-012</v>
      </c>
      <c r="Q19" s="65" t="n">
        <f aca="false">$D$8*(1-EXP(-K19/$D$8))*$C$8</f>
        <v>4.39815588408429E-012</v>
      </c>
      <c r="R19" s="66" t="n">
        <f aca="false">$B$13-K19</f>
        <v>87</v>
      </c>
      <c r="S19" s="67" t="n">
        <f aca="false">VLOOKUP($R19,$K$6:$Q$506,5)/$C$26</f>
        <v>0.896705575537415</v>
      </c>
      <c r="T19" s="68" t="n">
        <f aca="false">VLOOKUP($R19,$K$6:$Q$506,6)/$C$26</f>
        <v>26.4860986657896</v>
      </c>
      <c r="U19" s="69" t="n">
        <f aca="false">VLOOKUP($R19,$K$6:$Q$506,7)/$C$26</f>
        <v>240.981014010924</v>
      </c>
      <c r="V19" s="28" t="s">
        <v>57</v>
      </c>
      <c r="W19" s="78" t="n">
        <f aca="false">G19*S19+H19*T19+I19*U19</f>
        <v>0</v>
      </c>
      <c r="X19" s="25"/>
    </row>
    <row r="20" customFormat="false" ht="15.75" hidden="false" customHeight="false" outlineLevel="0" collapsed="false">
      <c r="A20" s="96" t="s">
        <v>202</v>
      </c>
      <c r="B20" s="97" t="n">
        <v>0.2763</v>
      </c>
      <c r="C20" s="25"/>
      <c r="D20" s="25"/>
      <c r="E20" s="25"/>
      <c r="F20" s="28" t="s">
        <v>58</v>
      </c>
      <c r="G20" s="58" t="n">
        <f aca="false">time_differentiated_CO2!D16</f>
        <v>0</v>
      </c>
      <c r="H20" s="76" t="n">
        <v>0</v>
      </c>
      <c r="I20" s="77" t="n">
        <v>0</v>
      </c>
      <c r="J20" s="25"/>
      <c r="K20" s="61" t="n">
        <v>14</v>
      </c>
      <c r="L20" s="62" t="n">
        <f aca="false">$B$17+$B$18*EXP(-K20/$B$21)+$B$19*EXP(-K20/$B$22)+$B$20*EXP(-K20/$B$23)</f>
        <v>0.63668830482032</v>
      </c>
      <c r="M20" s="63" t="n">
        <f aca="false">EXP(-K20/$D$9)</f>
        <v>0.30530601485857</v>
      </c>
      <c r="N20" s="63" t="n">
        <f aca="false">EXP(-K20/$D$8)</f>
        <v>0.879466006075259</v>
      </c>
      <c r="O20" s="64" t="n">
        <f aca="false">(K20*$B$17+$B$18*$B$21*(1-EXP(-K20/$B$21))+$B$19*$B$22*(1-EXP(-K20/$B$22))+$B$20*$B$23*(1-EXP(-K20/$B$23)))*$C$7</f>
        <v>1.79876524498907E-014</v>
      </c>
      <c r="P20" s="64" t="n">
        <f aca="false">$D$9*(1-EXP(-K20/$D$9))*$C$9</f>
        <v>1.64337687029329E-012</v>
      </c>
      <c r="Q20" s="65" t="n">
        <f aca="false">$D$8*(1-EXP(-K20/$D$8))*$C$8</f>
        <v>4.71524471809511E-012</v>
      </c>
      <c r="R20" s="66" t="n">
        <f aca="false">$B$13-K20</f>
        <v>86</v>
      </c>
      <c r="S20" s="67" t="n">
        <f aca="false">VLOOKUP($R20,$K$6:$Q$506,5)/$C$26</f>
        <v>0.8886136016513</v>
      </c>
      <c r="T20" s="68" t="n">
        <f aca="false">VLOOKUP($R20,$K$6:$Q$506,6)/$C$26</f>
        <v>26.4846265587004</v>
      </c>
      <c r="U20" s="69" t="n">
        <f aca="false">VLOOKUP($R20,$K$6:$Q$506,7)/$C$26</f>
        <v>239.162693722022</v>
      </c>
      <c r="V20" s="28" t="s">
        <v>58</v>
      </c>
      <c r="W20" s="78" t="n">
        <f aca="false">G20*S20+H20*T20+I20*U20</f>
        <v>0</v>
      </c>
      <c r="X20" s="25"/>
    </row>
    <row r="21" customFormat="false" ht="15.75" hidden="false" customHeight="false" outlineLevel="0" collapsed="false">
      <c r="A21" s="96" t="s">
        <v>203</v>
      </c>
      <c r="B21" s="97" t="n">
        <v>394.4</v>
      </c>
      <c r="C21" s="25"/>
      <c r="D21" s="25"/>
      <c r="E21" s="25"/>
      <c r="F21" s="28" t="s">
        <v>59</v>
      </c>
      <c r="G21" s="58" t="n">
        <f aca="false">time_differentiated_CO2!D17</f>
        <v>0</v>
      </c>
      <c r="H21" s="76" t="n">
        <v>0</v>
      </c>
      <c r="I21" s="77" t="n">
        <v>0</v>
      </c>
      <c r="J21" s="25"/>
      <c r="K21" s="61" t="n">
        <v>15</v>
      </c>
      <c r="L21" s="62" t="n">
        <f aca="false">$B$17+$B$18*EXP(-K21/$B$21)+$B$19*EXP(-K21/$B$22)+$B$20*EXP(-K21/$B$23)</f>
        <v>0.628728686612953</v>
      </c>
      <c r="M21" s="63" t="n">
        <f aca="false">EXP(-K21/$D$9)</f>
        <v>0.280498629295617</v>
      </c>
      <c r="N21" s="63" t="n">
        <f aca="false">EXP(-K21/$D$8)</f>
        <v>0.871434409128052</v>
      </c>
      <c r="O21" s="64" t="n">
        <f aca="false">(K21*$B$17+$B$18*$B$21*(1-EXP(-K21/$B$21))+$B$19*$B$22*(1-EXP(-K21/$B$22))+$B$20*$B$23*(1-EXP(-K21/$B$23)))*$C$7</f>
        <v>1.90662450682595E-014</v>
      </c>
      <c r="P21" s="64" t="n">
        <f aca="false">$D$9*(1-EXP(-K21/$D$9))*$C$9</f>
        <v>1.7020615350789E-012</v>
      </c>
      <c r="Q21" s="65" t="n">
        <f aca="false">$D$8*(1-EXP(-K21/$D$8))*$C$8</f>
        <v>5.02943778388563E-012</v>
      </c>
      <c r="R21" s="66" t="n">
        <f aca="false">$B$13-K21</f>
        <v>85</v>
      </c>
      <c r="S21" s="67" t="n">
        <f aca="false">VLOOKUP($R21,$K$6:$Q$506,5)/$C$26</f>
        <v>0.880498876512363</v>
      </c>
      <c r="T21" s="68" t="n">
        <f aca="false">VLOOKUP($R21,$K$6:$Q$506,6)/$C$26</f>
        <v>26.4830242580047</v>
      </c>
      <c r="U21" s="69" t="n">
        <f aca="false">VLOOKUP($R21,$K$6:$Q$506,7)/$C$26</f>
        <v>237.327614838866</v>
      </c>
      <c r="V21" s="28" t="s">
        <v>59</v>
      </c>
      <c r="W21" s="78" t="n">
        <f aca="false">G21*S21+H21*T21+I21*U21</f>
        <v>0</v>
      </c>
      <c r="X21" s="25"/>
    </row>
    <row r="22" customFormat="false" ht="15.75" hidden="false" customHeight="false" outlineLevel="0" collapsed="false">
      <c r="A22" s="96" t="s">
        <v>204</v>
      </c>
      <c r="B22" s="97" t="n">
        <v>36.54</v>
      </c>
      <c r="C22" s="25"/>
      <c r="D22" s="25"/>
      <c r="E22" s="25"/>
      <c r="F22" s="28" t="s">
        <v>60</v>
      </c>
      <c r="G22" s="58" t="n">
        <f aca="false">time_differentiated_CO2!D18</f>
        <v>0</v>
      </c>
      <c r="H22" s="76" t="n">
        <v>0</v>
      </c>
      <c r="I22" s="77" t="n">
        <v>0</v>
      </c>
      <c r="J22" s="25"/>
      <c r="K22" s="61" t="n">
        <v>16</v>
      </c>
      <c r="L22" s="62" t="n">
        <f aca="false">$B$17+$B$18*EXP(-K22/$B$21)+$B$19*EXP(-K22/$B$22)+$B$20*EXP(-K22/$B$23)</f>
        <v>0.621369974989246</v>
      </c>
      <c r="M22" s="63" t="n">
        <f aca="false">EXP(-K22/$D$9)</f>
        <v>0.257706947153229</v>
      </c>
      <c r="N22" s="63" t="n">
        <f aca="false">EXP(-K22/$D$8)</f>
        <v>0.863476159586061</v>
      </c>
      <c r="O22" s="64" t="n">
        <f aca="false">(K22*$B$17+$B$18*$B$21*(1-EXP(-K22/$B$21))+$B$19*$B$22*(1-EXP(-K22/$B$22))+$B$20*$B$23*(1-EXP(-K22/$B$23)))*$C$7</f>
        <v>2.01317954928725E-014</v>
      </c>
      <c r="P22" s="64" t="n">
        <f aca="false">$D$9*(1-EXP(-K22/$D$9))*$C$9</f>
        <v>1.75597782637981E-012</v>
      </c>
      <c r="Q22" s="65" t="n">
        <f aca="false">$D$8*(1-EXP(-K22/$D$8))*$C$8</f>
        <v>5.34076152664307E-012</v>
      </c>
      <c r="R22" s="66" t="n">
        <f aca="false">$B$13-K22</f>
        <v>84</v>
      </c>
      <c r="S22" s="67" t="n">
        <f aca="false">VLOOKUP($R22,$K$6:$Q$506,5)/$C$26</f>
        <v>0.872360988750623</v>
      </c>
      <c r="T22" s="68" t="n">
        <f aca="false">VLOOKUP($R22,$K$6:$Q$506,6)/$C$26</f>
        <v>26.4812802493398</v>
      </c>
      <c r="U22" s="69" t="n">
        <f aca="false">VLOOKUP($R22,$K$6:$Q$506,7)/$C$26</f>
        <v>235.475622905455</v>
      </c>
      <c r="V22" s="28" t="s">
        <v>60</v>
      </c>
      <c r="W22" s="78" t="n">
        <f aca="false">G22*S22+H22*T22+I22*U22</f>
        <v>0</v>
      </c>
      <c r="X22" s="25"/>
    </row>
    <row r="23" customFormat="false" ht="15.75" hidden="false" customHeight="false" outlineLevel="0" collapsed="false">
      <c r="A23" s="98" t="s">
        <v>205</v>
      </c>
      <c r="B23" s="99" t="n">
        <v>4.304</v>
      </c>
      <c r="C23" s="25"/>
      <c r="D23" s="25"/>
      <c r="E23" s="25"/>
      <c r="F23" s="28" t="s">
        <v>61</v>
      </c>
      <c r="G23" s="58" t="n">
        <f aca="false">time_differentiated_CO2!D19</f>
        <v>0</v>
      </c>
      <c r="H23" s="76" t="n">
        <v>0</v>
      </c>
      <c r="I23" s="77" t="n">
        <v>0</v>
      </c>
      <c r="J23" s="25"/>
      <c r="K23" s="61" t="n">
        <v>17</v>
      </c>
      <c r="L23" s="62" t="n">
        <f aca="false">$B$17+$B$18*EXP(-K23/$B$21)+$B$19*EXP(-K23/$B$22)+$B$20*EXP(-K23/$B$23)</f>
        <v>0.614513171906127</v>
      </c>
      <c r="M23" s="63" t="n">
        <f aca="false">EXP(-K23/$D$9)</f>
        <v>0.236767184131386</v>
      </c>
      <c r="N23" s="63" t="n">
        <f aca="false">EXP(-K23/$D$8)</f>
        <v>0.855590587614648</v>
      </c>
      <c r="O23" s="64" t="n">
        <f aca="false">(K23*$B$17+$B$18*$B$21*(1-EXP(-K23/$B$21))+$B$19*$B$22*(1-EXP(-K23/$B$22))+$B$20*$B$23*(1-EXP(-K23/$B$23)))*$C$7</f>
        <v>2.1185240647608E-014</v>
      </c>
      <c r="P23" s="64" t="n">
        <f aca="false">$D$9*(1-EXP(-K23/$D$9))*$C$9</f>
        <v>1.80551319440594E-012</v>
      </c>
      <c r="Q23" s="65" t="n">
        <f aca="false">$D$8*(1-EXP(-K23/$D$8))*$C$8</f>
        <v>5.6492421500478E-012</v>
      </c>
      <c r="R23" s="66" t="n">
        <f aca="false">$B$13-K23</f>
        <v>83</v>
      </c>
      <c r="S23" s="67" t="n">
        <f aca="false">VLOOKUP($R23,$K$6:$Q$506,5)/$C$26</f>
        <v>0.864199516140587</v>
      </c>
      <c r="T23" s="68" t="n">
        <f aca="false">VLOOKUP($R23,$K$6:$Q$506,6)/$C$26</f>
        <v>26.479382000009</v>
      </c>
      <c r="U23" s="69" t="n">
        <f aca="false">VLOOKUP($R23,$K$6:$Q$506,7)/$C$26</f>
        <v>233.606562042239</v>
      </c>
      <c r="V23" s="28" t="s">
        <v>61</v>
      </c>
      <c r="W23" s="78" t="n">
        <f aca="false">G23*S23+H23*T23+I23*U23</f>
        <v>0</v>
      </c>
      <c r="X23" s="25"/>
    </row>
    <row r="24" customFormat="false" ht="15.75" hidden="false" customHeight="false" outlineLevel="0" collapsed="false">
      <c r="A24" s="25"/>
      <c r="B24" s="25"/>
      <c r="C24" s="25"/>
      <c r="D24" s="25"/>
      <c r="E24" s="25"/>
      <c r="F24" s="28" t="s">
        <v>62</v>
      </c>
      <c r="G24" s="58" t="n">
        <f aca="false">time_differentiated_CO2!D20</f>
        <v>0</v>
      </c>
      <c r="H24" s="76" t="n">
        <v>0</v>
      </c>
      <c r="I24" s="77" t="n">
        <v>0</v>
      </c>
      <c r="J24" s="25"/>
      <c r="K24" s="61" t="n">
        <v>18</v>
      </c>
      <c r="L24" s="62" t="n">
        <f aca="false">$B$17+$B$18*EXP(-K24/$B$21)+$B$19*EXP(-K24/$B$22)+$B$20*EXP(-K24/$B$23)</f>
        <v>0.608079120342274</v>
      </c>
      <c r="M24" s="63" t="n">
        <f aca="false">EXP(-K24/$D$9)</f>
        <v>0.21752886408675</v>
      </c>
      <c r="N24" s="63" t="n">
        <f aca="false">EXP(-K24/$D$8)</f>
        <v>0.84777702949634</v>
      </c>
      <c r="O24" s="64" t="n">
        <f aca="false">(K24*$B$17+$B$18*$B$21*(1-EXP(-K24/$B$21))+$B$19*$B$22*(1-EXP(-K24/$B$22))+$B$20*$B$23*(1-EXP(-K24/$B$23)))*$C$7</f>
        <v>2.2227366242062E-014</v>
      </c>
      <c r="P24" s="64" t="n">
        <f aca="false">$D$9*(1-EXP(-K24/$D$9))*$C$9</f>
        <v>1.85102360742358E-012</v>
      </c>
      <c r="Q24" s="65" t="n">
        <f aca="false">$D$8*(1-EXP(-K24/$D$8))*$C$8</f>
        <v>5.95490561847883E-012</v>
      </c>
      <c r="R24" s="66" t="n">
        <f aca="false">$B$13-K24</f>
        <v>82</v>
      </c>
      <c r="S24" s="67" t="n">
        <f aca="false">VLOOKUP($R24,$K$6:$Q$506,5)/$C$26</f>
        <v>0.856014025301436</v>
      </c>
      <c r="T24" s="68" t="n">
        <f aca="false">VLOOKUP($R24,$K$6:$Q$506,6)/$C$26</f>
        <v>26.47731586892</v>
      </c>
      <c r="U24" s="69" t="n">
        <f aca="false">VLOOKUP($R24,$K$6:$Q$506,7)/$C$26</f>
        <v>231.720274933002</v>
      </c>
      <c r="V24" s="28" t="s">
        <v>62</v>
      </c>
      <c r="W24" s="78" t="n">
        <f aca="false">G24*S24+H24*T24+I24*U24</f>
        <v>0</v>
      </c>
      <c r="X24" s="25"/>
    </row>
    <row r="25" customFormat="false" ht="15.75" hidden="false" customHeight="false" outlineLevel="0" collapsed="false">
      <c r="A25" s="94" t="s">
        <v>206</v>
      </c>
      <c r="B25" s="100"/>
      <c r="C25" s="101"/>
      <c r="D25" s="25"/>
      <c r="E25" s="25"/>
      <c r="F25" s="28" t="s">
        <v>63</v>
      </c>
      <c r="G25" s="58" t="n">
        <f aca="false">time_differentiated_CO2!D21</f>
        <v>0</v>
      </c>
      <c r="H25" s="76" t="n">
        <v>0</v>
      </c>
      <c r="I25" s="77" t="n">
        <v>0</v>
      </c>
      <c r="J25" s="25"/>
      <c r="K25" s="61" t="n">
        <v>19</v>
      </c>
      <c r="L25" s="62" t="n">
        <f aca="false">$B$17+$B$18*EXP(-K25/$B$21)+$B$19*EXP(-K25/$B$22)+$B$20*EXP(-K25/$B$23)</f>
        <v>0.60200440919885</v>
      </c>
      <c r="M25" s="63" t="n">
        <f aca="false">EXP(-K25/$D$9)</f>
        <v>0.199853737689483</v>
      </c>
      <c r="N25" s="63" t="n">
        <f aca="false">EXP(-K25/$D$8)</f>
        <v>0.84003482757497</v>
      </c>
      <c r="O25" s="64" t="n">
        <f aca="false">(K25*$B$17+$B$18*$B$21*(1-EXP(-K25/$B$21))+$B$19*$B$22*(1-EXP(-K25/$B$22))+$B$20*$B$23*(1-EXP(-K25/$B$23)))*$C$7</f>
        <v>2.32588369721386E-014</v>
      </c>
      <c r="P25" s="64" t="n">
        <f aca="false">$D$9*(1-EXP(-K25/$D$9))*$C$9</f>
        <v>1.89283610979448E-012</v>
      </c>
      <c r="Q25" s="65" t="n">
        <f aca="false">$D$8*(1-EXP(-K25/$D$8))*$C$8</f>
        <v>6.25777765919923E-012</v>
      </c>
      <c r="R25" s="66" t="n">
        <f aca="false">$B$13-K25</f>
        <v>81</v>
      </c>
      <c r="S25" s="67" t="n">
        <f aca="false">VLOOKUP($R25,$K$6:$Q$506,5)/$C$26</f>
        <v>0.847804071388882</v>
      </c>
      <c r="T25" s="68" t="n">
        <f aca="false">VLOOKUP($R25,$K$6:$Q$506,6)/$C$26</f>
        <v>26.4750670085582</v>
      </c>
      <c r="U25" s="69" t="n">
        <f aca="false">VLOOKUP($R25,$K$6:$Q$506,7)/$C$26</f>
        <v>229.816602811618</v>
      </c>
      <c r="V25" s="28" t="s">
        <v>63</v>
      </c>
      <c r="W25" s="78" t="n">
        <f aca="false">G25*S25+H25*T25+I25*U25</f>
        <v>0</v>
      </c>
      <c r="X25" s="25"/>
    </row>
    <row r="26" customFormat="false" ht="15.75" hidden="false" customHeight="false" outlineLevel="0" collapsed="false">
      <c r="A26" s="98" t="s">
        <v>207</v>
      </c>
      <c r="B26" s="80" t="n">
        <f aca="false">(B17*$B$13+B18*B21*(1-EXP(-$B$13/B21))+B19*B22*(1-EXP(-$B$13/B22))+B20*B23*(1-EXP(-$B$13/B23)))*B7</f>
        <v>0.000696326667969692</v>
      </c>
      <c r="C26" s="102" t="n">
        <f aca="false">B26*$B$10/E7*1000000000/$B$11</f>
        <v>8.92591593083618E-014</v>
      </c>
      <c r="D26" s="25"/>
      <c r="E26" s="25"/>
      <c r="F26" s="28" t="s">
        <v>64</v>
      </c>
      <c r="G26" s="58" t="n">
        <f aca="false">time_differentiated_CO2!D22</f>
        <v>0</v>
      </c>
      <c r="H26" s="76" t="n">
        <v>0</v>
      </c>
      <c r="I26" s="77" t="n">
        <v>0</v>
      </c>
      <c r="J26" s="25"/>
      <c r="K26" s="61" t="n">
        <v>20</v>
      </c>
      <c r="L26" s="62" t="n">
        <f aca="false">$B$17+$B$18*EXP(-K26/$B$21)+$B$19*EXP(-K26/$B$22)+$B$20*EXP(-K26/$B$23)</f>
        <v>0.596238126719002</v>
      </c>
      <c r="M26" s="63" t="n">
        <f aca="false">EXP(-K26/$D$9)</f>
        <v>0.183614788943724</v>
      </c>
      <c r="N26" s="63" t="n">
        <f aca="false">EXP(-K26/$D$8)</f>
        <v>0.832363330200321</v>
      </c>
      <c r="O26" s="64" t="n">
        <f aca="false">(K26*$B$17+$B$18*$B$21*(1-EXP(-K26/$B$21))+$B$19*$B$22*(1-EXP(-K26/$B$22))+$B$20*$B$23*(1-EXP(-K26/$B$23)))*$C$7</f>
        <v>2.42802204903166E-014</v>
      </c>
      <c r="P26" s="64" t="n">
        <f aca="false">$D$9*(1-EXP(-K26/$D$9))*$C$9</f>
        <v>1.9312511721636E-012</v>
      </c>
      <c r="Q26" s="65" t="n">
        <f aca="false">$D$8*(1-EXP(-K26/$D$8))*$C$8</f>
        <v>6.55788376452151E-012</v>
      </c>
      <c r="R26" s="66" t="n">
        <f aca="false">$B$13-K26</f>
        <v>80</v>
      </c>
      <c r="S26" s="67" t="n">
        <f aca="false">VLOOKUP($R26,$K$6:$Q$506,5)/$C$26</f>
        <v>0.839569197778481</v>
      </c>
      <c r="T26" s="68" t="n">
        <f aca="false">VLOOKUP($R26,$K$6:$Q$506,6)/$C$26</f>
        <v>26.4726192582902</v>
      </c>
      <c r="U26" s="69" t="n">
        <f aca="false">VLOOKUP($R26,$K$6:$Q$506,7)/$C$26</f>
        <v>227.895385448689</v>
      </c>
      <c r="V26" s="28" t="s">
        <v>64</v>
      </c>
      <c r="W26" s="78" t="n">
        <f aca="false">G26*S26+H26*T26+I26*U26</f>
        <v>0</v>
      </c>
      <c r="X26" s="25"/>
    </row>
    <row r="27" customFormat="false" ht="15.75" hidden="false" customHeight="false" outlineLevel="0" collapsed="false">
      <c r="A27" s="25"/>
      <c r="B27" s="25"/>
      <c r="C27" s="25"/>
      <c r="D27" s="25"/>
      <c r="E27" s="25"/>
      <c r="F27" s="28" t="s">
        <v>65</v>
      </c>
      <c r="G27" s="58" t="n">
        <f aca="false">time_differentiated_CO2!D23</f>
        <v>0</v>
      </c>
      <c r="H27" s="76" t="n">
        <v>0</v>
      </c>
      <c r="I27" s="77" t="n">
        <v>0</v>
      </c>
      <c r="J27" s="25"/>
      <c r="K27" s="61" t="n">
        <v>21</v>
      </c>
      <c r="L27" s="62" t="n">
        <f aca="false">$B$17+$B$18*EXP(-K27/$B$21)+$B$19*EXP(-K27/$B$22)+$B$20*EXP(-K27/$B$23)</f>
        <v>0.590739286520389</v>
      </c>
      <c r="M27" s="63" t="n">
        <f aca="false">EXP(-K27/$D$9)</f>
        <v>0.168695322432404</v>
      </c>
      <c r="N27" s="63" t="n">
        <f aca="false">EXP(-K27/$D$8)</f>
        <v>0.824761891673278</v>
      </c>
      <c r="O27" s="64" t="n">
        <f aca="false">(K27*$B$17+$B$18*$B$21*(1-EXP(-K27/$B$21))+$B$19*$B$22*(1-EXP(-K27/$B$22))+$B$20*$B$23*(1-EXP(-K27/$B$23)))*$C$7</f>
        <v>2.52920064364559E-014</v>
      </c>
      <c r="P27" s="64" t="n">
        <f aca="false">$D$9*(1-EXP(-K27/$D$9))*$C$9</f>
        <v>1.96654485068426E-012</v>
      </c>
      <c r="Q27" s="65" t="n">
        <f aca="false">$D$8*(1-EXP(-K27/$D$8))*$C$8</f>
        <v>6.85524919395331E-012</v>
      </c>
      <c r="R27" s="66" t="n">
        <f aca="false">$B$13-K27</f>
        <v>79</v>
      </c>
      <c r="S27" s="67" t="n">
        <f aca="false">VLOOKUP($R27,$K$6:$Q$506,5)/$C$26</f>
        <v>0.831308935740122</v>
      </c>
      <c r="T27" s="68" t="n">
        <f aca="false">VLOOKUP($R27,$K$6:$Q$506,6)/$C$26</f>
        <v>26.4699550282311</v>
      </c>
      <c r="U27" s="69" t="n">
        <f aca="false">VLOOKUP($R27,$K$6:$Q$506,7)/$C$26</f>
        <v>225.95646113806</v>
      </c>
      <c r="V27" s="28" t="s">
        <v>65</v>
      </c>
      <c r="W27" s="78" t="n">
        <f aca="false">G27*S27+H27*T27+I27*U27</f>
        <v>0</v>
      </c>
      <c r="X27" s="25"/>
    </row>
    <row r="28" customFormat="false" ht="15.75" hidden="false" customHeight="false" outlineLevel="0" collapsed="false">
      <c r="A28" s="25"/>
      <c r="B28" s="25"/>
      <c r="C28" s="25"/>
      <c r="D28" s="25"/>
      <c r="E28" s="25"/>
      <c r="F28" s="28" t="s">
        <v>66</v>
      </c>
      <c r="G28" s="58" t="n">
        <f aca="false">time_differentiated_CO2!D24</f>
        <v>0</v>
      </c>
      <c r="H28" s="76" t="n">
        <v>0</v>
      </c>
      <c r="I28" s="77" t="n">
        <v>0</v>
      </c>
      <c r="J28" s="25"/>
      <c r="K28" s="61" t="n">
        <v>22</v>
      </c>
      <c r="L28" s="62" t="n">
        <f aca="false">$B$17+$B$18*EXP(-K28/$B$21)+$B$19*EXP(-K28/$B$22)+$B$20*EXP(-K28/$B$23)</f>
        <v>0.585474786804287</v>
      </c>
      <c r="M28" s="63" t="n">
        <f aca="false">EXP(-K28/$D$9)</f>
        <v>0.154988124727224</v>
      </c>
      <c r="N28" s="63" t="n">
        <f aca="false">EXP(-K28/$D$8)</f>
        <v>0.817229872191482</v>
      </c>
      <c r="O28" s="64" t="n">
        <f aca="false">(K28*$B$17+$B$18*$B$21*(1-EXP(-K28/$B$21))+$B$19*$B$22*(1-EXP(-K28/$B$22))+$B$20*$B$23*(1-EXP(-K28/$B$23)))*$C$7</f>
        <v>2.62946215524032E-014</v>
      </c>
      <c r="P28" s="64" t="n">
        <f aca="false">$D$9*(1-EXP(-K28/$D$9))*$C$9</f>
        <v>1.99897077079734E-012</v>
      </c>
      <c r="Q28" s="65" t="n">
        <f aca="false">$D$8*(1-EXP(-K28/$D$8))*$C$8</f>
        <v>7.14989897632345E-012</v>
      </c>
      <c r="R28" s="66" t="n">
        <f aca="false">$B$13-K28</f>
        <v>78</v>
      </c>
      <c r="S28" s="67" t="n">
        <f aca="false">VLOOKUP($R28,$K$6:$Q$506,5)/$C$26</f>
        <v>0.823022804103491</v>
      </c>
      <c r="T28" s="68" t="n">
        <f aca="false">VLOOKUP($R28,$K$6:$Q$506,6)/$C$26</f>
        <v>26.4670551728413</v>
      </c>
      <c r="U28" s="69" t="n">
        <f aca="false">VLOOKUP($R28,$K$6:$Q$506,7)/$C$26</f>
        <v>223.999666683205</v>
      </c>
      <c r="V28" s="28" t="s">
        <v>66</v>
      </c>
      <c r="W28" s="78" t="n">
        <f aca="false">G28*S28+H28*T28+I28*U28</f>
        <v>0</v>
      </c>
      <c r="X28" s="25"/>
    </row>
    <row r="29" customFormat="false" ht="15.75" hidden="false" customHeight="false" outlineLevel="0" collapsed="false">
      <c r="A29" s="25"/>
      <c r="B29" s="25"/>
      <c r="C29" s="25"/>
      <c r="D29" s="25"/>
      <c r="E29" s="25"/>
      <c r="F29" s="28" t="s">
        <v>67</v>
      </c>
      <c r="G29" s="58" t="n">
        <f aca="false">time_differentiated_CO2!D25</f>
        <v>0</v>
      </c>
      <c r="H29" s="76" t="n">
        <v>0</v>
      </c>
      <c r="I29" s="77" t="n">
        <v>0</v>
      </c>
      <c r="J29" s="25"/>
      <c r="K29" s="61" t="n">
        <v>23</v>
      </c>
      <c r="L29" s="62" t="n">
        <f aca="false">$B$17+$B$18*EXP(-K29/$B$21)+$B$19*EXP(-K29/$B$22)+$B$20*EXP(-K29/$B$23)</f>
        <v>0.58041779221317</v>
      </c>
      <c r="M29" s="63" t="n">
        <f aca="false">EXP(-K29/$D$9)</f>
        <v>0.142394693937567</v>
      </c>
      <c r="N29" s="63" t="n">
        <f aca="false">EXP(-K29/$D$8)</f>
        <v>0.809766637795475</v>
      </c>
      <c r="O29" s="64" t="n">
        <f aca="false">(K29*$B$17+$B$18*$B$21*(1-EXP(-K29/$B$21))+$B$19*$B$22*(1-EXP(-K29/$B$22))+$B$20*$B$23*(1-EXP(-K29/$B$23)))*$C$7</f>
        <v>2.72884416915304E-014</v>
      </c>
      <c r="P29" s="64" t="n">
        <f aca="false">$D$9*(1-EXP(-K29/$D$9))*$C$9</f>
        <v>2.02876194982006E-012</v>
      </c>
      <c r="Q29" s="65" t="n">
        <f aca="false">$D$8*(1-EXP(-K29/$D$8))*$C$8</f>
        <v>7.44185791188856E-012</v>
      </c>
      <c r="R29" s="66" t="n">
        <f aca="false">$B$13-K29</f>
        <v>77</v>
      </c>
      <c r="S29" s="67" t="n">
        <f aca="false">VLOOKUP($R29,$K$6:$Q$506,5)/$C$26</f>
        <v>0.814710308914212</v>
      </c>
      <c r="T29" s="68" t="n">
        <f aca="false">VLOOKUP($R29,$K$6:$Q$506,6)/$C$26</f>
        <v>26.4638988533436</v>
      </c>
      <c r="U29" s="69" t="n">
        <f aca="false">VLOOKUP($R29,$K$6:$Q$506,7)/$C$26</f>
        <v>222.024837383495</v>
      </c>
      <c r="V29" s="28" t="s">
        <v>67</v>
      </c>
      <c r="W29" s="78" t="n">
        <f aca="false">G29*S29+H29*T29+I29*U29</f>
        <v>0</v>
      </c>
      <c r="X29" s="25"/>
    </row>
    <row r="30" customFormat="false" ht="15.75" hidden="false" customHeight="false" outlineLevel="0" collapsed="false">
      <c r="A30" s="25"/>
      <c r="B30" s="25"/>
      <c r="C30" s="25"/>
      <c r="D30" s="25"/>
      <c r="E30" s="25"/>
      <c r="F30" s="28" t="s">
        <v>68</v>
      </c>
      <c r="G30" s="58" t="n">
        <f aca="false">time_differentiated_CO2!D26</f>
        <v>0</v>
      </c>
      <c r="H30" s="76" t="n">
        <v>0</v>
      </c>
      <c r="I30" s="77" t="n">
        <v>0</v>
      </c>
      <c r="J30" s="25"/>
      <c r="K30" s="61" t="n">
        <v>24</v>
      </c>
      <c r="L30" s="62" t="n">
        <f aca="false">$B$17+$B$18*EXP(-K30/$B$21)+$B$19*EXP(-K30/$B$22)+$B$20*EXP(-K30/$B$23)</f>
        <v>0.575546450723525</v>
      </c>
      <c r="M30" s="63" t="n">
        <f aca="false">EXP(-K30/$D$9)</f>
        <v>0.130824531861775</v>
      </c>
      <c r="N30" s="63" t="n">
        <f aca="false">EXP(-K30/$D$8)</f>
        <v>0.802371560315343</v>
      </c>
      <c r="O30" s="64" t="n">
        <f aca="false">(K30*$B$17+$B$18*$B$21*(1-EXP(-K30/$B$21))+$B$19*$B$22*(1-EXP(-K30/$B$22))+$B$20*$B$23*(1-EXP(-K30/$B$23)))*$C$7</f>
        <v>2.82738013661933E-014</v>
      </c>
      <c r="P30" s="64" t="n">
        <f aca="false">$D$9*(1-EXP(-K30/$D$9))*$C$9</f>
        <v>2.05613247144194E-012</v>
      </c>
      <c r="Q30" s="65" t="n">
        <f aca="false">$D$8*(1-EXP(-K30/$D$8))*$C$8</f>
        <v>7.73115057442049E-012</v>
      </c>
      <c r="R30" s="66" t="n">
        <f aca="false">$B$13-K30</f>
        <v>76</v>
      </c>
      <c r="S30" s="67" t="n">
        <f aca="false">VLOOKUP($R30,$K$6:$Q$506,5)/$C$26</f>
        <v>0.806370943080423</v>
      </c>
      <c r="T30" s="68" t="n">
        <f aca="false">VLOOKUP($R30,$K$6:$Q$506,6)/$C$26</f>
        <v>26.4604633879729</v>
      </c>
      <c r="U30" s="69" t="n">
        <f aca="false">VLOOKUP($R30,$K$6:$Q$506,7)/$C$26</f>
        <v>220.031807020333</v>
      </c>
      <c r="V30" s="28" t="s">
        <v>68</v>
      </c>
      <c r="W30" s="78" t="n">
        <f aca="false">G30*S30+H30*T30+I30*U30</f>
        <v>0</v>
      </c>
      <c r="X30" s="25"/>
    </row>
    <row r="31" customFormat="false" ht="15.75" hidden="false" customHeight="false" outlineLevel="0" collapsed="false">
      <c r="A31" s="25"/>
      <c r="B31" s="25"/>
      <c r="C31" s="25"/>
      <c r="D31" s="25"/>
      <c r="E31" s="25"/>
      <c r="F31" s="28" t="s">
        <v>69</v>
      </c>
      <c r="G31" s="58" t="n">
        <f aca="false">time_differentiated_CO2!D27</f>
        <v>0</v>
      </c>
      <c r="H31" s="76" t="n">
        <v>0</v>
      </c>
      <c r="I31" s="77" t="n">
        <v>0</v>
      </c>
      <c r="J31" s="25"/>
      <c r="K31" s="61" t="n">
        <v>25</v>
      </c>
      <c r="L31" s="62" t="n">
        <f aca="false">$B$17+$B$18*EXP(-K31/$B$21)+$B$19*EXP(-K31/$B$22)+$B$20*EXP(-K31/$B$23)</f>
        <v>0.570842876124756</v>
      </c>
      <c r="M31" s="63" t="n">
        <f aca="false">EXP(-K31/$D$9)</f>
        <v>0.120194493654074</v>
      </c>
      <c r="N31" s="63" t="n">
        <f aca="false">EXP(-K31/$D$8)</f>
        <v>0.795044017317845</v>
      </c>
      <c r="O31" s="64" t="n">
        <f aca="false">(K31*$B$17+$B$18*$B$21*(1-EXP(-K31/$B$21))+$B$19*$B$22*(1-EXP(-K31/$B$22))+$B$20*$B$23*(1-EXP(-K31/$B$23)))*$C$7</f>
        <v>2.92510013428107E-014</v>
      </c>
      <c r="P31" s="64" t="n">
        <f aca="false">$D$9*(1-EXP(-K31/$D$9))*$C$9</f>
        <v>2.08127902416085E-012</v>
      </c>
      <c r="Q31" s="65" t="n">
        <f aca="false">$D$8*(1-EXP(-K31/$D$8))*$C$8</f>
        <v>8.01780131327466E-012</v>
      </c>
      <c r="R31" s="66" t="n">
        <f aca="false">$B$13-K31</f>
        <v>75</v>
      </c>
      <c r="S31" s="67" t="n">
        <f aca="false">VLOOKUP($R31,$K$6:$Q$506,5)/$C$26</f>
        <v>0.798004186009508</v>
      </c>
      <c r="T31" s="68" t="n">
        <f aca="false">VLOOKUP($R31,$K$6:$Q$506,6)/$C$26</f>
        <v>26.4567240889819</v>
      </c>
      <c r="U31" s="69" t="n">
        <f aca="false">VLOOKUP($R31,$K$6:$Q$506,7)/$C$26</f>
        <v>218.020407843164</v>
      </c>
      <c r="V31" s="28" t="s">
        <v>69</v>
      </c>
      <c r="W31" s="78" t="n">
        <f aca="false">G31*S31+H31*T31+I31*U31</f>
        <v>0</v>
      </c>
      <c r="X31" s="25"/>
    </row>
    <row r="32" customFormat="false" ht="15.75" hidden="false" customHeight="false" outlineLevel="0" collapsed="false">
      <c r="A32" s="25"/>
      <c r="B32" s="25"/>
      <c r="C32" s="25"/>
      <c r="D32" s="25"/>
      <c r="E32" s="25"/>
      <c r="F32" s="28" t="s">
        <v>70</v>
      </c>
      <c r="G32" s="58" t="n">
        <f aca="false">time_differentiated_CO2!D28</f>
        <v>0</v>
      </c>
      <c r="H32" s="76" t="n">
        <v>0</v>
      </c>
      <c r="I32" s="77" t="n">
        <v>0</v>
      </c>
      <c r="J32" s="25"/>
      <c r="K32" s="61" t="n">
        <v>26</v>
      </c>
      <c r="L32" s="62" t="n">
        <f aca="false">$B$17+$B$18*EXP(-K32/$B$21)+$B$19*EXP(-K32/$B$22)+$B$20*EXP(-K32/$B$23)</f>
        <v>0.566292341033272</v>
      </c>
      <c r="M32" s="63" t="n">
        <f aca="false">EXP(-K32/$D$9)</f>
        <v>0.110428190333775</v>
      </c>
      <c r="N32" s="63" t="n">
        <f aca="false">EXP(-K32/$D$8)</f>
        <v>0.787783392054019</v>
      </c>
      <c r="O32" s="64" t="n">
        <f aca="false">(K32*$B$17+$B$18*$B$21*(1-EXP(-K32/$B$21))+$B$19*$B$22*(1-EXP(-K32/$B$22))+$B$20*$B$23*(1-EXP(-K32/$B$23)))*$C$7</f>
        <v>3.02203146886109E-014</v>
      </c>
      <c r="P32" s="64" t="n">
        <f aca="false">$D$9*(1-EXP(-K32/$D$9))*$C$9</f>
        <v>2.10438231471487E-012</v>
      </c>
      <c r="Q32" s="65" t="n">
        <f aca="false">$D$8*(1-EXP(-K32/$D$8))*$C$8</f>
        <v>8.30183425543948E-012</v>
      </c>
      <c r="R32" s="66" t="n">
        <f aca="false">$B$13-K32</f>
        <v>74</v>
      </c>
      <c r="S32" s="67" t="n">
        <f aca="false">VLOOKUP($R32,$K$6:$Q$506,5)/$C$26</f>
        <v>0.789609503234698</v>
      </c>
      <c r="T32" s="68" t="n">
        <f aca="false">VLOOKUP($R32,$K$6:$Q$506,6)/$C$26</f>
        <v>26.4526540852312</v>
      </c>
      <c r="U32" s="69" t="n">
        <f aca="false">VLOOKUP($R32,$K$6:$Q$506,7)/$C$26</f>
        <v>215.990470555356</v>
      </c>
      <c r="V32" s="28" t="s">
        <v>70</v>
      </c>
      <c r="W32" s="78" t="n">
        <f aca="false">G32*S32+H32*T32+I32*U32</f>
        <v>0</v>
      </c>
      <c r="X32" s="25"/>
    </row>
    <row r="33" customFormat="false" ht="15.75" hidden="false" customHeight="false" outlineLevel="0" collapsed="false">
      <c r="A33" s="25"/>
      <c r="B33" s="25"/>
      <c r="C33" s="25"/>
      <c r="D33" s="25"/>
      <c r="E33" s="25"/>
      <c r="F33" s="28" t="s">
        <v>71</v>
      </c>
      <c r="G33" s="58" t="n">
        <f aca="false">time_differentiated_CO2!D29</f>
        <v>0</v>
      </c>
      <c r="H33" s="76" t="n">
        <v>0</v>
      </c>
      <c r="I33" s="77" t="n">
        <v>0</v>
      </c>
      <c r="J33" s="25"/>
      <c r="K33" s="61" t="n">
        <v>27</v>
      </c>
      <c r="L33" s="62" t="n">
        <f aca="false">$B$17+$B$18*EXP(-K33/$B$21)+$B$19*EXP(-K33/$B$22)+$B$20*EXP(-K33/$B$23)</f>
        <v>0.561882636803931</v>
      </c>
      <c r="M33" s="63" t="n">
        <f aca="false">EXP(-K33/$D$9)</f>
        <v>0.101455439843097</v>
      </c>
      <c r="N33" s="63" t="n">
        <f aca="false">EXP(-K33/$D$8)</f>
        <v>0.780589073407278</v>
      </c>
      <c r="O33" s="64" t="n">
        <f aca="false">(K33*$B$17+$B$18*$B$21*(1-EXP(-K33/$B$21))+$B$19*$B$22*(1-EXP(-K33/$B$22))+$B$20*$B$23*(1-EXP(-K33/$B$23)))*$C$7</f>
        <v>3.1181991590343E-014</v>
      </c>
      <c r="P33" s="64" t="n">
        <f aca="false">$D$9*(1-EXP(-K33/$D$9))*$C$9</f>
        <v>2.12560836666678E-012</v>
      </c>
      <c r="Q33" s="65" t="n">
        <f aca="false">$D$8*(1-EXP(-K33/$D$8))*$C$8</f>
        <v>8.58327330756713E-012</v>
      </c>
      <c r="R33" s="66" t="n">
        <f aca="false">$B$13-K33</f>
        <v>73</v>
      </c>
      <c r="S33" s="67" t="n">
        <f aca="false">VLOOKUP($R33,$K$6:$Q$506,5)/$C$26</f>
        <v>0.781186346031239</v>
      </c>
      <c r="T33" s="68" t="n">
        <f aca="false">VLOOKUP($R33,$K$6:$Q$506,6)/$C$26</f>
        <v>26.4482241290894</v>
      </c>
      <c r="U33" s="69" t="n">
        <f aca="false">VLOOKUP($R33,$K$6:$Q$506,7)/$C$26</f>
        <v>213.941824299951</v>
      </c>
      <c r="V33" s="28" t="s">
        <v>71</v>
      </c>
      <c r="W33" s="78" t="n">
        <f aca="false">G33*S33+H33*T33+I33*U33</f>
        <v>0</v>
      </c>
      <c r="X33" s="25"/>
    </row>
    <row r="34" customFormat="false" ht="15.75" hidden="false" customHeight="false" outlineLevel="0" collapsed="false">
      <c r="A34" s="25"/>
      <c r="B34" s="25"/>
      <c r="C34" s="25"/>
      <c r="D34" s="25"/>
      <c r="E34" s="25"/>
      <c r="F34" s="28" t="s">
        <v>72</v>
      </c>
      <c r="G34" s="58" t="n">
        <f aca="false">time_differentiated_CO2!D30</f>
        <v>0</v>
      </c>
      <c r="H34" s="76" t="n">
        <v>0</v>
      </c>
      <c r="I34" s="77" t="n">
        <v>0</v>
      </c>
      <c r="J34" s="25"/>
      <c r="K34" s="61" t="n">
        <v>28</v>
      </c>
      <c r="L34" s="62" t="n">
        <f aca="false">$B$17+$B$18*EXP(-K34/$B$21)+$B$19*EXP(-K34/$B$22)+$B$20*EXP(-K34/$B$23)</f>
        <v>0.557603565747949</v>
      </c>
      <c r="M34" s="63" t="n">
        <f aca="false">EXP(-K34/$D$9)</f>
        <v>0.0932117627088211</v>
      </c>
      <c r="N34" s="63" t="n">
        <f aca="false">EXP(-K34/$D$8)</f>
        <v>0.773460455841968</v>
      </c>
      <c r="O34" s="64" t="n">
        <f aca="false">(K34*$B$17+$B$18*$B$21*(1-EXP(-K34/$B$21))+$B$19*$B$22*(1-EXP(-K34/$B$22))+$B$20*$B$23*(1-EXP(-K34/$B$23)))*$C$7</f>
        <v>3.21362631988648E-014</v>
      </c>
      <c r="P34" s="64" t="n">
        <f aca="false">$D$9*(1-EXP(-K34/$D$9))*$C$9</f>
        <v>2.14510971347328E-012</v>
      </c>
      <c r="Q34" s="65" t="n">
        <f aca="false">$D$8*(1-EXP(-K34/$D$8))*$C$8</f>
        <v>8.86214215798568E-012</v>
      </c>
      <c r="R34" s="66" t="n">
        <f aca="false">$B$13-K34</f>
        <v>72</v>
      </c>
      <c r="S34" s="67" t="n">
        <f aca="false">VLOOKUP($R34,$K$6:$Q$506,5)/$C$26</f>
        <v>0.772734151021838</v>
      </c>
      <c r="T34" s="68" t="n">
        <f aca="false">VLOOKUP($R34,$K$6:$Q$506,6)/$C$26</f>
        <v>26.4434023862559</v>
      </c>
      <c r="U34" s="69" t="n">
        <f aca="false">VLOOKUP($R34,$K$6:$Q$506,7)/$C$26</f>
        <v>211.874296645282</v>
      </c>
      <c r="V34" s="28" t="s">
        <v>72</v>
      </c>
      <c r="W34" s="78" t="n">
        <f aca="false">G34*S34+H34*T34+I34*U34</f>
        <v>0</v>
      </c>
      <c r="X34" s="25"/>
    </row>
    <row r="35" customFormat="false" ht="15.75" hidden="false" customHeight="false" outlineLevel="0" collapsed="false">
      <c r="A35" s="25"/>
      <c r="B35" s="25"/>
      <c r="C35" s="25"/>
      <c r="D35" s="25"/>
      <c r="E35" s="25"/>
      <c r="F35" s="28" t="s">
        <v>73</v>
      </c>
      <c r="G35" s="58" t="n">
        <f aca="false">time_differentiated_CO2!D31</f>
        <v>0</v>
      </c>
      <c r="H35" s="76" t="n">
        <v>0</v>
      </c>
      <c r="I35" s="77" t="n">
        <v>0</v>
      </c>
      <c r="J35" s="25"/>
      <c r="K35" s="61" t="n">
        <v>29</v>
      </c>
      <c r="L35" s="62" t="n">
        <f aca="false">$B$17+$B$18*EXP(-K35/$B$21)+$B$19*EXP(-K35/$B$22)+$B$20*EXP(-K35/$B$23)</f>
        <v>0.553446538237621</v>
      </c>
      <c r="M35" s="63" t="n">
        <f aca="false">EXP(-K35/$D$9)</f>
        <v>0.0856379186835362</v>
      </c>
      <c r="N35" s="63" t="n">
        <f aca="false">EXP(-K35/$D$8)</f>
        <v>0.766396939352401</v>
      </c>
      <c r="O35" s="64" t="n">
        <f aca="false">(K35*$B$17+$B$18*$B$21*(1-EXP(-K35/$B$21))+$B$19*$B$22*(1-EXP(-K35/$B$22))+$B$20*$B$23*(1-EXP(-K35/$B$23)))*$C$7</f>
        <v>3.3083344700895E-014</v>
      </c>
      <c r="P35" s="64" t="n">
        <f aca="false">$D$9*(1-EXP(-K35/$D$9))*$C$9</f>
        <v>2.16302649461229E-012</v>
      </c>
      <c r="Q35" s="65" t="n">
        <f aca="false">$D$8*(1-EXP(-K35/$D$8))*$C$8</f>
        <v>9.138464278693E-012</v>
      </c>
      <c r="R35" s="66" t="n">
        <f aca="false">$B$13-K35</f>
        <v>71</v>
      </c>
      <c r="S35" s="67" t="n">
        <f aca="false">VLOOKUP($R35,$K$6:$Q$506,5)/$C$26</f>
        <v>0.764252339771051</v>
      </c>
      <c r="T35" s="68" t="n">
        <f aca="false">VLOOKUP($R35,$K$6:$Q$506,6)/$C$26</f>
        <v>26.4381542069942</v>
      </c>
      <c r="U35" s="69" t="n">
        <f aca="false">VLOOKUP($R35,$K$6:$Q$506,7)/$C$26</f>
        <v>209.787713570462</v>
      </c>
      <c r="V35" s="28" t="s">
        <v>73</v>
      </c>
      <c r="W35" s="78" t="n">
        <f aca="false">G35*S35+H35*T35+I35*U35</f>
        <v>0</v>
      </c>
      <c r="X35" s="25"/>
    </row>
    <row r="36" customFormat="false" ht="15.75" hidden="false" customHeight="false" outlineLevel="0" collapsed="false">
      <c r="A36" s="25"/>
      <c r="B36" s="25"/>
      <c r="C36" s="25"/>
      <c r="D36" s="25"/>
      <c r="E36" s="25"/>
      <c r="F36" s="28" t="s">
        <v>74</v>
      </c>
      <c r="G36" s="58" t="n">
        <f aca="false">time_differentiated_CO2!D32</f>
        <v>0</v>
      </c>
      <c r="H36" s="76" t="n">
        <v>0</v>
      </c>
      <c r="I36" s="77" t="n">
        <v>0</v>
      </c>
      <c r="J36" s="25"/>
      <c r="K36" s="61" t="n">
        <v>30</v>
      </c>
      <c r="L36" s="62" t="n">
        <f aca="false">$B$17+$B$18*EXP(-K36/$B$21)+$B$19*EXP(-K36/$B$22)+$B$20*EXP(-K36/$B$23)</f>
        <v>0.54940425296271</v>
      </c>
      <c r="M36" s="63" t="n">
        <f aca="false">EXP(-K36/$D$9)</f>
        <v>0.0786794810367202</v>
      </c>
      <c r="N36" s="63" t="n">
        <f aca="false">EXP(-K36/$D$8)</f>
        <v>0.759397929412356</v>
      </c>
      <c r="O36" s="64" t="n">
        <f aca="false">(K36*$B$17+$B$18*$B$21*(1-EXP(-K36/$B$21))+$B$19*$B$22*(1-EXP(-K36/$B$22))+$B$20*$B$23*(1-EXP(-K36/$B$23)))*$C$7</f>
        <v>3.40234377775023E-014</v>
      </c>
      <c r="P36" s="64" t="n">
        <f aca="false">$D$9*(1-EXP(-K36/$D$9))*$C$9</f>
        <v>2.17948746264532E-012</v>
      </c>
      <c r="Q36" s="65" t="n">
        <f aca="false">$D$8*(1-EXP(-K36/$D$8))*$C$8</f>
        <v>9.41226292733229E-012</v>
      </c>
      <c r="R36" s="66" t="n">
        <f aca="false">$B$13-K36</f>
        <v>70</v>
      </c>
      <c r="S36" s="67" t="n">
        <f aca="false">VLOOKUP($R36,$K$6:$Q$506,5)/$C$26</f>
        <v>0.755740318368273</v>
      </c>
      <c r="T36" s="68" t="n">
        <f aca="false">VLOOKUP($R36,$K$6:$Q$506,6)/$C$26</f>
        <v>26.4324418771349</v>
      </c>
      <c r="U36" s="69" t="n">
        <f aca="false">VLOOKUP($R36,$K$6:$Q$506,7)/$C$26</f>
        <v>207.681899450737</v>
      </c>
      <c r="V36" s="28" t="s">
        <v>74</v>
      </c>
      <c r="W36" s="78" t="n">
        <f aca="false">G36*S36+H36*T36+I36*U36</f>
        <v>0</v>
      </c>
      <c r="X36" s="25"/>
    </row>
    <row r="37" customFormat="false" ht="15.75" hidden="false" customHeight="false" outlineLevel="0" collapsed="false">
      <c r="A37" s="25"/>
      <c r="B37" s="25"/>
      <c r="C37" s="25"/>
      <c r="D37" s="25"/>
      <c r="E37" s="25"/>
      <c r="F37" s="28" t="s">
        <v>75</v>
      </c>
      <c r="G37" s="58" t="n">
        <f aca="false">time_differentiated_CO2!D33</f>
        <v>0</v>
      </c>
      <c r="H37" s="76" t="n">
        <v>0</v>
      </c>
      <c r="I37" s="77" t="n">
        <v>0</v>
      </c>
      <c r="J37" s="25"/>
      <c r="K37" s="61" t="n">
        <v>31</v>
      </c>
      <c r="L37" s="62" t="n">
        <f aca="false">$B$17+$B$18*EXP(-K37/$B$21)+$B$19*EXP(-K37/$B$22)+$B$20*EXP(-K37/$B$23)</f>
        <v>0.545470443109289</v>
      </c>
      <c r="M37" s="63" t="n">
        <f aca="false">EXP(-K37/$D$9)</f>
        <v>0.0722864454364387</v>
      </c>
      <c r="N37" s="63" t="n">
        <f aca="false">EXP(-K37/$D$8)</f>
        <v>0.752462836925038</v>
      </c>
      <c r="O37" s="64" t="n">
        <f aca="false">(K37*$B$17+$B$18*$B$21*(1-EXP(-K37/$B$21))+$B$19*$B$22*(1-EXP(-K37/$B$22))+$B$20*$B$23*(1-EXP(-K37/$B$23)))*$C$7</f>
        <v>3.49567325758409E-014</v>
      </c>
      <c r="P37" s="64" t="n">
        <f aca="false">$D$9*(1-EXP(-K37/$D$9))*$C$9</f>
        <v>2.19461090845193E-012</v>
      </c>
      <c r="Q37" s="65" t="n">
        <f aca="false">$D$8*(1-EXP(-K37/$D$8))*$C$8</f>
        <v>9.68356114914966E-012</v>
      </c>
      <c r="R37" s="66" t="n">
        <f aca="false">$B$13-K37</f>
        <v>69</v>
      </c>
      <c r="S37" s="67" t="n">
        <f aca="false">VLOOKUP($R37,$K$6:$Q$506,5)/$C$26</f>
        <v>0.747197476999001</v>
      </c>
      <c r="T37" s="68" t="n">
        <f aca="false">VLOOKUP($R37,$K$6:$Q$506,6)/$C$26</f>
        <v>26.4262243470553</v>
      </c>
      <c r="U37" s="69" t="n">
        <f aca="false">VLOOKUP($R37,$K$6:$Q$506,7)/$C$26</f>
        <v>205.556677042703</v>
      </c>
      <c r="V37" s="28" t="s">
        <v>75</v>
      </c>
      <c r="W37" s="78" t="n">
        <f aca="false">G37*S37+H37*T37+I37*U37</f>
        <v>0</v>
      </c>
      <c r="X37" s="25"/>
    </row>
    <row r="38" customFormat="false" ht="15.75" hidden="false" customHeight="false" outlineLevel="0" collapsed="false">
      <c r="A38" s="25"/>
      <c r="B38" s="25"/>
      <c r="C38" s="25"/>
      <c r="D38" s="25"/>
      <c r="E38" s="25"/>
      <c r="F38" s="28" t="s">
        <v>76</v>
      </c>
      <c r="G38" s="58" t="n">
        <f aca="false">time_differentiated_CO2!D34</f>
        <v>0</v>
      </c>
      <c r="H38" s="76" t="n">
        <v>0</v>
      </c>
      <c r="I38" s="77" t="n">
        <v>0</v>
      </c>
      <c r="J38" s="25"/>
      <c r="K38" s="61" t="n">
        <v>32</v>
      </c>
      <c r="L38" s="62" t="n">
        <f aca="false">$B$17+$B$18*EXP(-K38/$B$21)+$B$19*EXP(-K38/$B$22)+$B$20*EXP(-K38/$B$23)</f>
        <v>0.541639674803617</v>
      </c>
      <c r="M38" s="63" t="n">
        <f aca="false">EXP(-K38/$D$9)</f>
        <v>0.0664128706110369</v>
      </c>
      <c r="N38" s="63" t="n">
        <f aca="false">EXP(-K38/$D$8)</f>
        <v>0.745591078173493</v>
      </c>
      <c r="O38" s="64" t="n">
        <f aca="false">(K38*$B$17+$B$18*$B$21*(1-EXP(-K38/$B$21))+$B$19*$B$22*(1-EXP(-K38/$B$22))+$B$20*$B$23*(1-EXP(-K38/$B$23)))*$C$7</f>
        <v>3.5883409294428E-014</v>
      </c>
      <c r="P38" s="64" t="n">
        <f aca="false">$D$9*(1-EXP(-K38/$D$9))*$C$9</f>
        <v>2.20850551128491E-012</v>
      </c>
      <c r="Q38" s="65" t="n">
        <f aca="false">$D$8*(1-EXP(-K38/$D$8))*$C$8</f>
        <v>9.95238177893381E-012</v>
      </c>
      <c r="R38" s="66" t="n">
        <f aca="false">$B$13-K38</f>
        <v>68</v>
      </c>
      <c r="S38" s="67" t="n">
        <f aca="false">VLOOKUP($R38,$K$6:$Q$506,5)/$C$26</f>
        <v>0.738623189503969</v>
      </c>
      <c r="T38" s="68" t="n">
        <f aca="false">VLOOKUP($R38,$K$6:$Q$506,6)/$C$26</f>
        <v>26.4194569366918</v>
      </c>
      <c r="U38" s="69" t="n">
        <f aca="false">VLOOKUP($R38,$K$6:$Q$506,7)/$C$26</f>
        <v>203.411867469386</v>
      </c>
      <c r="V38" s="28" t="s">
        <v>76</v>
      </c>
      <c r="W38" s="78" t="n">
        <f aca="false">G38*S38+H38*T38+I38*U38</f>
        <v>0</v>
      </c>
      <c r="X38" s="25"/>
    </row>
    <row r="39" customFormat="false" ht="15.75" hidden="false" customHeight="false" outlineLevel="0" collapsed="false">
      <c r="A39" s="25"/>
      <c r="B39" s="25"/>
      <c r="C39" s="25"/>
      <c r="D39" s="25"/>
      <c r="E39" s="25"/>
      <c r="F39" s="28" t="s">
        <v>77</v>
      </c>
      <c r="G39" s="58" t="n">
        <f aca="false">time_differentiated_CO2!D35</f>
        <v>0</v>
      </c>
      <c r="H39" s="76" t="n">
        <v>0</v>
      </c>
      <c r="I39" s="77" t="n">
        <v>0</v>
      </c>
      <c r="J39" s="25"/>
      <c r="K39" s="61" t="n">
        <v>33</v>
      </c>
      <c r="L39" s="62" t="n">
        <f aca="false">$B$17+$B$18*EXP(-K39/$B$21)+$B$19*EXP(-K39/$B$22)+$B$20*EXP(-K39/$B$23)</f>
        <v>0.53790718699487</v>
      </c>
      <c r="M39" s="63" t="n">
        <f aca="false">EXP(-K39/$D$9)</f>
        <v>0.0610165482085659</v>
      </c>
      <c r="N39" s="63" t="n">
        <f aca="false">EXP(-K39/$D$8)</f>
        <v>0.738782074771477</v>
      </c>
      <c r="O39" s="64" t="n">
        <f aca="false">(K39*$B$17+$B$18*$B$21*(1-EXP(-K39/$B$21))+$B$19*$B$22*(1-EXP(-K39/$B$22))+$B$20*$B$23*(1-EXP(-K39/$B$23)))*$C$7</f>
        <v>3.68036394614838E-014</v>
      </c>
      <c r="P39" s="64" t="n">
        <f aca="false">$D$9*(1-EXP(-K39/$D$9))*$C$9</f>
        <v>2.22127111975504E-012</v>
      </c>
      <c r="Q39" s="65" t="n">
        <f aca="false">$D$8*(1-EXP(-K39/$D$8))*$C$8</f>
        <v>1.0218747442938E-011</v>
      </c>
      <c r="R39" s="66" t="n">
        <f aca="false">$B$13-K39</f>
        <v>67</v>
      </c>
      <c r="S39" s="67" t="n">
        <f aca="false">VLOOKUP($R39,$K$6:$Q$506,5)/$C$26</f>
        <v>0.73001681292579</v>
      </c>
      <c r="T39" s="68" t="n">
        <f aca="false">VLOOKUP($R39,$K$6:$Q$506,6)/$C$26</f>
        <v>26.4120910144618</v>
      </c>
      <c r="U39" s="69" t="n">
        <f aca="false">VLOOKUP($R39,$K$6:$Q$506,7)/$C$26</f>
        <v>201.24729020519</v>
      </c>
      <c r="V39" s="28" t="s">
        <v>77</v>
      </c>
      <c r="W39" s="78" t="n">
        <f aca="false">G39*S39+H39*T39+I39*U39</f>
        <v>0</v>
      </c>
      <c r="X39" s="25"/>
    </row>
    <row r="40" customFormat="false" ht="15.75" hidden="false" customHeight="false" outlineLevel="0" collapsed="false">
      <c r="A40" s="25"/>
      <c r="B40" s="25"/>
      <c r="C40" s="25"/>
      <c r="D40" s="25"/>
      <c r="E40" s="25"/>
      <c r="F40" s="28" t="s">
        <v>78</v>
      </c>
      <c r="G40" s="58" t="n">
        <f aca="false">time_differentiated_CO2!D36</f>
        <v>0</v>
      </c>
      <c r="H40" s="76" t="n">
        <v>0</v>
      </c>
      <c r="I40" s="77" t="n">
        <v>0</v>
      </c>
      <c r="J40" s="25"/>
      <c r="K40" s="61" t="n">
        <v>34</v>
      </c>
      <c r="L40" s="62" t="n">
        <f aca="false">$B$17+$B$18*EXP(-K40/$B$21)+$B$19*EXP(-K40/$B$22)+$B$20*EXP(-K40/$B$23)</f>
        <v>0.534268764194839</v>
      </c>
      <c r="M40" s="63" t="n">
        <f aca="false">EXP(-K40/$D$9)</f>
        <v>0.0560586994815058</v>
      </c>
      <c r="N40" s="63" t="n">
        <f aca="false">EXP(-K40/$D$8)</f>
        <v>0.732035253614778</v>
      </c>
      <c r="O40" s="64" t="n">
        <f aca="false">(K40*$B$17+$B$18*$B$21*(1-EXP(-K40/$B$21))+$B$19*$B$22*(1-EXP(-K40/$B$22))+$B$20*$B$23*(1-EXP(-K40/$B$23)))*$C$7</f>
        <v>3.77175869693824E-014</v>
      </c>
      <c r="P40" s="64" t="n">
        <f aca="false">$D$9*(1-EXP(-K40/$D$9))*$C$9</f>
        <v>2.2329994693575E-012</v>
      </c>
      <c r="Q40" s="65" t="n">
        <f aca="false">$D$8*(1-EXP(-K40/$D$8))*$C$8</f>
        <v>1.04826805607846E-011</v>
      </c>
      <c r="R40" s="66" t="n">
        <f aca="false">$B$13-K40</f>
        <v>66</v>
      </c>
      <c r="S40" s="67" t="n">
        <f aca="false">VLOOKUP($R40,$K$6:$Q$506,5)/$C$26</f>
        <v>0.721377687042653</v>
      </c>
      <c r="T40" s="68" t="n">
        <f aca="false">VLOOKUP($R40,$K$6:$Q$506,6)/$C$26</f>
        <v>26.4040736477907</v>
      </c>
      <c r="U40" s="69" t="n">
        <f aca="false">VLOOKUP($R40,$K$6:$Q$506,7)/$C$26</f>
        <v>199.062763060698</v>
      </c>
      <c r="V40" s="28" t="s">
        <v>78</v>
      </c>
      <c r="W40" s="78" t="n">
        <f aca="false">G40*S40+H40*T40+I40*U40</f>
        <v>0</v>
      </c>
      <c r="X40" s="25"/>
    </row>
    <row r="41" customFormat="false" ht="15.75" hidden="false" customHeight="false" outlineLevel="0" collapsed="false">
      <c r="A41" s="25"/>
      <c r="B41" s="25"/>
      <c r="C41" s="25"/>
      <c r="D41" s="25"/>
      <c r="E41" s="25"/>
      <c r="F41" s="28" t="s">
        <v>80</v>
      </c>
      <c r="G41" s="58" t="n">
        <f aca="false">time_differentiated_CO2!D37</f>
        <v>0.228212125072873</v>
      </c>
      <c r="H41" s="76" t="n">
        <v>0</v>
      </c>
      <c r="I41" s="77" t="n">
        <v>0</v>
      </c>
      <c r="J41" s="25"/>
      <c r="K41" s="61" t="n">
        <v>35</v>
      </c>
      <c r="L41" s="62" t="n">
        <f aca="false">$B$17+$B$18*EXP(-K41/$B$21)+$B$19*EXP(-K41/$B$22)+$B$20*EXP(-K41/$B$23)</f>
        <v>0.53072063527167</v>
      </c>
      <c r="M41" s="63" t="n">
        <f aca="false">EXP(-K41/$D$9)</f>
        <v>0.0515036966171188</v>
      </c>
      <c r="N41" s="63" t="n">
        <f aca="false">EXP(-K41/$D$8)</f>
        <v>0.725350046832974</v>
      </c>
      <c r="O41" s="64" t="n">
        <f aca="false">(K41*$B$17+$B$18*$B$21*(1-EXP(-K41/$B$21))+$B$19*$B$22*(1-EXP(-K41/$B$22))+$B$20*$B$23*(1-EXP(-K41/$B$23)))*$C$7</f>
        <v>3.86254089152075E-014</v>
      </c>
      <c r="P41" s="64" t="n">
        <f aca="false">$D$9*(1-EXP(-K41/$D$9))*$C$9</f>
        <v>2.24377484169634E-012</v>
      </c>
      <c r="Q41" s="65" t="n">
        <f aca="false">$D$8*(1-EXP(-K41/$D$8))*$C$8</f>
        <v>1.07442033473519E-011</v>
      </c>
      <c r="R41" s="66" t="n">
        <f aca="false">$B$13-K41</f>
        <v>65</v>
      </c>
      <c r="S41" s="67" t="n">
        <f aca="false">VLOOKUP($R41,$K$6:$Q$506,5)/$C$26</f>
        <v>0.712705133888656</v>
      </c>
      <c r="T41" s="68" t="n">
        <f aca="false">VLOOKUP($R41,$K$6:$Q$506,6)/$C$26</f>
        <v>26.3953472227307</v>
      </c>
      <c r="U41" s="69" t="n">
        <f aca="false">VLOOKUP($R41,$K$6:$Q$506,7)/$C$26</f>
        <v>196.858102167343</v>
      </c>
      <c r="V41" s="28" t="s">
        <v>80</v>
      </c>
      <c r="W41" s="78" t="n">
        <f aca="false">G41*S41+H41*T41+I41*U41</f>
        <v>0.162647953155077</v>
      </c>
      <c r="X41" s="25"/>
    </row>
    <row r="42" customFormat="false" ht="15.75" hidden="false" customHeight="false" outlineLevel="0" collapsed="false">
      <c r="A42" s="25"/>
      <c r="B42" s="25"/>
      <c r="C42" s="25"/>
      <c r="D42" s="25"/>
      <c r="E42" s="25"/>
      <c r="F42" s="28" t="s">
        <v>83</v>
      </c>
      <c r="G42" s="58" t="n">
        <f aca="false">time_differentiated_CO2!D38</f>
        <v>0.622482014299131</v>
      </c>
      <c r="H42" s="76" t="n">
        <v>0</v>
      </c>
      <c r="I42" s="77" t="n">
        <v>0</v>
      </c>
      <c r="J42" s="25"/>
      <c r="K42" s="61" t="n">
        <v>36</v>
      </c>
      <c r="L42" s="62" t="n">
        <f aca="false">$B$17+$B$18*EXP(-K42/$B$21)+$B$19*EXP(-K42/$B$22)+$B$20*EXP(-K42/$B$23)</f>
        <v>0.527259392904925</v>
      </c>
      <c r="M42" s="63" t="n">
        <f aca="false">EXP(-K42/$D$9)</f>
        <v>0.0473188067108716</v>
      </c>
      <c r="N42" s="63" t="n">
        <f aca="false">EXP(-K42/$D$8)</f>
        <v>0.718725891741637</v>
      </c>
      <c r="O42" s="64" t="n">
        <f aca="false">(K42*$B$17+$B$18*$B$21*(1-EXP(-K42/$B$21))+$B$19*$B$22*(1-EXP(-K42/$B$22))+$B$20*$B$23*(1-EXP(-K42/$B$23)))*$C$7</f>
        <v>3.95272562870577E-014</v>
      </c>
      <c r="P42" s="64" t="n">
        <f aca="false">$D$9*(1-EXP(-K42/$D$9))*$C$9</f>
        <v>2.25367467014419E-012</v>
      </c>
      <c r="Q42" s="65" t="n">
        <f aca="false">$D$8*(1-EXP(-K42/$D$8))*$C$8</f>
        <v>1.10033378146439E-011</v>
      </c>
      <c r="R42" s="66" t="n">
        <f aca="false">$B$13-K42</f>
        <v>64</v>
      </c>
      <c r="S42" s="67" t="n">
        <f aca="false">VLOOKUP($R42,$K$6:$Q$506,5)/$C$26</f>
        <v>0.703998457260263</v>
      </c>
      <c r="T42" s="68" t="n">
        <f aca="false">VLOOKUP($R42,$K$6:$Q$506,6)/$C$26</f>
        <v>26.3858490299383</v>
      </c>
      <c r="U42" s="69" t="n">
        <f aca="false">VLOOKUP($R42,$K$6:$Q$506,7)/$C$26</f>
        <v>194.633121961925</v>
      </c>
      <c r="V42" s="28" t="s">
        <v>83</v>
      </c>
      <c r="W42" s="78" t="n">
        <f aca="false">G42*S42+H42*T42+I42*U42</f>
        <v>0.438226377738849</v>
      </c>
      <c r="X42" s="25"/>
    </row>
    <row r="43" customFormat="false" ht="15.75" hidden="false" customHeight="false" outlineLevel="0" collapsed="false">
      <c r="A43" s="25"/>
      <c r="B43" s="25"/>
      <c r="C43" s="25"/>
      <c r="D43" s="25"/>
      <c r="E43" s="25"/>
      <c r="F43" s="28" t="s">
        <v>85</v>
      </c>
      <c r="G43" s="58" t="n">
        <f aca="false">time_differentiated_CO2!D39</f>
        <v>0</v>
      </c>
      <c r="H43" s="76" t="n">
        <v>0</v>
      </c>
      <c r="I43" s="77" t="n">
        <v>0</v>
      </c>
      <c r="J43" s="25"/>
      <c r="K43" s="61" t="n">
        <v>37</v>
      </c>
      <c r="L43" s="62" t="n">
        <f aca="false">$B$17+$B$18*EXP(-K43/$B$21)+$B$19*EXP(-K43/$B$22)+$B$20*EXP(-K43/$B$23)</f>
        <v>0.523881929427012</v>
      </c>
      <c r="M43" s="63" t="n">
        <f aca="false">EXP(-K43/$D$9)</f>
        <v>0.0434739565430844</v>
      </c>
      <c r="N43" s="63" t="n">
        <f aca="false">EXP(-K43/$D$8)</f>
        <v>0.712162230794977</v>
      </c>
      <c r="O43" s="64" t="n">
        <f aca="false">(K43*$B$17+$B$18*$B$21*(1-EXP(-K43/$B$21))+$B$19*$B$22*(1-EXP(-K43/$B$22))+$B$20*$B$23*(1-EXP(-K43/$B$23)))*$C$7</f>
        <v>4.04232745275394E-014</v>
      </c>
      <c r="P43" s="64" t="n">
        <f aca="false">$D$9*(1-EXP(-K43/$D$9))*$C$9</f>
        <v>2.26277009628955E-012</v>
      </c>
      <c r="Q43" s="65" t="n">
        <f aca="false">$D$8*(1-EXP(-K43/$D$8))*$C$8</f>
        <v>1.12601057736433E-011</v>
      </c>
      <c r="R43" s="66" t="n">
        <f aca="false">$B$13-K43</f>
        <v>63</v>
      </c>
      <c r="S43" s="67" t="n">
        <f aca="false">VLOOKUP($R43,$K$6:$Q$506,5)/$C$26</f>
        <v>0.695256942208368</v>
      </c>
      <c r="T43" s="68" t="n">
        <f aca="false">VLOOKUP($R43,$K$6:$Q$506,6)/$C$26</f>
        <v>26.3755108140365</v>
      </c>
      <c r="U43" s="69" t="n">
        <f aca="false">VLOOKUP($R43,$K$6:$Q$506,7)/$C$26</f>
        <v>192.387635171</v>
      </c>
      <c r="V43" s="28" t="s">
        <v>85</v>
      </c>
      <c r="W43" s="78" t="n">
        <f aca="false">G43*S43+H43*T43+I43*U43</f>
        <v>0</v>
      </c>
      <c r="X43" s="25"/>
    </row>
    <row r="44" customFormat="false" ht="15.75" hidden="false" customHeight="false" outlineLevel="0" collapsed="false">
      <c r="A44" s="25"/>
      <c r="B44" s="25"/>
      <c r="C44" s="25"/>
      <c r="D44" s="25"/>
      <c r="E44" s="25"/>
      <c r="F44" s="28" t="s">
        <v>86</v>
      </c>
      <c r="G44" s="58" t="n">
        <f aca="false">time_differentiated_CO2!D40</f>
        <v>0</v>
      </c>
      <c r="H44" s="76" t="n">
        <v>0</v>
      </c>
      <c r="I44" s="77" t="n">
        <v>0</v>
      </c>
      <c r="J44" s="25"/>
      <c r="K44" s="61" t="n">
        <v>38</v>
      </c>
      <c r="L44" s="62" t="n">
        <f aca="false">$B$17+$B$18*EXP(-K44/$B$21)+$B$19*EXP(-K44/$B$22)+$B$20*EXP(-K44/$B$23)</f>
        <v>0.520585385662121</v>
      </c>
      <c r="M44" s="63" t="n">
        <f aca="false">EXP(-K44/$D$9)</f>
        <v>0.0399415164684566</v>
      </c>
      <c r="N44" s="63" t="n">
        <f aca="false">EXP(-K44/$D$8)</f>
        <v>0.705658511538909</v>
      </c>
      <c r="O44" s="64" t="n">
        <f aca="false">(K44*$B$17+$B$18*$B$21*(1-EXP(-K44/$B$21))+$B$19*$B$22*(1-EXP(-K44/$B$22))+$B$20*$B$23*(1-EXP(-K44/$B$23)))*$C$7</f>
        <v>4.13136039993856E-014</v>
      </c>
      <c r="P44" s="64" t="n">
        <f aca="false">$D$9*(1-EXP(-K44/$D$9))*$C$9</f>
        <v>2.27112648117053E-012</v>
      </c>
      <c r="Q44" s="65" t="n">
        <f aca="false">$D$8*(1-EXP(-K44/$D$8))*$C$8</f>
        <v>1.15145288361472E-011</v>
      </c>
      <c r="R44" s="66" t="n">
        <f aca="false">$B$13-K44</f>
        <v>62</v>
      </c>
      <c r="S44" s="67" t="n">
        <f aca="false">VLOOKUP($R44,$K$6:$Q$506,5)/$C$26</f>
        <v>0.686479854515372</v>
      </c>
      <c r="T44" s="68" t="n">
        <f aca="false">VLOOKUP($R44,$K$6:$Q$506,6)/$C$26</f>
        <v>26.3642582831217</v>
      </c>
      <c r="U44" s="69" t="n">
        <f aca="false">VLOOKUP($R44,$K$6:$Q$506,7)/$C$26</f>
        <v>190.12145279511</v>
      </c>
      <c r="V44" s="28" t="s">
        <v>86</v>
      </c>
      <c r="W44" s="78" t="n">
        <f aca="false">G44*S44+H44*T44+I44*U44</f>
        <v>0</v>
      </c>
      <c r="X44" s="25"/>
    </row>
    <row r="45" customFormat="false" ht="15.75" hidden="false" customHeight="false" outlineLevel="0" collapsed="false">
      <c r="A45" s="25"/>
      <c r="B45" s="25"/>
      <c r="C45" s="25"/>
      <c r="D45" s="25"/>
      <c r="E45" s="25"/>
      <c r="F45" s="28" t="s">
        <v>87</v>
      </c>
      <c r="G45" s="58" t="n">
        <f aca="false">time_differentiated_CO2!D41</f>
        <v>0</v>
      </c>
      <c r="H45" s="76" t="n">
        <v>0</v>
      </c>
      <c r="I45" s="77" t="n">
        <v>0</v>
      </c>
      <c r="J45" s="25"/>
      <c r="K45" s="61" t="n">
        <v>39</v>
      </c>
      <c r="L45" s="62" t="n">
        <f aca="false">$B$17+$B$18*EXP(-K45/$B$21)+$B$19*EXP(-K45/$B$22)+$B$20*EXP(-K45/$B$23)</f>
        <v>0.517367110076181</v>
      </c>
      <c r="M45" s="63" t="n">
        <f aca="false">EXP(-K45/$D$9)</f>
        <v>0.0366961018654688</v>
      </c>
      <c r="N45" s="63" t="n">
        <f aca="false">EXP(-K45/$D$8)</f>
        <v>0.699214186564554</v>
      </c>
      <c r="O45" s="64" t="n">
        <f aca="false">(K45*$B$17+$B$18*$B$21*(1-EXP(-K45/$B$21))+$B$19*$B$22*(1-EXP(-K45/$B$22))+$B$20*$B$23*(1-EXP(-K45/$B$23)))*$C$7</f>
        <v>4.21983803729789E-014</v>
      </c>
      <c r="P45" s="64" t="n">
        <f aca="false">$D$9*(1-EXP(-K45/$D$9))*$C$9</f>
        <v>2.27880387496857E-012</v>
      </c>
      <c r="Q45" s="65" t="n">
        <f aca="false">$D$8*(1-EXP(-K45/$D$8))*$C$8</f>
        <v>1.17666284165857E-011</v>
      </c>
      <c r="R45" s="66" t="n">
        <f aca="false">$B$13-K45</f>
        <v>61</v>
      </c>
      <c r="S45" s="67" t="n">
        <f aca="false">VLOOKUP($R45,$K$6:$Q$506,5)/$C$26</f>
        <v>0.677666440156628</v>
      </c>
      <c r="T45" s="68" t="n">
        <f aca="false">VLOOKUP($R45,$K$6:$Q$506,6)/$C$26</f>
        <v>26.3520105748912</v>
      </c>
      <c r="U45" s="69" t="n">
        <f aca="false">VLOOKUP($R45,$K$6:$Q$506,7)/$C$26</f>
        <v>187.834384092881</v>
      </c>
      <c r="V45" s="28" t="s">
        <v>87</v>
      </c>
      <c r="W45" s="78" t="n">
        <f aca="false">G45*S45+H45*T45+I45*U45</f>
        <v>0</v>
      </c>
      <c r="X45" s="25"/>
    </row>
    <row r="46" customFormat="false" ht="15.75" hidden="false" customHeight="false" outlineLevel="0" collapsed="false">
      <c r="A46" s="25"/>
      <c r="B46" s="25"/>
      <c r="C46" s="25"/>
      <c r="D46" s="25"/>
      <c r="E46" s="25"/>
      <c r="F46" s="28" t="s">
        <v>88</v>
      </c>
      <c r="G46" s="58" t="n">
        <f aca="false">time_differentiated_CO2!D42</f>
        <v>0.214486173521005</v>
      </c>
      <c r="H46" s="76" t="n">
        <v>0</v>
      </c>
      <c r="I46" s="77" t="n">
        <v>0</v>
      </c>
      <c r="J46" s="25"/>
      <c r="K46" s="61" t="n">
        <v>40</v>
      </c>
      <c r="L46" s="62" t="n">
        <f aca="false">$B$17+$B$18*EXP(-K46/$B$21)+$B$19*EXP(-K46/$B$22)+$B$20*EXP(-K46/$B$23)</f>
        <v>0.514224626108078</v>
      </c>
      <c r="M46" s="63" t="n">
        <f aca="false">EXP(-K46/$D$9)</f>
        <v>0.0337143907188484</v>
      </c>
      <c r="N46" s="63" t="n">
        <f aca="false">EXP(-K46/$D$8)</f>
        <v>0.692828713462168</v>
      </c>
      <c r="O46" s="64" t="n">
        <f aca="false">(K46*$B$17+$B$18*$B$21*(1-EXP(-K46/$B$21))+$B$19*$B$22*(1-EXP(-K46/$B$22))+$B$20*$B$23*(1-EXP(-K46/$B$23)))*$C$7</f>
        <v>4.30777349514741E-014</v>
      </c>
      <c r="P46" s="64" t="n">
        <f aca="false">$D$9*(1-EXP(-K46/$D$9))*$C$9</f>
        <v>2.28585744853774E-012</v>
      </c>
      <c r="Q46" s="65" t="n">
        <f aca="false">$D$8*(1-EXP(-K46/$D$8))*$C$8</f>
        <v>1.20164257338252E-011</v>
      </c>
      <c r="R46" s="66" t="n">
        <f aca="false">$B$13-K46</f>
        <v>60</v>
      </c>
      <c r="S46" s="67" t="n">
        <f aca="false">VLOOKUP($R46,$K$6:$Q$506,5)/$C$26</f>
        <v>0.66881592474553</v>
      </c>
      <c r="T46" s="68" t="n">
        <f aca="false">VLOOKUP($R46,$K$6:$Q$506,6)/$C$26</f>
        <v>26.3386796755552</v>
      </c>
      <c r="U46" s="69" t="n">
        <f aca="false">VLOOKUP($R46,$K$6:$Q$506,7)/$C$26</f>
        <v>185.526236564966</v>
      </c>
      <c r="V46" s="28" t="s">
        <v>88</v>
      </c>
      <c r="W46" s="78" t="n">
        <f aca="false">G46*S46+H46*T46+I46*U46</f>
        <v>0.143451768488581</v>
      </c>
      <c r="X46" s="25"/>
    </row>
    <row r="47" customFormat="false" ht="15.75" hidden="false" customHeight="false" outlineLevel="0" collapsed="false">
      <c r="A47" s="25"/>
      <c r="B47" s="25"/>
      <c r="C47" s="25"/>
      <c r="D47" s="25"/>
      <c r="E47" s="25"/>
      <c r="F47" s="28" t="s">
        <v>90</v>
      </c>
      <c r="G47" s="58" t="n">
        <f aca="false">time_differentiated_CO2!D43</f>
        <v>0</v>
      </c>
      <c r="H47" s="76" t="n">
        <v>0</v>
      </c>
      <c r="I47" s="77" t="n">
        <v>0</v>
      </c>
      <c r="J47" s="25"/>
      <c r="K47" s="61" t="n">
        <v>41</v>
      </c>
      <c r="L47" s="62" t="n">
        <f aca="false">$B$17+$B$18*EXP(-K47/$B$21)+$B$19*EXP(-K47/$B$22)+$B$20*EXP(-K47/$B$23)</f>
        <v>0.511155605993742</v>
      </c>
      <c r="M47" s="63" t="n">
        <f aca="false">EXP(-K47/$D$9)</f>
        <v>0.0309749560242194</v>
      </c>
      <c r="N47" s="63" t="n">
        <f aca="false">EXP(-K47/$D$8)</f>
        <v>0.686501554775486</v>
      </c>
      <c r="O47" s="64" t="n">
        <f aca="false">(K47*$B$17+$B$18*$B$21*(1-EXP(-K47/$B$21))+$B$19*$B$22*(1-EXP(-K47/$B$22))+$B$20*$B$23*(1-EXP(-K47/$B$23)))*$C$7</f>
        <v>4.39517949459713E-014</v>
      </c>
      <c r="P47" s="64" t="n">
        <f aca="false">$D$9*(1-EXP(-K47/$D$9))*$C$9</f>
        <v>2.29233788987036E-012</v>
      </c>
      <c r="Q47" s="65" t="n">
        <f aca="false">$D$8*(1-EXP(-K47/$D$8))*$C$8</f>
        <v>1.22639418129536E-011</v>
      </c>
      <c r="R47" s="66" t="n">
        <f aca="false">$B$13-K47</f>
        <v>59</v>
      </c>
      <c r="S47" s="67" t="n">
        <f aca="false">VLOOKUP($R47,$K$6:$Q$506,5)/$C$26</f>
        <v>0.659927512961403</v>
      </c>
      <c r="T47" s="68" t="n">
        <f aca="false">VLOOKUP($R47,$K$6:$Q$506,6)/$C$26</f>
        <v>26.3241697873573</v>
      </c>
      <c r="U47" s="69" t="n">
        <f aca="false">VLOOKUP($R47,$K$6:$Q$506,7)/$C$26</f>
        <v>183.196815937843</v>
      </c>
      <c r="V47" s="28" t="s">
        <v>90</v>
      </c>
      <c r="W47" s="78" t="n">
        <f aca="false">G47*S47+H47*T47+I47*U47</f>
        <v>0</v>
      </c>
      <c r="X47" s="25"/>
    </row>
    <row r="48" customFormat="false" ht="15.75" hidden="false" customHeight="false" outlineLevel="0" collapsed="false">
      <c r="A48" s="25"/>
      <c r="B48" s="25"/>
      <c r="C48" s="25"/>
      <c r="D48" s="25"/>
      <c r="E48" s="25"/>
      <c r="F48" s="28" t="s">
        <v>91</v>
      </c>
      <c r="G48" s="58" t="n">
        <f aca="false">time_differentiated_CO2!D44</f>
        <v>0.0771959207320257</v>
      </c>
      <c r="H48" s="76" t="n">
        <v>0</v>
      </c>
      <c r="I48" s="77" t="n">
        <v>0</v>
      </c>
      <c r="J48" s="25"/>
      <c r="K48" s="61" t="n">
        <v>42</v>
      </c>
      <c r="L48" s="62" t="n">
        <f aca="false">$B$17+$B$18*EXP(-K48/$B$21)+$B$19*EXP(-K48/$B$22)+$B$20*EXP(-K48/$B$23)</f>
        <v>0.508157849744524</v>
      </c>
      <c r="M48" s="63" t="n">
        <f aca="false">EXP(-K48/$D$9)</f>
        <v>0.0284581118105728</v>
      </c>
      <c r="N48" s="63" t="n">
        <f aca="false">EXP(-K48/$D$8)</f>
        <v>0.680232177956485</v>
      </c>
      <c r="O48" s="64" t="n">
        <f aca="false">(K48*$B$17+$B$18*$B$21*(1-EXP(-K48/$B$21))+$B$19*$B$22*(1-EXP(-K48/$B$22))+$B$20*$B$23*(1-EXP(-K48/$B$23)))*$C$7</f>
        <v>4.48206837106261E-014</v>
      </c>
      <c r="P48" s="64" t="n">
        <f aca="false">$D$9*(1-EXP(-K48/$D$9))*$C$9</f>
        <v>2.29829176834822E-012</v>
      </c>
      <c r="Q48" s="65" t="n">
        <f aca="false">$D$8*(1-EXP(-K48/$D$8))*$C$8</f>
        <v>1.250919748705E-011</v>
      </c>
      <c r="R48" s="66" t="n">
        <f aca="false">$B$13-K48</f>
        <v>58</v>
      </c>
      <c r="S48" s="67" t="n">
        <f aca="false">VLOOKUP($R48,$K$6:$Q$506,5)/$C$26</f>
        <v>0.65100038795927</v>
      </c>
      <c r="T48" s="68" t="n">
        <f aca="false">VLOOKUP($R48,$K$6:$Q$506,6)/$C$26</f>
        <v>26.3083766401578</v>
      </c>
      <c r="U48" s="69" t="n">
        <f aca="false">VLOOKUP($R48,$K$6:$Q$506,7)/$C$26</f>
        <v>180.845926147462</v>
      </c>
      <c r="V48" s="28" t="s">
        <v>91</v>
      </c>
      <c r="W48" s="78" t="n">
        <f aca="false">G48*S48+H48*T48+I48*U48</f>
        <v>0.0502545743454218</v>
      </c>
      <c r="X48" s="25"/>
    </row>
    <row r="49" customFormat="false" ht="15.75" hidden="false" customHeight="false" outlineLevel="0" collapsed="false">
      <c r="A49" s="25"/>
      <c r="B49" s="25"/>
      <c r="C49" s="25"/>
      <c r="D49" s="25"/>
      <c r="E49" s="25"/>
      <c r="F49" s="28" t="s">
        <v>93</v>
      </c>
      <c r="G49" s="58" t="n">
        <f aca="false">time_differentiated_CO2!D45</f>
        <v>0</v>
      </c>
      <c r="H49" s="76" t="n">
        <v>0</v>
      </c>
      <c r="I49" s="77" t="n">
        <v>0</v>
      </c>
      <c r="J49" s="25"/>
      <c r="K49" s="61" t="n">
        <v>43</v>
      </c>
      <c r="L49" s="62" t="n">
        <f aca="false">$B$17+$B$18*EXP(-K49/$B$21)+$B$19*EXP(-K49/$B$22)+$B$20*EXP(-K49/$B$23)</f>
        <v>0.505229268218611</v>
      </c>
      <c r="M49" s="63" t="n">
        <f aca="false">EXP(-K49/$D$9)</f>
        <v>0.0261457716740527</v>
      </c>
      <c r="N49" s="63" t="n">
        <f aca="false">EXP(-K49/$D$8)</f>
        <v>0.674020055320559</v>
      </c>
      <c r="O49" s="64" t="n">
        <f aca="false">(K49*$B$17+$B$18*$B$21*(1-EXP(-K49/$B$21))+$B$19*$B$22*(1-EXP(-K49/$B$22))+$B$20*$B$23*(1-EXP(-K49/$B$23)))*$C$7</f>
        <v>4.56845209455427E-014</v>
      </c>
      <c r="P49" s="64" t="n">
        <f aca="false">$D$9*(1-EXP(-K49/$D$9))*$C$9</f>
        <v>2.30376186939687E-012</v>
      </c>
      <c r="Q49" s="65" t="n">
        <f aca="false">$D$8*(1-EXP(-K49/$D$8))*$C$8</f>
        <v>1.27522133989387E-011</v>
      </c>
      <c r="R49" s="66" t="n">
        <f aca="false">$B$13-K49</f>
        <v>57</v>
      </c>
      <c r="S49" s="67" t="n">
        <f aca="false">VLOOKUP($R49,$K$6:$Q$506,5)/$C$26</f>
        <v>0.642033710760387</v>
      </c>
      <c r="T49" s="68" t="n">
        <f aca="false">VLOOKUP($R49,$K$6:$Q$506,6)/$C$26</f>
        <v>26.2911867421334</v>
      </c>
      <c r="U49" s="69" t="n">
        <f aca="false">VLOOKUP($R49,$K$6:$Q$506,7)/$C$26</f>
        <v>178.473369322746</v>
      </c>
      <c r="V49" s="28" t="s">
        <v>93</v>
      </c>
      <c r="W49" s="78" t="n">
        <f aca="false">G49*S49+H49*T49+I49*U49</f>
        <v>0</v>
      </c>
      <c r="X49" s="25"/>
    </row>
    <row r="50" customFormat="false" ht="15.75" hidden="false" customHeight="false" outlineLevel="0" collapsed="false">
      <c r="A50" s="25"/>
      <c r="B50" s="25"/>
      <c r="C50" s="25"/>
      <c r="D50" s="25"/>
      <c r="E50" s="25"/>
      <c r="F50" s="28" t="s">
        <v>94</v>
      </c>
      <c r="G50" s="58" t="n">
        <f aca="false">time_differentiated_CO2!D46</f>
        <v>0</v>
      </c>
      <c r="H50" s="76" t="n">
        <v>0</v>
      </c>
      <c r="I50" s="77" t="n">
        <v>0</v>
      </c>
      <c r="J50" s="25"/>
      <c r="K50" s="61" t="n">
        <v>44</v>
      </c>
      <c r="L50" s="62" t="n">
        <f aca="false">$B$17+$B$18*EXP(-K50/$B$21)+$B$19*EXP(-K50/$B$22)+$B$20*EXP(-K50/$B$23)</f>
        <v>0.502367869444057</v>
      </c>
      <c r="M50" s="63" t="n">
        <f aca="false">EXP(-K50/$D$9)</f>
        <v>0.0240213188064614</v>
      </c>
      <c r="N50" s="63" t="n">
        <f aca="false">EXP(-K50/$D$8)</f>
        <v>0.667864664002107</v>
      </c>
      <c r="O50" s="64" t="n">
        <f aca="false">(K50*$B$17+$B$18*$B$21*(1-EXP(-K50/$B$21))+$B$19*$B$22*(1-EXP(-K50/$B$22))+$B$20*$B$23*(1-EXP(-K50/$B$23)))*$C$7</f>
        <v>4.6543422873684E-014</v>
      </c>
      <c r="P50" s="64" t="n">
        <f aca="false">$D$9*(1-EXP(-K50/$D$9))*$C$9</f>
        <v>2.30878750194775E-012</v>
      </c>
      <c r="Q50" s="65" t="n">
        <f aca="false">$D$8*(1-EXP(-K50/$D$8))*$C$8</f>
        <v>1.29930100029263E-011</v>
      </c>
      <c r="R50" s="66" t="n">
        <f aca="false">$B$13-K50</f>
        <v>56</v>
      </c>
      <c r="S50" s="67" t="n">
        <f aca="false">VLOOKUP($R50,$K$6:$Q$506,5)/$C$26</f>
        <v>0.633026619622258</v>
      </c>
      <c r="T50" s="68" t="n">
        <f aca="false">VLOOKUP($R50,$K$6:$Q$506,6)/$C$26</f>
        <v>26.2724765642091</v>
      </c>
      <c r="U50" s="69" t="n">
        <f aca="false">VLOOKUP($R50,$K$6:$Q$506,7)/$C$26</f>
        <v>176.078945768933</v>
      </c>
      <c r="V50" s="28" t="s">
        <v>94</v>
      </c>
      <c r="W50" s="78" t="n">
        <f aca="false">G50*S50+H50*T50+I50*U50</f>
        <v>0</v>
      </c>
      <c r="X50" s="25"/>
    </row>
    <row r="51" customFormat="false" ht="15.75" hidden="false" customHeight="false" outlineLevel="0" collapsed="false">
      <c r="A51" s="25"/>
      <c r="B51" s="25"/>
      <c r="C51" s="25"/>
      <c r="D51" s="25"/>
      <c r="E51" s="25"/>
      <c r="F51" s="28" t="s">
        <v>95</v>
      </c>
      <c r="G51" s="58" t="n">
        <f aca="false">time_differentiated_CO2!D47</f>
        <v>0</v>
      </c>
      <c r="H51" s="76" t="n">
        <v>0</v>
      </c>
      <c r="I51" s="77" t="n">
        <v>0</v>
      </c>
      <c r="J51" s="25"/>
      <c r="K51" s="61" t="n">
        <v>45</v>
      </c>
      <c r="L51" s="62" t="n">
        <f aca="false">$B$17+$B$18*EXP(-K51/$B$21)+$B$19*EXP(-K51/$B$22)+$B$20*EXP(-K51/$B$23)</f>
        <v>0.499571747526248</v>
      </c>
      <c r="M51" s="63" t="n">
        <f aca="false">EXP(-K51/$D$9)</f>
        <v>0.0220694865844905</v>
      </c>
      <c r="N51" s="63" t="n">
        <f aca="false">EXP(-K51/$D$8)</f>
        <v>0.661765485910522</v>
      </c>
      <c r="O51" s="64" t="n">
        <f aca="false">(K51*$B$17+$B$18*$B$21*(1-EXP(-K51/$B$21))+$B$19*$B$22*(1-EXP(-K51/$B$22))+$B$20*$B$23*(1-EXP(-K51/$B$23)))*$C$7</f>
        <v>4.73975023967516E-014</v>
      </c>
      <c r="P51" s="64" t="n">
        <f aca="false">$D$9*(1-EXP(-K51/$D$9))*$C$9</f>
        <v>2.31340478091789E-012</v>
      </c>
      <c r="Q51" s="65" t="n">
        <f aca="false">$D$8*(1-EXP(-K51/$D$8))*$C$8</f>
        <v>1.32316075665233E-011</v>
      </c>
      <c r="R51" s="66" t="n">
        <f aca="false">$B$13-K51</f>
        <v>55</v>
      </c>
      <c r="S51" s="67" t="n">
        <f aca="false">VLOOKUP($R51,$K$6:$Q$506,5)/$C$26</f>
        <v>0.623978229386646</v>
      </c>
      <c r="T51" s="68" t="n">
        <f aca="false">VLOOKUP($R51,$K$6:$Q$506,6)/$C$26</f>
        <v>26.2521116523601</v>
      </c>
      <c r="U51" s="69" t="n">
        <f aca="false">VLOOKUP($R51,$K$6:$Q$506,7)/$C$26</f>
        <v>173.662453950769</v>
      </c>
      <c r="V51" s="28" t="s">
        <v>95</v>
      </c>
      <c r="W51" s="78" t="n">
        <f aca="false">G51*S51+H51*T51+I51*U51</f>
        <v>0</v>
      </c>
      <c r="X51" s="25"/>
    </row>
    <row r="52" customFormat="false" ht="15.75" hidden="false" customHeight="false" outlineLevel="0" collapsed="false">
      <c r="A52" s="25"/>
      <c r="B52" s="25"/>
      <c r="C52" s="25"/>
      <c r="D52" s="25"/>
      <c r="E52" s="25"/>
      <c r="F52" s="28" t="s">
        <v>96</v>
      </c>
      <c r="G52" s="58" t="n">
        <f aca="false">time_differentiated_CO2!D48</f>
        <v>0</v>
      </c>
      <c r="H52" s="76" t="n">
        <v>0</v>
      </c>
      <c r="I52" s="77" t="n">
        <v>0</v>
      </c>
      <c r="J52" s="25"/>
      <c r="K52" s="61" t="n">
        <v>46</v>
      </c>
      <c r="L52" s="62" t="n">
        <f aca="false">$B$17+$B$18*EXP(-K52/$B$21)+$B$19*EXP(-K52/$B$22)+$B$20*EXP(-K52/$B$23)</f>
        <v>0.496839073610766</v>
      </c>
      <c r="M52" s="63" t="n">
        <f aca="false">EXP(-K52/$D$9)</f>
        <v>0.0202762488615735</v>
      </c>
      <c r="N52" s="63" t="n">
        <f aca="false">EXP(-K52/$D$8)</f>
        <v>0.655722007686588</v>
      </c>
      <c r="O52" s="64" t="n">
        <f aca="false">(K52*$B$17+$B$18*$B$21*(1-EXP(-K52/$B$21))+$B$19*$B$22*(1-EXP(-K52/$B$22))+$B$20*$B$23*(1-EXP(-K52/$B$23)))*$C$7</f>
        <v>4.82468692339737E-014</v>
      </c>
      <c r="P52" s="64" t="n">
        <f aca="false">$D$9*(1-EXP(-K52/$D$9))*$C$9</f>
        <v>2.31764688673687E-012</v>
      </c>
      <c r="Q52" s="65" t="n">
        <f aca="false">$D$8*(1-EXP(-K52/$D$8))*$C$8</f>
        <v>1.34680261721502E-011</v>
      </c>
      <c r="R52" s="66" t="n">
        <f aca="false">$B$13-K52</f>
        <v>54</v>
      </c>
      <c r="S52" s="67" t="n">
        <f aca="false">VLOOKUP($R52,$K$6:$Q$506,5)/$C$26</f>
        <v>0.614887630803742</v>
      </c>
      <c r="T52" s="68" t="n">
        <f aca="false">VLOOKUP($R52,$K$6:$Q$506,6)/$C$26</f>
        <v>26.2299456614061</v>
      </c>
      <c r="U52" s="69" t="n">
        <f aca="false">VLOOKUP($R52,$K$6:$Q$506,7)/$C$26</f>
        <v>171.223690475546</v>
      </c>
      <c r="V52" s="28" t="s">
        <v>96</v>
      </c>
      <c r="W52" s="78" t="n">
        <f aca="false">G52*S52+H52*T52+I52*U52</f>
        <v>0</v>
      </c>
      <c r="X52" s="25"/>
    </row>
    <row r="53" customFormat="false" ht="15.75" hidden="false" customHeight="false" outlineLevel="0" collapsed="false">
      <c r="A53" s="25"/>
      <c r="B53" s="25"/>
      <c r="C53" s="25"/>
      <c r="D53" s="25"/>
      <c r="E53" s="25"/>
      <c r="F53" s="28" t="s">
        <v>97</v>
      </c>
      <c r="G53" s="58" t="n">
        <f aca="false">time_differentiated_CO2!D49</f>
        <v>0</v>
      </c>
      <c r="H53" s="76" t="n">
        <v>0</v>
      </c>
      <c r="I53" s="77" t="n">
        <v>0</v>
      </c>
      <c r="J53" s="25"/>
      <c r="K53" s="61" t="n">
        <v>47</v>
      </c>
      <c r="L53" s="62" t="n">
        <f aca="false">$B$17+$B$18*EXP(-K53/$B$21)+$B$19*EXP(-K53/$B$22)+$B$20*EXP(-K53/$B$23)</f>
        <v>0.494168088482119</v>
      </c>
      <c r="M53" s="63" t="n">
        <f aca="false">EXP(-K53/$D$9)</f>
        <v>0.0186287191739831</v>
      </c>
      <c r="N53" s="63" t="n">
        <f aca="false">EXP(-K53/$D$8)</f>
        <v>0.649733720659265</v>
      </c>
      <c r="O53" s="64" t="n">
        <f aca="false">(K53*$B$17+$B$18*$B$21*(1-EXP(-K53/$B$21))+$B$19*$B$22*(1-EXP(-K53/$B$22))+$B$20*$B$23*(1-EXP(-K53/$B$23)))*$C$7</f>
        <v>4.90916300469321E-014</v>
      </c>
      <c r="P53" s="64" t="n">
        <f aca="false">$D$9*(1-EXP(-K53/$D$9))*$C$9</f>
        <v>2.32154430378613E-012</v>
      </c>
      <c r="Q53" s="65" t="n">
        <f aca="false">$D$8*(1-EXP(-K53/$D$8))*$C$8</f>
        <v>1.37022857188276E-011</v>
      </c>
      <c r="R53" s="66" t="n">
        <f aca="false">$B$13-K53</f>
        <v>53</v>
      </c>
      <c r="S53" s="67" t="n">
        <f aca="false">VLOOKUP($R53,$K$6:$Q$506,5)/$C$26</f>
        <v>0.605753889830366</v>
      </c>
      <c r="T53" s="68" t="n">
        <f aca="false">VLOOKUP($R53,$K$6:$Q$506,6)/$C$26</f>
        <v>26.2058193033539</v>
      </c>
      <c r="U53" s="69" t="n">
        <f aca="false">VLOOKUP($R53,$K$6:$Q$506,7)/$C$26</f>
        <v>168.762450075981</v>
      </c>
      <c r="V53" s="28" t="s">
        <v>97</v>
      </c>
      <c r="W53" s="78" t="n">
        <f aca="false">G53*S53+H53*T53+I53*U53</f>
        <v>0</v>
      </c>
      <c r="X53" s="25"/>
    </row>
    <row r="54" customFormat="false" ht="15.75" hidden="false" customHeight="false" outlineLevel="0" collapsed="false">
      <c r="A54" s="25"/>
      <c r="B54" s="25"/>
      <c r="C54" s="25"/>
      <c r="D54" s="25"/>
      <c r="E54" s="25"/>
      <c r="F54" s="28" t="s">
        <v>98</v>
      </c>
      <c r="G54" s="58" t="n">
        <f aca="false">time_differentiated_CO2!D50</f>
        <v>0.220559773520073</v>
      </c>
      <c r="H54" s="76" t="n">
        <v>0</v>
      </c>
      <c r="I54" s="77" t="n">
        <v>0</v>
      </c>
      <c r="J54" s="25"/>
      <c r="K54" s="61" t="n">
        <v>48</v>
      </c>
      <c r="L54" s="62" t="n">
        <f aca="false">$B$17+$B$18*EXP(-K54/$B$21)+$B$19*EXP(-K54/$B$22)+$B$20*EXP(-K54/$B$23)</f>
        <v>0.491557096465588</v>
      </c>
      <c r="M54" s="63" t="n">
        <f aca="false">EXP(-K54/$D$9)</f>
        <v>0.0171150581368527</v>
      </c>
      <c r="N54" s="63" t="n">
        <f aca="false">EXP(-K54/$D$8)</f>
        <v>0.643800120802878</v>
      </c>
      <c r="O54" s="64" t="n">
        <f aca="false">(K54*$B$17+$B$18*$B$21*(1-EXP(-K54/$B$21))+$B$19*$B$22*(1-EXP(-K54/$B$22))+$B$20*$B$23*(1-EXP(-K54/$B$23)))*$C$7</f>
        <v>4.99318885529249E-014</v>
      </c>
      <c r="P54" s="64" t="n">
        <f aca="false">$D$9*(1-EXP(-K54/$D$9))*$C$9</f>
        <v>2.32512503946413E-012</v>
      </c>
      <c r="Q54" s="65" t="n">
        <f aca="false">$D$8*(1-EXP(-K54/$D$8))*$C$8</f>
        <v>1.39344059238511E-011</v>
      </c>
      <c r="R54" s="66" t="n">
        <f aca="false">$B$13-K54</f>
        <v>52</v>
      </c>
      <c r="S54" s="67" t="n">
        <f aca="false">VLOOKUP($R54,$K$6:$Q$506,5)/$C$26</f>
        <v>0.596576046899561</v>
      </c>
      <c r="T54" s="68" t="n">
        <f aca="false">VLOOKUP($R54,$K$6:$Q$506,6)/$C$26</f>
        <v>26.1795592027307</v>
      </c>
      <c r="U54" s="69" t="n">
        <f aca="false">VLOOKUP($R54,$K$6:$Q$506,7)/$C$26</f>
        <v>166.278525592941</v>
      </c>
      <c r="V54" s="28" t="s">
        <v>98</v>
      </c>
      <c r="W54" s="78" t="n">
        <f aca="false">G54*S54+H54*T54+I54*U54</f>
        <v>0.131580677791668</v>
      </c>
      <c r="X54" s="25"/>
    </row>
    <row r="55" customFormat="false" ht="15.75" hidden="false" customHeight="false" outlineLevel="0" collapsed="false">
      <c r="A55" s="25"/>
      <c r="B55" s="25"/>
      <c r="C55" s="25"/>
      <c r="D55" s="25"/>
      <c r="E55" s="25"/>
      <c r="F55" s="28" t="s">
        <v>100</v>
      </c>
      <c r="G55" s="58" t="n">
        <f aca="false">time_differentiated_CO2!D51</f>
        <v>0</v>
      </c>
      <c r="H55" s="76" t="n">
        <v>0</v>
      </c>
      <c r="I55" s="77" t="n">
        <v>0</v>
      </c>
      <c r="J55" s="25"/>
      <c r="K55" s="61" t="n">
        <v>49</v>
      </c>
      <c r="L55" s="62" t="n">
        <f aca="false">$B$17+$B$18*EXP(-K55/$B$21)+$B$19*EXP(-K55/$B$22)+$B$20*EXP(-K55/$B$23)</f>
        <v>0.489004460368277</v>
      </c>
      <c r="M55" s="63" t="n">
        <f aca="false">EXP(-K55/$D$9)</f>
        <v>0.0157243883646573</v>
      </c>
      <c r="N55" s="63" t="n">
        <f aca="false">EXP(-K55/$D$8)</f>
        <v>0.637920708694698</v>
      </c>
      <c r="O55" s="64" t="n">
        <f aca="false">(K55*$B$17+$B$18*$B$21*(1-EXP(-K55/$B$21))+$B$19*$B$22*(1-EXP(-K55/$B$22))+$B$20*$B$23*(1-EXP(-K55/$B$23)))*$C$7</f>
        <v>5.07677456288514E-014</v>
      </c>
      <c r="P55" s="64" t="n">
        <f aca="false">$D$9*(1-EXP(-K55/$D$9))*$C$9</f>
        <v>2.32841482545152E-012</v>
      </c>
      <c r="Q55" s="65" t="n">
        <f aca="false">$D$8*(1-EXP(-K55/$D$8))*$C$8</f>
        <v>1.41644063244511E-011</v>
      </c>
      <c r="R55" s="66" t="n">
        <f aca="false">$B$13-K55</f>
        <v>51</v>
      </c>
      <c r="S55" s="67" t="n">
        <f aca="false">VLOOKUP($R55,$K$6:$Q$506,5)/$C$26</f>
        <v>0.587353116158412</v>
      </c>
      <c r="T55" s="68" t="n">
        <f aca="false">VLOOKUP($R55,$K$6:$Q$506,6)/$C$26</f>
        <v>26.1509766506834</v>
      </c>
      <c r="U55" s="69" t="n">
        <f aca="false">VLOOKUP($R55,$K$6:$Q$506,7)/$C$26</f>
        <v>163.771707958006</v>
      </c>
      <c r="V55" s="28" t="s">
        <v>100</v>
      </c>
      <c r="W55" s="78" t="n">
        <f aca="false">G55*S55+H55*T55+I55*U55</f>
        <v>0</v>
      </c>
      <c r="X55" s="25"/>
    </row>
    <row r="56" customFormat="false" ht="15.75" hidden="false" customHeight="false" outlineLevel="0" collapsed="false">
      <c r="A56" s="25"/>
      <c r="B56" s="25"/>
      <c r="C56" s="25"/>
      <c r="D56" s="25"/>
      <c r="E56" s="25"/>
      <c r="F56" s="28" t="s">
        <v>101</v>
      </c>
      <c r="G56" s="58" t="n">
        <f aca="false">time_differentiated_CO2!D52</f>
        <v>0.099251898084033</v>
      </c>
      <c r="H56" s="76" t="n">
        <v>0</v>
      </c>
      <c r="I56" s="77" t="n">
        <v>0</v>
      </c>
      <c r="J56" s="25"/>
      <c r="K56" s="61" t="n">
        <v>50</v>
      </c>
      <c r="L56" s="62" t="n">
        <f aca="false">$B$17+$B$18*EXP(-K56/$B$21)+$B$19*EXP(-K56/$B$22)+$B$20*EXP(-K56/$B$23)</f>
        <v>0.486508597249989</v>
      </c>
      <c r="M56" s="63" t="n">
        <f aca="false">EXP(-K56/$D$9)</f>
        <v>0.0144467163047591</v>
      </c>
      <c r="N56" s="63" t="n">
        <f aca="false">EXP(-K56/$D$8)</f>
        <v>0.632094989472897</v>
      </c>
      <c r="O56" s="64" t="n">
        <f aca="false">(K56*$B$17+$B$18*$B$21*(1-EXP(-K56/$B$21))+$B$19*$B$22*(1-EXP(-K56/$B$22))+$B$20*$B$23*(1-EXP(-K56/$B$23)))*$C$7</f>
        <v>5.15992994072055E-014</v>
      </c>
      <c r="P56" s="64" t="n">
        <f aca="false">$D$9*(1-EXP(-K56/$D$9))*$C$9</f>
        <v>2.33143730262271E-012</v>
      </c>
      <c r="Q56" s="65" t="n">
        <f aca="false">$D$8*(1-EXP(-K56/$D$8))*$C$8</f>
        <v>1.43923062794368E-011</v>
      </c>
      <c r="R56" s="66" t="n">
        <f aca="false">$B$13-K56</f>
        <v>50</v>
      </c>
      <c r="S56" s="67" t="n">
        <f aca="false">VLOOKUP($R56,$K$6:$Q$506,5)/$C$26</f>
        <v>0.578084084670195</v>
      </c>
      <c r="T56" s="68" t="n">
        <f aca="false">VLOOKUP($R56,$K$6:$Q$506,6)/$C$26</f>
        <v>26.1198662488893</v>
      </c>
      <c r="U56" s="69" t="n">
        <f aca="false">VLOOKUP($R56,$K$6:$Q$506,7)/$C$26</f>
        <v>161.241786175871</v>
      </c>
      <c r="V56" s="28" t="s">
        <v>101</v>
      </c>
      <c r="W56" s="78" t="n">
        <f aca="false">G56*S56+H56*T56+I56*U56</f>
        <v>0.0573759426556877</v>
      </c>
      <c r="X56" s="25"/>
    </row>
    <row r="57" customFormat="false" ht="15.75" hidden="false" customHeight="false" outlineLevel="0" collapsed="false">
      <c r="A57" s="25"/>
      <c r="B57" s="25"/>
      <c r="C57" s="25"/>
      <c r="D57" s="25"/>
      <c r="E57" s="25"/>
      <c r="F57" s="28" t="s">
        <v>103</v>
      </c>
      <c r="G57" s="58" t="n">
        <f aca="false">time_differentiated_CO2!D53</f>
        <v>0</v>
      </c>
      <c r="H57" s="76" t="n">
        <v>0</v>
      </c>
      <c r="I57" s="77" t="n">
        <v>0</v>
      </c>
      <c r="J57" s="25"/>
      <c r="K57" s="61" t="n">
        <v>51</v>
      </c>
      <c r="L57" s="62" t="n">
        <f aca="false">$B$17+$B$18*EXP(-K57/$B$21)+$B$19*EXP(-K57/$B$22)+$B$20*EXP(-K57/$B$23)</f>
        <v>0.484067974857788</v>
      </c>
      <c r="M57" s="63" t="n">
        <f aca="false">EXP(-K57/$D$9)</f>
        <v>0.0132728604223037</v>
      </c>
      <c r="N57" s="63" t="n">
        <f aca="false">EXP(-K57/$D$8)</f>
        <v>0.626322472794906</v>
      </c>
      <c r="O57" s="64" t="n">
        <f aca="false">(K57*$B$17+$B$18*$B$21*(1-EXP(-K57/$B$21))+$B$19*$B$22*(1-EXP(-K57/$B$22))+$B$20*$B$23*(1-EXP(-K57/$B$23)))*$C$7</f>
        <v>5.24266453654464E-014</v>
      </c>
      <c r="P57" s="64" t="n">
        <f aca="false">$D$9*(1-EXP(-K57/$D$9))*$C$9</f>
        <v>2.33421419093259E-012</v>
      </c>
      <c r="Q57" s="65" t="n">
        <f aca="false">$D$8*(1-EXP(-K57/$D$8))*$C$8</f>
        <v>1.46181249708262E-011</v>
      </c>
      <c r="R57" s="66" t="n">
        <f aca="false">$B$13-K57</f>
        <v>49</v>
      </c>
      <c r="S57" s="67" t="n">
        <f aca="false">VLOOKUP($R57,$K$6:$Q$506,5)/$C$26</f>
        <v>0.568767911576056</v>
      </c>
      <c r="T57" s="68" t="n">
        <f aca="false">VLOOKUP($R57,$K$6:$Q$506,6)/$C$26</f>
        <v>26.0860044335348</v>
      </c>
      <c r="U57" s="69" t="n">
        <f aca="false">VLOOKUP($R57,$K$6:$Q$506,7)/$C$26</f>
        <v>158.688547306586</v>
      </c>
      <c r="V57" s="28" t="s">
        <v>103</v>
      </c>
      <c r="W57" s="78" t="n">
        <f aca="false">G57*S57+H57*T57+I57*U57</f>
        <v>0</v>
      </c>
      <c r="X57" s="25"/>
    </row>
    <row r="58" customFormat="false" ht="15.75" hidden="false" customHeight="false" outlineLevel="0" collapsed="false">
      <c r="A58" s="25"/>
      <c r="B58" s="25"/>
      <c r="C58" s="25"/>
      <c r="D58" s="25"/>
      <c r="E58" s="25"/>
      <c r="F58" s="28" t="s">
        <v>104</v>
      </c>
      <c r="G58" s="58" t="n">
        <f aca="false">time_differentiated_CO2!D54</f>
        <v>0</v>
      </c>
      <c r="H58" s="76" t="n">
        <v>0</v>
      </c>
      <c r="I58" s="77" t="n">
        <v>0</v>
      </c>
      <c r="J58" s="25"/>
      <c r="K58" s="61" t="n">
        <v>52</v>
      </c>
      <c r="L58" s="62" t="n">
        <f aca="false">$B$17+$B$18*EXP(-K58/$B$21)+$B$19*EXP(-K58/$B$22)+$B$20*EXP(-K58/$B$23)</f>
        <v>0.48168110859242</v>
      </c>
      <c r="M58" s="63" t="n">
        <f aca="false">EXP(-K58/$D$9)</f>
        <v>0.0121943852203924</v>
      </c>
      <c r="N58" s="63" t="n">
        <f aca="false">EXP(-K58/$D$8)</f>
        <v>0.620602672796136</v>
      </c>
      <c r="O58" s="64" t="n">
        <f aca="false">(K58*$B$17+$B$18*$B$21*(1-EXP(-K58/$B$21))+$B$19*$B$22*(1-EXP(-K58/$B$22))+$B$20*$B$23*(1-EXP(-K58/$B$23)))*$C$7</f>
        <v>5.32498764097606E-014</v>
      </c>
      <c r="P58" s="64" t="n">
        <f aca="false">$D$9*(1-EXP(-K58/$D$9))*$C$9</f>
        <v>2.33676544549923E-012</v>
      </c>
      <c r="Q58" s="65" t="n">
        <f aca="false">$D$8*(1-EXP(-K58/$D$8))*$C$8</f>
        <v>1.48418814054598E-011</v>
      </c>
      <c r="R58" s="66" t="n">
        <f aca="false">$B$13-K58</f>
        <v>48</v>
      </c>
      <c r="S58" s="67" t="n">
        <f aca="false">VLOOKUP($R58,$K$6:$Q$506,5)/$C$26</f>
        <v>0.559403527210315</v>
      </c>
      <c r="T58" s="68" t="n">
        <f aca="false">VLOOKUP($R58,$K$6:$Q$506,6)/$C$26</f>
        <v>26.0491478687533</v>
      </c>
      <c r="U58" s="69" t="n">
        <f aca="false">VLOOKUP($R58,$K$6:$Q$506,7)/$C$26</f>
        <v>156.111776447639</v>
      </c>
      <c r="V58" s="28" t="s">
        <v>104</v>
      </c>
      <c r="W58" s="78" t="n">
        <f aca="false">G58*S58+H58*T58+I58*U58</f>
        <v>0</v>
      </c>
      <c r="X58" s="25"/>
    </row>
    <row r="59" customFormat="false" ht="15.75" hidden="false" customHeight="false" outlineLevel="0" collapsed="false">
      <c r="A59" s="25"/>
      <c r="B59" s="25"/>
      <c r="C59" s="25"/>
      <c r="D59" s="25"/>
      <c r="E59" s="25"/>
      <c r="F59" s="28" t="s">
        <v>105</v>
      </c>
      <c r="G59" s="58" t="n">
        <f aca="false">time_differentiated_CO2!D55</f>
        <v>0</v>
      </c>
      <c r="H59" s="76" t="n">
        <v>0</v>
      </c>
      <c r="I59" s="77" t="n">
        <v>0</v>
      </c>
      <c r="J59" s="25"/>
      <c r="K59" s="61" t="n">
        <v>53</v>
      </c>
      <c r="L59" s="62" t="n">
        <f aca="false">$B$17+$B$18*EXP(-K59/$B$21)+$B$19*EXP(-K59/$B$22)+$B$20*EXP(-K59/$B$23)</f>
        <v>0.479346558901895</v>
      </c>
      <c r="M59" s="63" t="n">
        <f aca="false">EXP(-K59/$D$9)</f>
        <v>0.0112035406213904</v>
      </c>
      <c r="N59" s="63" t="n">
        <f aca="false">EXP(-K59/$D$8)</f>
        <v>0.614935108049089</v>
      </c>
      <c r="O59" s="64" t="n">
        <f aca="false">(K59*$B$17+$B$18*$B$21*(1-EXP(-K59/$B$21))+$B$19*$B$22*(1-EXP(-K59/$B$22))+$B$20*$B$23*(1-EXP(-K59/$B$23)))*$C$7</f>
        <v>5.40690829540284E-014</v>
      </c>
      <c r="P59" s="64" t="n">
        <f aca="false">$D$9*(1-EXP(-K59/$D$9))*$C$9</f>
        <v>2.33910940000421E-012</v>
      </c>
      <c r="Q59" s="65" t="n">
        <f aca="false">$D$8*(1-EXP(-K59/$D$8))*$C$8</f>
        <v>1.50635944166014E-011</v>
      </c>
      <c r="R59" s="66" t="n">
        <f aca="false">$B$13-K59</f>
        <v>47</v>
      </c>
      <c r="S59" s="67" t="n">
        <f aca="false">VLOOKUP($R59,$K$6:$Q$506,5)/$C$26</f>
        <v>0.549989832162056</v>
      </c>
      <c r="T59" s="68" t="n">
        <f aca="false">VLOOKUP($R59,$K$6:$Q$506,6)/$C$26</f>
        <v>26.0090316979789</v>
      </c>
      <c r="U59" s="69" t="n">
        <f aca="false">VLOOKUP($R59,$K$6:$Q$506,7)/$C$26</f>
        <v>153.511256715858</v>
      </c>
      <c r="V59" s="28" t="s">
        <v>105</v>
      </c>
      <c r="W59" s="78" t="n">
        <f aca="false">G59*S59+H59*T59+I59*U59</f>
        <v>0</v>
      </c>
      <c r="X59" s="25"/>
    </row>
    <row r="60" customFormat="false" ht="15.75" hidden="false" customHeight="false" outlineLevel="0" collapsed="false">
      <c r="A60" s="25"/>
      <c r="B60" s="25"/>
      <c r="C60" s="25"/>
      <c r="D60" s="25"/>
      <c r="E60" s="25"/>
      <c r="F60" s="28" t="s">
        <v>106</v>
      </c>
      <c r="G60" s="58" t="n">
        <f aca="false">time_differentiated_CO2!D56</f>
        <v>0</v>
      </c>
      <c r="H60" s="76" t="n">
        <v>0</v>
      </c>
      <c r="I60" s="77" t="n">
        <v>0</v>
      </c>
      <c r="J60" s="25"/>
      <c r="K60" s="61" t="n">
        <v>54</v>
      </c>
      <c r="L60" s="62" t="n">
        <f aca="false">$B$17+$B$18*EXP(-K60/$B$21)+$B$19*EXP(-K60/$B$22)+$B$20*EXP(-K60/$B$23)</f>
        <v>0.477062929019148</v>
      </c>
      <c r="M60" s="63" t="n">
        <f aca="false">EXP(-K60/$D$9)</f>
        <v>0.0102932062737564</v>
      </c>
      <c r="N60" s="63" t="n">
        <f aca="false">EXP(-K60/$D$8)</f>
        <v>0.609319301522833</v>
      </c>
      <c r="O60" s="64" t="n">
        <f aca="false">(K60*$B$17+$B$18*$B$21*(1-EXP(-K60/$B$21))+$B$19*$B$22*(1-EXP(-K60/$B$22))+$B$20*$B$23*(1-EXP(-K60/$B$23)))*$C$7</f>
        <v>5.48843529946523E-014</v>
      </c>
      <c r="P60" s="64" t="n">
        <f aca="false">$D$9*(1-EXP(-K60/$D$9))*$C$9</f>
        <v>2.34126289844112E-012</v>
      </c>
      <c r="Q60" s="65" t="n">
        <f aca="false">$D$8*(1-EXP(-K60/$D$8))*$C$8</f>
        <v>1.52832826655224E-011</v>
      </c>
      <c r="R60" s="66" t="n">
        <f aca="false">$B$13-K60</f>
        <v>46</v>
      </c>
      <c r="S60" s="67" t="n">
        <f aca="false">VLOOKUP($R60,$K$6:$Q$506,5)/$C$26</f>
        <v>0.540525696273883</v>
      </c>
      <c r="T60" s="68" t="n">
        <f aca="false">VLOOKUP($R60,$K$6:$Q$506,6)/$C$26</f>
        <v>25.965367640649</v>
      </c>
      <c r="U60" s="69" t="n">
        <f aca="false">VLOOKUP($R60,$K$6:$Q$506,7)/$C$26</f>
        <v>150.886769229167</v>
      </c>
      <c r="V60" s="28" t="s">
        <v>106</v>
      </c>
      <c r="W60" s="78" t="n">
        <f aca="false">G60*S60+H60*T60+I60*U60</f>
        <v>0</v>
      </c>
      <c r="X60" s="25"/>
    </row>
    <row r="61" customFormat="false" ht="15.75" hidden="false" customHeight="false" outlineLevel="0" collapsed="false">
      <c r="A61" s="25"/>
      <c r="B61" s="25"/>
      <c r="C61" s="25"/>
      <c r="D61" s="25"/>
      <c r="E61" s="25"/>
      <c r="F61" s="28" t="s">
        <v>107</v>
      </c>
      <c r="G61" s="58" t="n">
        <f aca="false">time_differentiated_CO2!D57</f>
        <v>0.214486173521005</v>
      </c>
      <c r="H61" s="76" t="n">
        <v>0</v>
      </c>
      <c r="I61" s="77" t="n">
        <v>0</v>
      </c>
      <c r="J61" s="25"/>
      <c r="K61" s="61" t="n">
        <v>55</v>
      </c>
      <c r="L61" s="62" t="n">
        <f aca="false">$B$17+$B$18*EXP(-K61/$B$21)+$B$19*EXP(-K61/$B$22)+$B$20*EXP(-K61/$B$23)</f>
        <v>0.474828862977715</v>
      </c>
      <c r="M61" s="63" t="n">
        <f aca="false">EXP(-K61/$D$9)</f>
        <v>0.00945684038417387</v>
      </c>
      <c r="N61" s="63" t="n">
        <f aca="false">EXP(-K61/$D$8)</f>
        <v>0.603754780542853</v>
      </c>
      <c r="O61" s="64" t="n">
        <f aca="false">(K61*$B$17+$B$18*$B$21*(1-EXP(-K61/$B$21))+$B$19*$B$22*(1-EXP(-K61/$B$22))+$B$20*$B$23*(1-EXP(-K61/$B$23)))*$C$7</f>
        <v>5.56957721817721E-014</v>
      </c>
      <c r="P61" s="64" t="n">
        <f aca="false">$D$9*(1-EXP(-K61/$D$9))*$C$9</f>
        <v>2.34324141615891E-012</v>
      </c>
      <c r="Q61" s="65" t="n">
        <f aca="false">$D$8*(1-EXP(-K61/$D$8))*$C$8</f>
        <v>1.55009646430727E-011</v>
      </c>
      <c r="R61" s="66" t="n">
        <f aca="false">$B$13-K61</f>
        <v>45</v>
      </c>
      <c r="S61" s="67" t="n">
        <f aca="false">VLOOKUP($R61,$K$6:$Q$506,5)/$C$26</f>
        <v>0.531009957566466</v>
      </c>
      <c r="T61" s="68" t="n">
        <f aca="false">VLOOKUP($R61,$K$6:$Q$506,6)/$C$26</f>
        <v>25.9178419205789</v>
      </c>
      <c r="U61" s="69" t="n">
        <f aca="false">VLOOKUP($R61,$K$6:$Q$506,7)/$C$26</f>
        <v>148.238093088154</v>
      </c>
      <c r="V61" s="28" t="s">
        <v>107</v>
      </c>
      <c r="W61" s="78" t="n">
        <f aca="false">G61*S61+H61*T61+I61*U61</f>
        <v>0.113894293899983</v>
      </c>
      <c r="X61" s="25"/>
    </row>
    <row r="62" customFormat="false" ht="15.75" hidden="false" customHeight="false" outlineLevel="0" collapsed="false">
      <c r="A62" s="25"/>
      <c r="B62" s="25"/>
      <c r="C62" s="25"/>
      <c r="D62" s="25"/>
      <c r="E62" s="25"/>
      <c r="F62" s="28" t="s">
        <v>109</v>
      </c>
      <c r="G62" s="58" t="n">
        <f aca="false">time_differentiated_CO2!D58</f>
        <v>0.0275699716900092</v>
      </c>
      <c r="H62" s="76" t="n">
        <v>0</v>
      </c>
      <c r="I62" s="77" t="n">
        <v>0</v>
      </c>
      <c r="J62" s="25"/>
      <c r="K62" s="61" t="n">
        <v>56</v>
      </c>
      <c r="L62" s="62" t="n">
        <f aca="false">$B$17+$B$18*EXP(-K62/$B$21)+$B$19*EXP(-K62/$B$22)+$B$20*EXP(-K62/$B$23)</f>
        <v>0.47264304385296</v>
      </c>
      <c r="M62" s="63" t="n">
        <f aca="false">EXP(-K62/$D$9)</f>
        <v>0.00868843270728557</v>
      </c>
      <c r="N62" s="63" t="n">
        <f aca="false">EXP(-K62/$D$8)</f>
        <v>0.598241076751265</v>
      </c>
      <c r="O62" s="64" t="n">
        <f aca="false">(K62*$B$17+$B$18*$B$21*(1-EXP(-K62/$B$21))+$B$19*$B$22*(1-EXP(-K62/$B$22))+$B$20*$B$23*(1-EXP(-K62/$B$23)))*$C$7</f>
        <v>5.65034238872969E-014</v>
      </c>
      <c r="P62" s="64" t="n">
        <f aca="false">$D$9*(1-EXP(-K62/$D$9))*$C$9</f>
        <v>2.34505917106994E-012</v>
      </c>
      <c r="Q62" s="65" t="n">
        <f aca="false">$D$8*(1-EXP(-K62/$D$8))*$C$8</f>
        <v>1.57166586712376E-011</v>
      </c>
      <c r="R62" s="66" t="n">
        <f aca="false">$B$13-K62</f>
        <v>44</v>
      </c>
      <c r="S62" s="67" t="n">
        <f aca="false">VLOOKUP($R62,$K$6:$Q$506,5)/$C$26</f>
        <v>0.521441421074686</v>
      </c>
      <c r="T62" s="68" t="n">
        <f aca="false">VLOOKUP($R62,$K$6:$Q$506,6)/$C$26</f>
        <v>25.8661130111211</v>
      </c>
      <c r="U62" s="69" t="n">
        <f aca="false">VLOOKUP($R62,$K$6:$Q$506,7)/$C$26</f>
        <v>145.565005357485</v>
      </c>
      <c r="V62" s="28" t="s">
        <v>109</v>
      </c>
      <c r="W62" s="78" t="n">
        <f aca="false">G62*S62+H62*T62+I62*U62</f>
        <v>0.0143761252170273</v>
      </c>
      <c r="X62" s="25"/>
    </row>
    <row r="63" customFormat="false" ht="15.75" hidden="false" customHeight="false" outlineLevel="0" collapsed="false">
      <c r="A63" s="25"/>
      <c r="B63" s="25"/>
      <c r="C63" s="25"/>
      <c r="D63" s="25"/>
      <c r="E63" s="25"/>
      <c r="F63" s="28" t="s">
        <v>111</v>
      </c>
      <c r="G63" s="58" t="n">
        <f aca="false">time_differentiated_CO2!D59</f>
        <v>0</v>
      </c>
      <c r="H63" s="76" t="n">
        <v>0</v>
      </c>
      <c r="I63" s="77" t="n">
        <v>0</v>
      </c>
      <c r="J63" s="25"/>
      <c r="K63" s="61" t="n">
        <v>57</v>
      </c>
      <c r="L63" s="62" t="n">
        <f aca="false">$B$17+$B$18*EXP(-K63/$B$21)+$B$19*EXP(-K63/$B$22)+$B$20*EXP(-K63/$B$23)</f>
        <v>0.470504192187091</v>
      </c>
      <c r="M63" s="63" t="n">
        <f aca="false">EXP(-K63/$D$9)</f>
        <v>0.00798246135520709</v>
      </c>
      <c r="N63" s="63" t="n">
        <f aca="false">EXP(-K63/$D$8)</f>
        <v>0.592777726067397</v>
      </c>
      <c r="O63" s="64" t="n">
        <f aca="false">(K63*$B$17+$B$18*$B$21*(1-EXP(-K63/$B$21))+$B$19*$B$22*(1-EXP(-K63/$B$22))+$B$20*$B$23*(1-EXP(-K63/$B$23)))*$C$7</f>
        <v>5.73073892701E-014</v>
      </c>
      <c r="P63" s="64" t="n">
        <f aca="false">$D$9*(1-EXP(-K63/$D$9))*$C$9</f>
        <v>2.34672922582197E-012</v>
      </c>
      <c r="Q63" s="65" t="n">
        <f aca="false">$D$8*(1-EXP(-K63/$D$8))*$C$8</f>
        <v>1.59303829046791E-011</v>
      </c>
      <c r="R63" s="66" t="n">
        <f aca="false">$B$13-K63</f>
        <v>43</v>
      </c>
      <c r="S63" s="67" t="n">
        <f aca="false">VLOOKUP($R63,$K$6:$Q$506,5)/$C$26</f>
        <v>0.5118188575776</v>
      </c>
      <c r="T63" s="68" t="n">
        <f aca="false">VLOOKUP($R63,$K$6:$Q$506,6)/$C$26</f>
        <v>25.8098091809056</v>
      </c>
      <c r="U63" s="69" t="n">
        <f aca="false">VLOOKUP($R63,$K$6:$Q$506,7)/$C$26</f>
        <v>142.867281047135</v>
      </c>
      <c r="V63" s="28" t="s">
        <v>111</v>
      </c>
      <c r="W63" s="78" t="n">
        <f aca="false">G63*S63+H63*T63+I63*U63</f>
        <v>0</v>
      </c>
      <c r="X63" s="25"/>
    </row>
    <row r="64" customFormat="false" ht="15.75" hidden="false" customHeight="false" outlineLevel="0" collapsed="false">
      <c r="A64" s="25"/>
      <c r="B64" s="25"/>
      <c r="C64" s="25"/>
      <c r="D64" s="25"/>
      <c r="E64" s="25"/>
      <c r="F64" s="28" t="s">
        <v>112</v>
      </c>
      <c r="G64" s="58" t="n">
        <f aca="false">time_differentiated_CO2!D60</f>
        <v>0</v>
      </c>
      <c r="H64" s="76" t="n">
        <v>0</v>
      </c>
      <c r="I64" s="77" t="n">
        <v>0</v>
      </c>
      <c r="J64" s="25"/>
      <c r="K64" s="61" t="n">
        <v>58</v>
      </c>
      <c r="L64" s="62" t="n">
        <f aca="false">$B$17+$B$18*EXP(-K64/$B$21)+$B$19*EXP(-K64/$B$22)+$B$20*EXP(-K64/$B$23)</f>
        <v>0.468411064564761</v>
      </c>
      <c r="M64" s="63" t="n">
        <f aca="false">EXP(-K64/$D$9)</f>
        <v>0.00733385311644795</v>
      </c>
      <c r="N64" s="63" t="n">
        <f aca="false">EXP(-K64/$D$8)</f>
        <v>0.587364268648728</v>
      </c>
      <c r="O64" s="64" t="n">
        <f aca="false">(K64*$B$17+$B$18*$B$21*(1-EXP(-K64/$B$21))+$B$19*$B$22*(1-EXP(-K64/$B$22))+$B$20*$B$23*(1-EXP(-K64/$B$23)))*$C$7</f>
        <v>5.81077473386618E-014</v>
      </c>
      <c r="P64" s="64" t="n">
        <f aca="false">$D$9*(1-EXP(-K64/$D$9))*$C$9</f>
        <v>2.34826358166823E-012</v>
      </c>
      <c r="Q64" s="65" t="n">
        <f aca="false">$D$8*(1-EXP(-K64/$D$8))*$C$8</f>
        <v>1.61421553322646E-011</v>
      </c>
      <c r="R64" s="66" t="n">
        <f aca="false">$B$13-K64</f>
        <v>42</v>
      </c>
      <c r="S64" s="67" t="n">
        <f aca="false">VLOOKUP($R64,$K$6:$Q$506,5)/$C$26</f>
        <v>0.502141002199954</v>
      </c>
      <c r="T64" s="68" t="n">
        <f aca="false">VLOOKUP($R64,$K$6:$Q$506,6)/$C$26</f>
        <v>25.748525822525</v>
      </c>
      <c r="U64" s="69" t="n">
        <f aca="false">VLOOKUP($R64,$K$6:$Q$506,7)/$C$26</f>
        <v>140.144693093453</v>
      </c>
      <c r="V64" s="28" t="s">
        <v>112</v>
      </c>
      <c r="W64" s="78" t="n">
        <f aca="false">G64*S64+H64*T64+I64*U64</f>
        <v>0</v>
      </c>
      <c r="X64" s="25"/>
    </row>
    <row r="65" customFormat="false" ht="15.75" hidden="false" customHeight="false" outlineLevel="0" collapsed="false">
      <c r="A65" s="25"/>
      <c r="B65" s="25"/>
      <c r="C65" s="25"/>
      <c r="D65" s="25"/>
      <c r="E65" s="25"/>
      <c r="F65" s="28" t="s">
        <v>113</v>
      </c>
      <c r="G65" s="58" t="n">
        <f aca="false">time_differentiated_CO2!D61</f>
        <v>0</v>
      </c>
      <c r="H65" s="76" t="n">
        <v>0</v>
      </c>
      <c r="I65" s="77" t="n">
        <v>0</v>
      </c>
      <c r="J65" s="25"/>
      <c r="K65" s="61" t="n">
        <v>59</v>
      </c>
      <c r="L65" s="62" t="n">
        <f aca="false">$B$17+$B$18*EXP(-K65/$B$21)+$B$19*EXP(-K65/$B$22)+$B$20*EXP(-K65/$B$23)</f>
        <v>0.466362452312772</v>
      </c>
      <c r="M65" s="63" t="n">
        <f aca="false">EXP(-K65/$D$9)</f>
        <v>0.00673794699908547</v>
      </c>
      <c r="N65" s="63" t="n">
        <f aca="false">EXP(-K65/$D$8)</f>
        <v>0.58200024885218</v>
      </c>
      <c r="O65" s="64" t="n">
        <f aca="false">(K65*$B$17+$B$18*$B$21*(1-EXP(-K65/$B$21))+$B$19*$B$22*(1-EXP(-K65/$B$22))+$B$20*$B$23*(1-EXP(-K65/$B$23)))*$C$7</f>
        <v>5.89045750113928E-014</v>
      </c>
      <c r="P65" s="64" t="n">
        <f aca="false">$D$9*(1-EXP(-K65/$D$9))*$C$9</f>
        <v>2.34967326471009E-012</v>
      </c>
      <c r="Q65" s="65" t="n">
        <f aca="false">$D$8*(1-EXP(-K65/$D$8))*$C$8</f>
        <v>1.63519937785805E-011</v>
      </c>
      <c r="R65" s="66" t="n">
        <f aca="false">$B$13-K65</f>
        <v>41</v>
      </c>
      <c r="S65" s="67" t="n">
        <f aca="false">VLOOKUP($R65,$K$6:$Q$506,5)/$C$26</f>
        <v>0.492406552857303</v>
      </c>
      <c r="T65" s="68" t="n">
        <f aca="false">VLOOKUP($R65,$K$6:$Q$506,6)/$C$26</f>
        <v>25.6818225449678</v>
      </c>
      <c r="U65" s="69" t="n">
        <f aca="false">VLOOKUP($R65,$K$6:$Q$506,7)/$C$26</f>
        <v>137.397012340051</v>
      </c>
      <c r="V65" s="28" t="s">
        <v>113</v>
      </c>
      <c r="W65" s="78" t="n">
        <f aca="false">G65*S65+H65*T65+I65*U65</f>
        <v>0</v>
      </c>
      <c r="X65" s="25"/>
    </row>
    <row r="66" customFormat="false" ht="15.75" hidden="false" customHeight="false" outlineLevel="0" collapsed="false">
      <c r="A66" s="25"/>
      <c r="B66" s="25"/>
      <c r="C66" s="25"/>
      <c r="D66" s="25"/>
      <c r="E66" s="25"/>
      <c r="F66" s="28" t="s">
        <v>114</v>
      </c>
      <c r="G66" s="58" t="n">
        <f aca="false">time_differentiated_CO2!D62</f>
        <v>0</v>
      </c>
      <c r="H66" s="76" t="n">
        <v>0</v>
      </c>
      <c r="I66" s="77" t="n">
        <v>0</v>
      </c>
      <c r="J66" s="25"/>
      <c r="K66" s="61" t="n">
        <v>60</v>
      </c>
      <c r="L66" s="62" t="n">
        <f aca="false">$B$17+$B$18*EXP(-K66/$B$21)+$B$19*EXP(-K66/$B$22)+$B$20*EXP(-K66/$B$23)</f>
        <v>0.464357180302773</v>
      </c>
      <c r="M66" s="63" t="n">
        <f aca="false">EXP(-K66/$D$9)</f>
        <v>0.00619046073620761</v>
      </c>
      <c r="N66" s="63" t="n">
        <f aca="false">EXP(-K66/$D$8)</f>
        <v>0.576685215195774</v>
      </c>
      <c r="O66" s="64" t="n">
        <f aca="false">(K66*$B$17+$B$18*$B$21*(1-EXP(-K66/$B$21))+$B$19*$B$22*(1-EXP(-K66/$B$22))+$B$20*$B$23*(1-EXP(-K66/$B$23)))*$C$7</f>
        <v>5.96979471748305E-014</v>
      </c>
      <c r="P66" s="64" t="n">
        <f aca="false">$D$9*(1-EXP(-K66/$D$9))*$C$9</f>
        <v>2.35096840513229E-012</v>
      </c>
      <c r="Q66" s="65" t="n">
        <f aca="false">$D$8*(1-EXP(-K66/$D$8))*$C$8</f>
        <v>1.65599159054331E-011</v>
      </c>
      <c r="R66" s="66" t="n">
        <f aca="false">$B$13-K66</f>
        <v>40</v>
      </c>
      <c r="S66" s="67" t="n">
        <f aca="false">VLOOKUP($R66,$K$6:$Q$506,5)/$C$26</f>
        <v>0.482614168509635</v>
      </c>
      <c r="T66" s="68" t="n">
        <f aca="false">VLOOKUP($R66,$K$6:$Q$506,6)/$C$26</f>
        <v>25.609220008905</v>
      </c>
      <c r="U66" s="69" t="n">
        <f aca="false">VLOOKUP($R66,$K$6:$Q$506,7)/$C$26</f>
        <v>134.624007518515</v>
      </c>
      <c r="V66" s="28" t="s">
        <v>114</v>
      </c>
      <c r="W66" s="78" t="n">
        <f aca="false">G66*S66+H66*T66+I66*U66</f>
        <v>0</v>
      </c>
      <c r="X66" s="25"/>
    </row>
    <row r="67" customFormat="false" ht="15.75" hidden="false" customHeight="false" outlineLevel="0" collapsed="false">
      <c r="A67" s="25"/>
      <c r="B67" s="25"/>
      <c r="C67" s="25"/>
      <c r="D67" s="25"/>
      <c r="E67" s="25"/>
      <c r="F67" s="28" t="s">
        <v>115</v>
      </c>
      <c r="G67" s="58" t="n">
        <f aca="false">time_differentiated_CO2!D63</f>
        <v>0</v>
      </c>
      <c r="H67" s="76" t="n">
        <v>0</v>
      </c>
      <c r="I67" s="77" t="n">
        <v>0</v>
      </c>
      <c r="J67" s="25"/>
      <c r="K67" s="61" t="n">
        <v>61</v>
      </c>
      <c r="L67" s="62" t="n">
        <f aca="false">$B$17+$B$18*EXP(-K67/$B$21)+$B$19*EXP(-K67/$B$22)+$B$20*EXP(-K67/$B$23)</f>
        <v>0.462394105840107</v>
      </c>
      <c r="M67" s="63" t="n">
        <f aca="false">EXP(-K67/$D$9)</f>
        <v>0.00568746001292819</v>
      </c>
      <c r="N67" s="63" t="n">
        <f aca="false">EXP(-K67/$D$8)</f>
        <v>0.571418720320622</v>
      </c>
      <c r="O67" s="64" t="n">
        <f aca="false">(K67*$B$17+$B$18*$B$21*(1-EXP(-K67/$B$21))+$B$19*$B$22*(1-EXP(-K67/$B$22))+$B$20*$B$23*(1-EXP(-K67/$B$23)))*$C$7</f>
        <v>6.04879367398709E-014</v>
      </c>
      <c r="P67" s="64" t="n">
        <f aca="false">$D$9*(1-EXP(-K67/$D$9))*$C$9</f>
        <v>2.35215830999985E-012</v>
      </c>
      <c r="Q67" s="65" t="n">
        <f aca="false">$D$8*(1-EXP(-K67/$D$8))*$C$8</f>
        <v>1.67659392133345E-011</v>
      </c>
      <c r="R67" s="66" t="n">
        <f aca="false">$B$13-K67</f>
        <v>39</v>
      </c>
      <c r="S67" s="67" t="n">
        <f aca="false">VLOOKUP($R67,$K$6:$Q$506,5)/$C$26</f>
        <v>0.472762467179386</v>
      </c>
      <c r="T67" s="68" t="n">
        <f aca="false">VLOOKUP($R67,$K$6:$Q$506,6)/$C$26</f>
        <v>25.5301964820891</v>
      </c>
      <c r="U67" s="69" t="n">
        <f aca="false">VLOOKUP($R67,$K$6:$Q$506,7)/$C$26</f>
        <v>131.825445228941</v>
      </c>
      <c r="V67" s="28" t="s">
        <v>115</v>
      </c>
      <c r="W67" s="78" t="n">
        <f aca="false">G67*S67+H67*T67+I67*U67</f>
        <v>0</v>
      </c>
      <c r="X67" s="25"/>
    </row>
    <row r="68" customFormat="false" ht="15.75" hidden="false" customHeight="false" outlineLevel="0" collapsed="false">
      <c r="A68" s="25"/>
      <c r="B68" s="25"/>
      <c r="C68" s="25"/>
      <c r="D68" s="25"/>
      <c r="E68" s="25"/>
      <c r="F68" s="28" t="s">
        <v>116</v>
      </c>
      <c r="G68" s="58" t="n">
        <f aca="false">time_differentiated_CO2!D64</f>
        <v>0</v>
      </c>
      <c r="H68" s="76" t="n">
        <v>0</v>
      </c>
      <c r="I68" s="77" t="n">
        <v>0</v>
      </c>
      <c r="J68" s="25"/>
      <c r="K68" s="61" t="n">
        <v>62</v>
      </c>
      <c r="L68" s="62" t="n">
        <f aca="false">$B$17+$B$18*EXP(-K68/$B$21)+$B$19*EXP(-K68/$B$22)+$B$20*EXP(-K68/$B$23)</f>
        <v>0.46047211762531</v>
      </c>
      <c r="M68" s="63" t="n">
        <f aca="false">EXP(-K68/$D$9)</f>
        <v>0.00522533019383523</v>
      </c>
      <c r="N68" s="63" t="n">
        <f aca="false">EXP(-K68/$D$8)</f>
        <v>0.566200320953277</v>
      </c>
      <c r="O68" s="64" t="n">
        <f aca="false">(K68*$B$17+$B$18*$B$21*(1-EXP(-K68/$B$21))+$B$19*$B$22*(1-EXP(-K68/$B$22))+$B$20*$B$23*(1-EXP(-K68/$B$23)))*$C$7</f>
        <v>6.12746146961686E-014</v>
      </c>
      <c r="P68" s="64" t="n">
        <f aca="false">$D$9*(1-EXP(-K68/$D$9))*$C$9</f>
        <v>2.35325153013996E-012</v>
      </c>
      <c r="Q68" s="65" t="n">
        <f aca="false">$D$8*(1-EXP(-K68/$D$8))*$C$8</f>
        <v>1.69700810429759E-011</v>
      </c>
      <c r="R68" s="66" t="n">
        <f aca="false">$B$13-K68</f>
        <v>38</v>
      </c>
      <c r="S68" s="67" t="n">
        <f aca="false">VLOOKUP($R68,$K$6:$Q$506,5)/$C$26</f>
        <v>0.462850023678358</v>
      </c>
      <c r="T68" s="68" t="n">
        <f aca="false">VLOOKUP($R68,$K$6:$Q$506,6)/$C$26</f>
        <v>25.4441840901113</v>
      </c>
      <c r="U68" s="69" t="n">
        <f aca="false">VLOOKUP($R68,$K$6:$Q$506,7)/$C$26</f>
        <v>129.001089920286</v>
      </c>
      <c r="V68" s="28" t="s">
        <v>116</v>
      </c>
      <c r="W68" s="78" t="n">
        <f aca="false">G68*S68+H68*T68+I68*U68</f>
        <v>0</v>
      </c>
      <c r="X68" s="25"/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8" t="s">
        <v>117</v>
      </c>
      <c r="G69" s="58" t="n">
        <f aca="false">time_differentiated_CO2!D65</f>
        <v>0</v>
      </c>
      <c r="H69" s="76" t="n">
        <v>0</v>
      </c>
      <c r="I69" s="77" t="n">
        <v>0</v>
      </c>
      <c r="J69" s="25"/>
      <c r="K69" s="61" t="n">
        <v>63</v>
      </c>
      <c r="L69" s="62" t="n">
        <f aca="false">$B$17+$B$18*EXP(-K69/$B$21)+$B$19*EXP(-K69/$B$22)+$B$20*EXP(-K69/$B$23)</f>
        <v>0.458590134777464</v>
      </c>
      <c r="M69" s="63" t="n">
        <f aca="false">EXP(-K69/$D$9)</f>
        <v>0.00480075034770198</v>
      </c>
      <c r="N69" s="63" t="n">
        <f aca="false">EXP(-K69/$D$8)</f>
        <v>0.561029577868424</v>
      </c>
      <c r="O69" s="64" t="n">
        <f aca="false">(K69*$B$17+$B$18*$B$21*(1-EXP(-K69/$B$21))+$B$19*$B$22*(1-EXP(-K69/$B$22))+$B$20*$B$23*(1-EXP(-K69/$B$23)))*$C$7</f>
        <v>6.20580501648212E-014</v>
      </c>
      <c r="P69" s="64" t="n">
        <f aca="false">$D$9*(1-EXP(-K69/$D$9))*$C$9</f>
        <v>2.3542559215895E-012</v>
      </c>
      <c r="Q69" s="65" t="n">
        <f aca="false">$D$8*(1-EXP(-K69/$D$8))*$C$8</f>
        <v>1.71723585766873E-011</v>
      </c>
      <c r="R69" s="66" t="n">
        <f aca="false">$B$13-K69</f>
        <v>37</v>
      </c>
      <c r="S69" s="67" t="n">
        <f aca="false">VLOOKUP($R69,$K$6:$Q$506,5)/$C$26</f>
        <v>0.452875366973713</v>
      </c>
      <c r="T69" s="68" t="n">
        <f aca="false">VLOOKUP($R69,$K$6:$Q$506,6)/$C$26</f>
        <v>25.3505647355742</v>
      </c>
      <c r="U69" s="69" t="n">
        <f aca="false">VLOOKUP($R69,$K$6:$Q$506,7)/$C$26</f>
        <v>126.150703870549</v>
      </c>
      <c r="V69" s="28" t="s">
        <v>117</v>
      </c>
      <c r="W69" s="78" t="n">
        <f aca="false">G69*S69+H69*T69+I69*U69</f>
        <v>0</v>
      </c>
      <c r="X69" s="25"/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8" t="s">
        <v>118</v>
      </c>
      <c r="G70" s="58" t="n">
        <f aca="false">time_differentiated_CO2!D66</f>
        <v>0</v>
      </c>
      <c r="H70" s="76" t="n">
        <v>0</v>
      </c>
      <c r="I70" s="77" t="n">
        <v>0</v>
      </c>
      <c r="J70" s="25"/>
      <c r="K70" s="61" t="n">
        <v>64</v>
      </c>
      <c r="L70" s="62" t="n">
        <f aca="false">$B$17+$B$18*EXP(-K70/$B$21)+$B$19*EXP(-K70/$B$22)+$B$20*EXP(-K70/$B$23)</f>
        <v>0.456747105910718</v>
      </c>
      <c r="M70" s="63" t="n">
        <f aca="false">EXP(-K70/$D$9)</f>
        <v>0.00441066938279833</v>
      </c>
      <c r="N70" s="63" t="n">
        <f aca="false">EXP(-K70/$D$8)</f>
        <v>0.555906055851912</v>
      </c>
      <c r="O70" s="64" t="n">
        <f aca="false">(K70*$B$17+$B$18*$B$21*(1-EXP(-K70/$B$21))+$B$19*$B$22*(1-EXP(-K70/$B$22))+$B$20*$B$23*(1-EXP(-K70/$B$23)))*$C$7</f>
        <v>6.28383104494348E-014</v>
      </c>
      <c r="P70" s="64" t="n">
        <f aca="false">$D$9*(1-EXP(-K70/$D$9))*$C$9</f>
        <v>2.35517870204964E-012</v>
      </c>
      <c r="Q70" s="65" t="n">
        <f aca="false">$D$8*(1-EXP(-K70/$D$8))*$C$8</f>
        <v>1.73727888398833E-011</v>
      </c>
      <c r="R70" s="66" t="n">
        <f aca="false">$B$13-K70</f>
        <v>36</v>
      </c>
      <c r="S70" s="67" t="n">
        <f aca="false">VLOOKUP($R70,$K$6:$Q$506,5)/$C$26</f>
        <v>0.442836977105103</v>
      </c>
      <c r="T70" s="68" t="n">
        <f aca="false">VLOOKUP($R70,$K$6:$Q$506,6)/$C$26</f>
        <v>25.2486656563554</v>
      </c>
      <c r="U70" s="69" t="n">
        <f aca="false">VLOOKUP($R70,$K$6:$Q$506,7)/$C$26</f>
        <v>123.274047166755</v>
      </c>
      <c r="V70" s="28" t="s">
        <v>118</v>
      </c>
      <c r="W70" s="78" t="n">
        <f aca="false">G70*S70+H70*T70+I70*U70</f>
        <v>0</v>
      </c>
      <c r="X70" s="25"/>
    </row>
    <row r="71" customFormat="false" ht="15.75" hidden="false" customHeight="false" outlineLevel="0" collapsed="false">
      <c r="A71" s="25"/>
      <c r="B71" s="25"/>
      <c r="C71" s="25"/>
      <c r="D71" s="25"/>
      <c r="E71" s="25"/>
      <c r="F71" s="28" t="s">
        <v>119</v>
      </c>
      <c r="G71" s="58" t="n">
        <f aca="false">time_differentiated_CO2!D67</f>
        <v>0</v>
      </c>
      <c r="H71" s="76" t="n">
        <v>0</v>
      </c>
      <c r="I71" s="77" t="n">
        <v>0</v>
      </c>
      <c r="J71" s="25"/>
      <c r="K71" s="61" t="n">
        <v>65</v>
      </c>
      <c r="L71" s="62" t="n">
        <f aca="false">$B$17+$B$18*EXP(-K71/$B$21)+$B$19*EXP(-K71/$B$22)+$B$20*EXP(-K71/$B$23)</f>
        <v>0.454942008256995</v>
      </c>
      <c r="M71" s="63" t="n">
        <f aca="false">EXP(-K71/$D$9)</f>
        <v>0.00405228412130759</v>
      </c>
      <c r="N71" s="63" t="n">
        <f aca="false">EXP(-K71/$D$8)</f>
        <v>0.550829323664116</v>
      </c>
      <c r="O71" s="64" t="n">
        <f aca="false">(K71*$B$17+$B$18*$B$21*(1-EXP(-K71/$B$21))+$B$19*$B$22*(1-EXP(-K71/$B$22))+$B$20*$B$23*(1-EXP(-K71/$B$23)))*$C$7</f>
        <v>6.36154610856549E-014</v>
      </c>
      <c r="P71" s="64" t="n">
        <f aca="false">$D$9*(1-EXP(-K71/$D$9))*$C$9</f>
        <v>2.35602650275324E-012</v>
      </c>
      <c r="Q71" s="65" t="n">
        <f aca="false">$D$8*(1-EXP(-K71/$D$8))*$C$8</f>
        <v>1.75713887024966E-011</v>
      </c>
      <c r="R71" s="66" t="n">
        <f aca="false">$B$13-K71</f>
        <v>35</v>
      </c>
      <c r="S71" s="67" t="n">
        <f aca="false">VLOOKUP($R71,$K$6:$Q$506,5)/$C$26</f>
        <v>0.432733281542224</v>
      </c>
      <c r="T71" s="68" t="n">
        <f aca="false">VLOOKUP($R71,$K$6:$Q$506,6)/$C$26</f>
        <v>25.1377545910422</v>
      </c>
      <c r="U71" s="69" t="n">
        <f aca="false">VLOOKUP($R71,$K$6:$Q$506,7)/$C$26</f>
        <v>120.370877684766</v>
      </c>
      <c r="V71" s="28" t="s">
        <v>119</v>
      </c>
      <c r="W71" s="78" t="n">
        <f aca="false">G71*S71+H71*T71+I71*U71</f>
        <v>0</v>
      </c>
      <c r="X71" s="25"/>
    </row>
    <row r="72" customFormat="false" ht="15.75" hidden="false" customHeight="false" outlineLevel="0" collapsed="false">
      <c r="A72" s="25"/>
      <c r="B72" s="25"/>
      <c r="C72" s="25"/>
      <c r="D72" s="25"/>
      <c r="E72" s="25"/>
      <c r="F72" s="28" t="s">
        <v>120</v>
      </c>
      <c r="G72" s="58" t="n">
        <f aca="false">time_differentiated_CO2!D68</f>
        <v>0</v>
      </c>
      <c r="H72" s="76" t="n">
        <v>0</v>
      </c>
      <c r="I72" s="77" t="n">
        <v>0</v>
      </c>
      <c r="J72" s="25"/>
      <c r="K72" s="61" t="n">
        <v>66</v>
      </c>
      <c r="L72" s="62" t="n">
        <f aca="false">$B$17+$B$18*EXP(-K72/$B$21)+$B$19*EXP(-K72/$B$22)+$B$20*EXP(-K72/$B$23)</f>
        <v>0.453173846829208</v>
      </c>
      <c r="M72" s="63" t="n">
        <f aca="false">EXP(-K72/$D$9)</f>
        <v>0.00372301915528825</v>
      </c>
      <c r="N72" s="63" t="n">
        <f aca="false">EXP(-K72/$D$8)</f>
        <v>0.545798954003649</v>
      </c>
      <c r="O72" s="64" t="n">
        <f aca="false">(K72*$B$17+$B$18*$B$21*(1-EXP(-K72/$B$21))+$B$19*$B$22*(1-EXP(-K72/$B$22))+$B$20*$B$23*(1-EXP(-K72/$B$23)))*$C$7</f>
        <v>6.43895658892377E-014</v>
      </c>
      <c r="P72" s="64" t="n">
        <f aca="false">$D$9*(1-EXP(-K72/$D$9))*$C$9</f>
        <v>2.35680541611787E-012</v>
      </c>
      <c r="Q72" s="65" t="n">
        <f aca="false">$D$8*(1-EXP(-K72/$D$8))*$C$8</f>
        <v>1.77681748803975E-011</v>
      </c>
      <c r="R72" s="66" t="n">
        <f aca="false">$B$13-K72</f>
        <v>34</v>
      </c>
      <c r="S72" s="67" t="n">
        <f aca="false">VLOOKUP($R72,$K$6:$Q$506,5)/$C$26</f>
        <v>0.422562650843262</v>
      </c>
      <c r="T72" s="68" t="n">
        <f aca="false">VLOOKUP($R72,$K$6:$Q$506,6)/$C$26</f>
        <v>25.0170345167962</v>
      </c>
      <c r="U72" s="69" t="n">
        <f aca="false">VLOOKUP($R72,$K$6:$Q$506,7)/$C$26</f>
        <v>117.440951068902</v>
      </c>
      <c r="V72" s="28" t="s">
        <v>120</v>
      </c>
      <c r="W72" s="78" t="n">
        <f aca="false">G72*S72+H72*T72+I72*U72</f>
        <v>0</v>
      </c>
      <c r="X72" s="25"/>
    </row>
    <row r="73" customFormat="false" ht="15.75" hidden="false" customHeight="false" outlineLevel="0" collapsed="false">
      <c r="A73" s="25"/>
      <c r="B73" s="25"/>
      <c r="C73" s="25"/>
      <c r="D73" s="25"/>
      <c r="E73" s="25"/>
      <c r="F73" s="28" t="s">
        <v>121</v>
      </c>
      <c r="G73" s="58" t="n">
        <f aca="false">time_differentiated_CO2!D69</f>
        <v>0</v>
      </c>
      <c r="H73" s="76" t="n">
        <v>0</v>
      </c>
      <c r="I73" s="77" t="n">
        <v>0</v>
      </c>
      <c r="J73" s="25"/>
      <c r="K73" s="61" t="n">
        <v>67</v>
      </c>
      <c r="L73" s="62" t="n">
        <f aca="false">$B$17+$B$18*EXP(-K73/$B$21)+$B$19*EXP(-K73/$B$22)+$B$20*EXP(-K73/$B$23)</f>
        <v>0.45144165362044</v>
      </c>
      <c r="M73" s="63" t="n">
        <f aca="false">EXP(-K73/$D$9)</f>
        <v>0.00342050833942281</v>
      </c>
      <c r="N73" s="63" t="n">
        <f aca="false">EXP(-K73/$D$8)</f>
        <v>0.540814523471391</v>
      </c>
      <c r="O73" s="64" t="n">
        <f aca="false">(K73*$B$17+$B$18*$B$21*(1-EXP(-K73/$B$21))+$B$19*$B$22*(1-EXP(-K73/$B$22))+$B$20*$B$23*(1-EXP(-K73/$B$23)))*$C$7</f>
        <v>6.51606870027256E-014</v>
      </c>
      <c r="P73" s="64" t="n">
        <f aca="false">$D$9*(1-EXP(-K73/$D$9))*$C$9</f>
        <v>2.35752103952679E-012</v>
      </c>
      <c r="Q73" s="65" t="n">
        <f aca="false">$D$8*(1-EXP(-K73/$D$8))*$C$8</f>
        <v>1.79631639368011E-011</v>
      </c>
      <c r="R73" s="66" t="n">
        <f aca="false">$B$13-K73</f>
        <v>33</v>
      </c>
      <c r="S73" s="67" t="n">
        <f aca="false">VLOOKUP($R73,$K$6:$Q$506,5)/$C$26</f>
        <v>0.412323393438415</v>
      </c>
      <c r="T73" s="68" t="n">
        <f aca="false">VLOOKUP($R73,$K$6:$Q$506,6)/$C$26</f>
        <v>24.8856379218323</v>
      </c>
      <c r="U73" s="69" t="n">
        <f aca="false">VLOOKUP($R73,$K$6:$Q$506,7)/$C$26</f>
        <v>114.484020711371</v>
      </c>
      <c r="V73" s="28" t="s">
        <v>121</v>
      </c>
      <c r="W73" s="78" t="n">
        <f aca="false">G73*S73+H73*T73+I73*U73</f>
        <v>0</v>
      </c>
      <c r="X73" s="25"/>
    </row>
    <row r="74" customFormat="false" ht="15.75" hidden="false" customHeight="false" outlineLevel="0" collapsed="false">
      <c r="A74" s="25"/>
      <c r="B74" s="25"/>
      <c r="C74" s="25"/>
      <c r="D74" s="25"/>
      <c r="E74" s="25"/>
      <c r="F74" s="28" t="s">
        <v>122</v>
      </c>
      <c r="G74" s="58" t="n">
        <f aca="false">time_differentiated_CO2!D70</f>
        <v>0</v>
      </c>
      <c r="H74" s="76" t="n">
        <v>0</v>
      </c>
      <c r="I74" s="77" t="n">
        <v>0</v>
      </c>
      <c r="J74" s="25"/>
      <c r="K74" s="61" t="n">
        <v>68</v>
      </c>
      <c r="L74" s="62" t="n">
        <f aca="false">$B$17+$B$18*EXP(-K74/$B$21)+$B$19*EXP(-K74/$B$22)+$B$20*EXP(-K74/$B$23)</f>
        <v>0.449744486835301</v>
      </c>
      <c r="M74" s="63" t="n">
        <f aca="false">EXP(-K74/$D$9)</f>
        <v>0.00314257778755778</v>
      </c>
      <c r="N74" s="63" t="n">
        <f aca="false">EXP(-K74/$D$8)</f>
        <v>0.535875612534853</v>
      </c>
      <c r="O74" s="64" t="n">
        <f aca="false">(K74*$B$17+$B$18*$B$21*(1-EXP(-K74/$B$21))+$B$19*$B$22*(1-EXP(-K74/$B$22))+$B$20*$B$23*(1-EXP(-K74/$B$23)))*$C$7</f>
        <v>6.59288849407851E-014</v>
      </c>
      <c r="P74" s="64" t="n">
        <f aca="false">$D$9*(1-EXP(-K74/$D$9))*$C$9</f>
        <v>2.35817851555257E-012</v>
      </c>
      <c r="Q74" s="65" t="n">
        <f aca="false">$D$8*(1-EXP(-K74/$D$8))*$C$8</f>
        <v>1.81563722836613E-011</v>
      </c>
      <c r="R74" s="66" t="n">
        <f aca="false">$B$13-K74</f>
        <v>32</v>
      </c>
      <c r="S74" s="67" t="n">
        <f aca="false">VLOOKUP($R74,$K$6:$Q$506,5)/$C$26</f>
        <v>0.402013749316889</v>
      </c>
      <c r="T74" s="68" t="n">
        <f aca="false">VLOOKUP($R74,$K$6:$Q$506,6)/$C$26</f>
        <v>24.7426205713549</v>
      </c>
      <c r="U74" s="69" t="n">
        <f aca="false">VLOOKUP($R74,$K$6:$Q$506,7)/$C$26</f>
        <v>111.499837731515</v>
      </c>
      <c r="V74" s="28" t="s">
        <v>122</v>
      </c>
      <c r="W74" s="78" t="n">
        <f aca="false">G74*S74+H74*T74+I74*U74</f>
        <v>0</v>
      </c>
      <c r="X74" s="25"/>
    </row>
    <row r="75" customFormat="false" ht="15.75" hidden="false" customHeight="false" outlineLevel="0" collapsed="false">
      <c r="A75" s="25"/>
      <c r="B75" s="25"/>
      <c r="C75" s="25"/>
      <c r="D75" s="25"/>
      <c r="E75" s="25"/>
      <c r="F75" s="28" t="s">
        <v>123</v>
      </c>
      <c r="G75" s="58" t="n">
        <f aca="false">time_differentiated_CO2!D71</f>
        <v>0</v>
      </c>
      <c r="H75" s="76" t="n">
        <v>0</v>
      </c>
      <c r="I75" s="77" t="n">
        <v>0</v>
      </c>
      <c r="J75" s="25"/>
      <c r="K75" s="61" t="n">
        <v>69</v>
      </c>
      <c r="L75" s="62" t="n">
        <f aca="false">$B$17+$B$18*EXP(-K75/$B$21)+$B$19*EXP(-K75/$B$22)+$B$20*EXP(-K75/$B$23)</f>
        <v>0.448081430150444</v>
      </c>
      <c r="M75" s="63" t="n">
        <f aca="false">EXP(-K75/$D$9)</f>
        <v>0.00288723025084571</v>
      </c>
      <c r="N75" s="63" t="n">
        <f aca="false">EXP(-K75/$D$8)</f>
        <v>0.530981805492867</v>
      </c>
      <c r="O75" s="64" t="n">
        <f aca="false">(K75*$B$17+$B$18*$B$21*(1-EXP(-K75/$B$21))+$B$19*$B$22*(1-EXP(-K75/$B$22))+$B$20*$B$23*(1-EXP(-K75/$B$23)))*$C$7</f>
        <v>6.66942186342598E-014</v>
      </c>
      <c r="P75" s="64" t="n">
        <f aca="false">$D$9*(1-EXP(-K75/$D$9))*$C$9</f>
        <v>2.35878256891232E-012</v>
      </c>
      <c r="Q75" s="65" t="n">
        <f aca="false">$D$8*(1-EXP(-K75/$D$8))*$C$8</f>
        <v>1.83478161830521E-011</v>
      </c>
      <c r="R75" s="66" t="n">
        <f aca="false">$B$13-K75</f>
        <v>31</v>
      </c>
      <c r="S75" s="67" t="n">
        <f aca="false">VLOOKUP($R75,$K$6:$Q$506,5)/$C$26</f>
        <v>0.391631882337997</v>
      </c>
      <c r="T75" s="68" t="n">
        <f aca="false">VLOOKUP($R75,$K$6:$Q$506,6)/$C$26</f>
        <v>24.5869547221508</v>
      </c>
      <c r="U75" s="69" t="n">
        <f aca="false">VLOOKUP($R75,$K$6:$Q$506,7)/$C$26</f>
        <v>108.488150954862</v>
      </c>
      <c r="V75" s="28" t="s">
        <v>123</v>
      </c>
      <c r="W75" s="78" t="n">
        <f aca="false">G75*S75+H75*T75+I75*U75</f>
        <v>0</v>
      </c>
      <c r="X75" s="25"/>
    </row>
    <row r="76" customFormat="false" ht="15.75" hidden="false" customHeight="false" outlineLevel="0" collapsed="false">
      <c r="A76" s="25"/>
      <c r="B76" s="25"/>
      <c r="C76" s="25"/>
      <c r="D76" s="25"/>
      <c r="E76" s="25"/>
      <c r="F76" s="28" t="s">
        <v>124</v>
      </c>
      <c r="G76" s="58" t="n">
        <f aca="false">time_differentiated_CO2!D72</f>
        <v>0</v>
      </c>
      <c r="H76" s="76" t="n">
        <v>0</v>
      </c>
      <c r="I76" s="77" t="n">
        <v>0</v>
      </c>
      <c r="J76" s="25"/>
      <c r="K76" s="61" t="n">
        <v>70</v>
      </c>
      <c r="L76" s="62" t="n">
        <f aca="false">$B$17+$B$18*EXP(-K76/$B$21)+$B$19*EXP(-K76/$B$22)+$B$20*EXP(-K76/$B$23)</f>
        <v>0.44645159200168</v>
      </c>
      <c r="M76" s="63" t="n">
        <f aca="false">EXP(-K76/$D$9)</f>
        <v>0.00265263076522821</v>
      </c>
      <c r="N76" s="63" t="n">
        <f aca="false">EXP(-K76/$D$8)</f>
        <v>0.526132690440597</v>
      </c>
      <c r="O76" s="64" t="n">
        <f aca="false">(K76*$B$17+$B$18*$B$21*(1-EXP(-K76/$B$21))+$B$19*$B$22*(1-EXP(-K76/$B$22))+$B$20*$B$23*(1-EXP(-K76/$B$23)))*$C$7</f>
        <v>6.74567454729857E-014</v>
      </c>
      <c r="P76" s="64" t="n">
        <f aca="false">$D$9*(1-EXP(-K76/$D$9))*$C$9</f>
        <v>2.35933754042019E-012</v>
      </c>
      <c r="Q76" s="65" t="n">
        <f aca="false">$D$8*(1-EXP(-K76/$D$8))*$C$8</f>
        <v>1.85375117485365E-011</v>
      </c>
      <c r="R76" s="66" t="n">
        <f aca="false">$B$13-K76</f>
        <v>30</v>
      </c>
      <c r="S76" s="67" t="n">
        <f aca="false">VLOOKUP($R76,$K$6:$Q$506,5)/$C$26</f>
        <v>0.381175870814134</v>
      </c>
      <c r="T76" s="68" t="n">
        <f aca="false">VLOOKUP($R76,$K$6:$Q$506,6)/$C$26</f>
        <v>24.417521737079</v>
      </c>
      <c r="U76" s="69" t="n">
        <f aca="false">VLOOKUP($R76,$K$6:$Q$506,7)/$C$26</f>
        <v>105.448706891983</v>
      </c>
      <c r="V76" s="28" t="s">
        <v>124</v>
      </c>
      <c r="W76" s="78" t="n">
        <f aca="false">G76*S76+H76*T76+I76*U76</f>
        <v>0</v>
      </c>
      <c r="X76" s="25"/>
    </row>
    <row r="77" customFormat="false" ht="15.75" hidden="false" customHeight="false" outlineLevel="0" collapsed="false">
      <c r="A77" s="25"/>
      <c r="B77" s="25"/>
      <c r="C77" s="25"/>
      <c r="D77" s="25"/>
      <c r="E77" s="25"/>
      <c r="F77" s="28" t="s">
        <v>125</v>
      </c>
      <c r="G77" s="58" t="n">
        <f aca="false">time_differentiated_CO2!D73</f>
        <v>0</v>
      </c>
      <c r="H77" s="76" t="n">
        <v>0</v>
      </c>
      <c r="I77" s="77" t="n">
        <v>0</v>
      </c>
      <c r="J77" s="25"/>
      <c r="K77" s="61" t="n">
        <v>71</v>
      </c>
      <c r="L77" s="62" t="n">
        <f aca="false">$B$17+$B$18*EXP(-K77/$B$21)+$B$19*EXP(-K77/$B$22)+$B$20*EXP(-K77/$B$23)</f>
        <v>0.444854104895613</v>
      </c>
      <c r="M77" s="63" t="n">
        <f aca="false">EXP(-K77/$D$9)</f>
        <v>0.00243709346512081</v>
      </c>
      <c r="N77" s="63" t="n">
        <f aca="false">EXP(-K77/$D$8)</f>
        <v>0.521327859234868</v>
      </c>
      <c r="O77" s="64" t="n">
        <f aca="false">(K77*$B$17+$B$18*$B$21*(1-EXP(-K77/$B$21))+$B$19*$B$22*(1-EXP(-K77/$B$22))+$B$20*$B$23*(1-EXP(-K77/$B$23)))*$C$7</f>
        <v>6.82165213474125E-014</v>
      </c>
      <c r="P77" s="64" t="n">
        <f aca="false">$D$9*(1-EXP(-K77/$D$9))*$C$9</f>
        <v>2.35984741818113E-012</v>
      </c>
      <c r="Q77" s="65" t="n">
        <f aca="false">$D$8*(1-EXP(-K77/$D$8))*$C$8</f>
        <v>1.87254749465228E-011</v>
      </c>
      <c r="R77" s="66" t="n">
        <f aca="false">$B$13-K77</f>
        <v>29</v>
      </c>
      <c r="S77" s="67" t="n">
        <f aca="false">VLOOKUP($R77,$K$6:$Q$506,5)/$C$26</f>
        <v>0.370643695921476</v>
      </c>
      <c r="T77" s="68" t="n">
        <f aca="false">VLOOKUP($R77,$K$6:$Q$506,6)/$C$26</f>
        <v>24.2331040463839</v>
      </c>
      <c r="U77" s="69" t="n">
        <f aca="false">VLOOKUP($R77,$K$6:$Q$506,7)/$C$26</f>
        <v>102.381249717158</v>
      </c>
      <c r="V77" s="28" t="s">
        <v>125</v>
      </c>
      <c r="W77" s="78" t="n">
        <f aca="false">G77*S77+H77*T77+I77*U77</f>
        <v>0</v>
      </c>
      <c r="X77" s="25"/>
    </row>
    <row r="78" customFormat="false" ht="15.75" hidden="false" customHeight="false" outlineLevel="0" collapsed="false">
      <c r="A78" s="25"/>
      <c r="B78" s="25"/>
      <c r="C78" s="25"/>
      <c r="D78" s="25"/>
      <c r="E78" s="25"/>
      <c r="F78" s="28" t="s">
        <v>126</v>
      </c>
      <c r="G78" s="58" t="n">
        <f aca="false">time_differentiated_CO2!D74</f>
        <v>0</v>
      </c>
      <c r="H78" s="76" t="n">
        <v>0</v>
      </c>
      <c r="I78" s="77" t="n">
        <v>0</v>
      </c>
      <c r="J78" s="25"/>
      <c r="K78" s="61" t="n">
        <v>72</v>
      </c>
      <c r="L78" s="62" t="n">
        <f aca="false">$B$17+$B$18*EXP(-K78/$B$21)+$B$19*EXP(-K78/$B$22)+$B$20*EXP(-K78/$B$23)</f>
        <v>0.443288124744041</v>
      </c>
      <c r="M78" s="63" t="n">
        <f aca="false">EXP(-K78/$D$9)</f>
        <v>0.00223906946854083</v>
      </c>
      <c r="N78" s="63" t="n">
        <f aca="false">EXP(-K78/$D$8)</f>
        <v>0.516566907459812</v>
      </c>
      <c r="O78" s="64" t="n">
        <f aca="false">(K78*$B$17+$B$18*$B$21*(1-EXP(-K78/$B$21))+$B$19*$B$22*(1-EXP(-K78/$B$22))+$B$20*$B$23*(1-EXP(-K78/$B$23)))*$C$7</f>
        <v>6.897360068907E-014</v>
      </c>
      <c r="P78" s="64" t="n">
        <f aca="false">$D$9*(1-EXP(-K78/$D$9))*$C$9</f>
        <v>2.36031586624993E-012</v>
      </c>
      <c r="Q78" s="65" t="n">
        <f aca="false">$D$8*(1-EXP(-K78/$D$8))*$C$8</f>
        <v>1.89117215976083E-011</v>
      </c>
      <c r="R78" s="66" t="n">
        <f aca="false">$B$13-K78</f>
        <v>28</v>
      </c>
      <c r="S78" s="67" t="n">
        <f aca="false">VLOOKUP($R78,$K$6:$Q$506,5)/$C$26</f>
        <v>0.360033227378317</v>
      </c>
      <c r="T78" s="68" t="n">
        <f aca="false">VLOOKUP($R78,$K$6:$Q$506,6)/$C$26</f>
        <v>24.0323763980637</v>
      </c>
      <c r="U78" s="69" t="n">
        <f aca="false">VLOOKUP($R78,$K$6:$Q$506,7)/$C$26</f>
        <v>99.2855212468428</v>
      </c>
      <c r="V78" s="28" t="s">
        <v>126</v>
      </c>
      <c r="W78" s="78" t="n">
        <f aca="false">G78*S78+H78*T78+I78*U78</f>
        <v>0</v>
      </c>
      <c r="X78" s="25"/>
    </row>
    <row r="79" customFormat="false" ht="15.75" hidden="false" customHeight="false" outlineLevel="0" collapsed="false">
      <c r="A79" s="25"/>
      <c r="B79" s="25"/>
      <c r="C79" s="25"/>
      <c r="D79" s="25"/>
      <c r="E79" s="25"/>
      <c r="F79" s="28" t="s">
        <v>127</v>
      </c>
      <c r="G79" s="58" t="n">
        <f aca="false">time_differentiated_CO2!D75</f>
        <v>0</v>
      </c>
      <c r="H79" s="76" t="n">
        <v>0</v>
      </c>
      <c r="I79" s="77" t="n">
        <v>0</v>
      </c>
      <c r="J79" s="25"/>
      <c r="K79" s="61" t="n">
        <v>73</v>
      </c>
      <c r="L79" s="62" t="n">
        <f aca="false">$B$17+$B$18*EXP(-K79/$B$21)+$B$19*EXP(-K79/$B$22)+$B$20*EXP(-K79/$B$23)</f>
        <v>0.441752830219625</v>
      </c>
      <c r="M79" s="63" t="n">
        <f aca="false">EXP(-K79/$D$9)</f>
        <v>0.00205713574661904</v>
      </c>
      <c r="N79" s="63" t="n">
        <f aca="false">EXP(-K79/$D$8)</f>
        <v>0.511849434392834</v>
      </c>
      <c r="O79" s="64" t="n">
        <f aca="false">(K79*$B$17+$B$18*$B$21*(1-EXP(-K79/$B$21))+$B$19*$B$22*(1-EXP(-K79/$B$22))+$B$20*$B$23*(1-EXP(-K79/$B$23)))*$C$7</f>
        <v>6.97280365099193E-014</v>
      </c>
      <c r="P79" s="64" t="n">
        <f aca="false">$D$9*(1-EXP(-K79/$D$9))*$C$9</f>
        <v>2.36074625096165E-012</v>
      </c>
      <c r="Q79" s="65" t="n">
        <f aca="false">$D$8*(1-EXP(-K79/$D$8))*$C$8</f>
        <v>1.90962673779108E-011</v>
      </c>
      <c r="R79" s="66" t="n">
        <f aca="false">$B$13-K79</f>
        <v>27</v>
      </c>
      <c r="S79" s="67" t="n">
        <f aca="false">VLOOKUP($R79,$K$6:$Q$506,5)/$C$26</f>
        <v>0.349342205684676</v>
      </c>
      <c r="T79" s="68" t="n">
        <f aca="false">VLOOKUP($R79,$K$6:$Q$506,6)/$C$26</f>
        <v>23.8138963344197</v>
      </c>
      <c r="U79" s="69" t="n">
        <f aca="false">VLOOKUP($R79,$K$6:$Q$506,7)/$C$26</f>
        <v>96.1612609179375</v>
      </c>
      <c r="V79" s="28" t="s">
        <v>127</v>
      </c>
      <c r="W79" s="78" t="n">
        <f aca="false">G79*S79+H79*T79+I79*U79</f>
        <v>0</v>
      </c>
      <c r="X79" s="25"/>
    </row>
    <row r="80" customFormat="false" ht="15.75" hidden="false" customHeight="false" outlineLevel="0" collapsed="false">
      <c r="A80" s="25"/>
      <c r="B80" s="25"/>
      <c r="C80" s="25"/>
      <c r="D80" s="25"/>
      <c r="E80" s="25"/>
      <c r="F80" s="28" t="s">
        <v>128</v>
      </c>
      <c r="G80" s="58" t="n">
        <f aca="false">time_differentiated_CO2!D76</f>
        <v>0</v>
      </c>
      <c r="H80" s="76" t="n">
        <v>0</v>
      </c>
      <c r="I80" s="77" t="n">
        <v>0</v>
      </c>
      <c r="J80" s="25"/>
      <c r="K80" s="61" t="n">
        <v>74</v>
      </c>
      <c r="L80" s="62" t="n">
        <f aca="false">$B$17+$B$18*EXP(-K80/$B$21)+$B$19*EXP(-K80/$B$22)+$B$20*EXP(-K80/$B$23)</f>
        <v>0.440247422131591</v>
      </c>
      <c r="M80" s="63" t="n">
        <f aca="false">EXP(-K80/$D$9)</f>
        <v>0.00188998489750999</v>
      </c>
      <c r="N80" s="63" t="n">
        <f aca="false">EXP(-K80/$D$8)</f>
        <v>0.507175042970879</v>
      </c>
      <c r="O80" s="64" t="n">
        <f aca="false">(K80*$B$17+$B$18*$B$21*(1-EXP(-K80/$B$21))+$B$19*$B$22*(1-EXP(-K80/$B$22))+$B$20*$B$23*(1-EXP(-K80/$B$23)))*$C$7</f>
        <v>7.04798804406223E-014</v>
      </c>
      <c r="P80" s="64" t="n">
        <f aca="false">$D$9*(1-EXP(-K80/$D$9))*$C$9</f>
        <v>2.36114166512264E-012</v>
      </c>
      <c r="Q80" s="65" t="n">
        <f aca="false">$D$8*(1-EXP(-K80/$D$8))*$C$8</f>
        <v>1.92791278203885E-011</v>
      </c>
      <c r="R80" s="66" t="n">
        <f aca="false">$B$13-K80</f>
        <v>26</v>
      </c>
      <c r="S80" s="67" t="n">
        <f aca="false">VLOOKUP($R80,$K$6:$Q$506,5)/$C$26</f>
        <v>0.338568220032293</v>
      </c>
      <c r="T80" s="68" t="n">
        <f aca="false">VLOOKUP($R80,$K$6:$Q$506,6)/$C$26</f>
        <v>23.5760938263478</v>
      </c>
      <c r="U80" s="69" t="n">
        <f aca="false">VLOOKUP($R80,$K$6:$Q$506,7)/$C$26</f>
        <v>93.0082057658565</v>
      </c>
      <c r="V80" s="28" t="s">
        <v>128</v>
      </c>
      <c r="W80" s="78" t="n">
        <f aca="false">G80*S80+H80*T80+I80*U80</f>
        <v>0</v>
      </c>
      <c r="X80" s="25"/>
    </row>
    <row r="81" customFormat="false" ht="15.75" hidden="false" customHeight="false" outlineLevel="0" collapsed="false">
      <c r="A81" s="25"/>
      <c r="B81" s="25"/>
      <c r="C81" s="25"/>
      <c r="D81" s="25"/>
      <c r="E81" s="25"/>
      <c r="F81" s="28" t="s">
        <v>129</v>
      </c>
      <c r="G81" s="58" t="n">
        <f aca="false">time_differentiated_CO2!D77</f>
        <v>0</v>
      </c>
      <c r="H81" s="76" t="n">
        <v>0</v>
      </c>
      <c r="I81" s="77" t="n">
        <v>0</v>
      </c>
      <c r="J81" s="25"/>
      <c r="K81" s="61" t="n">
        <v>75</v>
      </c>
      <c r="L81" s="62" t="n">
        <f aca="false">$B$17+$B$18*EXP(-K81/$B$21)+$B$19*EXP(-K81/$B$22)+$B$20*EXP(-K81/$B$23)</f>
        <v>0.438771122820357</v>
      </c>
      <c r="M81" s="63" t="n">
        <f aca="false">EXP(-K81/$D$9)</f>
        <v>0.00173641575121457</v>
      </c>
      <c r="N81" s="63" t="n">
        <f aca="false">EXP(-K81/$D$8)</f>
        <v>0.502543339757013</v>
      </c>
      <c r="O81" s="64" t="n">
        <f aca="false">(K81*$B$17+$B$18*$B$21*(1-EXP(-K81/$B$21))+$B$19*$B$22*(1-EXP(-K81/$B$22))+$B$20*$B$23*(1-EXP(-K81/$B$23)))*$C$7</f>
        <v>7.12291827677623E-014</v>
      </c>
      <c r="P81" s="64" t="n">
        <f aca="false">$D$9*(1-EXP(-K81/$D$9))*$C$9</f>
        <v>2.36150495023581E-012</v>
      </c>
      <c r="Q81" s="65" t="n">
        <f aca="false">$D$8*(1-EXP(-K81/$D$8))*$C$8</f>
        <v>1.9460318316147E-011</v>
      </c>
      <c r="R81" s="66" t="n">
        <f aca="false">$B$13-K81</f>
        <v>25</v>
      </c>
      <c r="S81" s="67" t="n">
        <f aca="false">VLOOKUP($R81,$K$6:$Q$506,5)/$C$26</f>
        <v>0.327708680761354</v>
      </c>
      <c r="T81" s="68" t="n">
        <f aca="false">VLOOKUP($R81,$K$6:$Q$506,6)/$C$26</f>
        <v>23.3172599908845</v>
      </c>
      <c r="U81" s="69" t="n">
        <f aca="false">VLOOKUP($R81,$K$6:$Q$506,7)/$C$26</f>
        <v>89.8260904023948</v>
      </c>
      <c r="V81" s="28" t="s">
        <v>129</v>
      </c>
      <c r="W81" s="78" t="n">
        <f aca="false">G81*S81+H81*T81+I81*U81</f>
        <v>0</v>
      </c>
      <c r="X81" s="25"/>
    </row>
    <row r="82" customFormat="false" ht="15.75" hidden="false" customHeight="false" outlineLevel="0" collapsed="false">
      <c r="A82" s="25"/>
      <c r="B82" s="25"/>
      <c r="C82" s="25"/>
      <c r="D82" s="25"/>
      <c r="E82" s="25"/>
      <c r="F82" s="28" t="s">
        <v>130</v>
      </c>
      <c r="G82" s="58" t="n">
        <f aca="false">time_differentiated_CO2!D78</f>
        <v>0</v>
      </c>
      <c r="H82" s="76" t="n">
        <v>0</v>
      </c>
      <c r="I82" s="77" t="n">
        <v>0</v>
      </c>
      <c r="J82" s="25"/>
      <c r="K82" s="61" t="n">
        <v>76</v>
      </c>
      <c r="L82" s="62" t="n">
        <f aca="false">$B$17+$B$18*EXP(-K82/$B$21)+$B$19*EXP(-K82/$B$22)+$B$20*EXP(-K82/$B$23)</f>
        <v>0.437323175570153</v>
      </c>
      <c r="M82" s="63" t="n">
        <f aca="false">EXP(-K82/$D$9)</f>
        <v>0.00159532473779999</v>
      </c>
      <c r="N82" s="63" t="n">
        <f aca="false">EXP(-K82/$D$8)</f>
        <v>0.497953934907308</v>
      </c>
      <c r="O82" s="64" t="n">
        <f aca="false">(K82*$B$17+$B$18*$B$21*(1-EXP(-K82/$B$21))+$B$19*$B$22*(1-EXP(-K82/$B$22))+$B$20*$B$23*(1-EXP(-K82/$B$23)))*$C$7</f>
        <v>7.19759924700494E-014</v>
      </c>
      <c r="P82" s="64" t="n">
        <f aca="false">$D$9*(1-EXP(-K82/$D$9))*$C$9</f>
        <v>2.36183871692015E-012</v>
      </c>
      <c r="Q82" s="65" t="n">
        <f aca="false">$D$8*(1-EXP(-K82/$D$8))*$C$8</f>
        <v>1.96398541157346E-011</v>
      </c>
      <c r="R82" s="66" t="n">
        <f aca="false">$B$13-K82</f>
        <v>24</v>
      </c>
      <c r="S82" s="67" t="n">
        <f aca="false">VLOOKUP($R82,$K$6:$Q$506,5)/$C$26</f>
        <v>0.316760784946634</v>
      </c>
      <c r="T82" s="68" t="n">
        <f aca="false">VLOOKUP($R82,$K$6:$Q$506,6)/$C$26</f>
        <v>23.0355348109281</v>
      </c>
      <c r="U82" s="69" t="n">
        <f aca="false">VLOOKUP($R82,$K$6:$Q$506,7)/$C$26</f>
        <v>86.6146469933897</v>
      </c>
      <c r="V82" s="28" t="s">
        <v>130</v>
      </c>
      <c r="W82" s="78" t="n">
        <f aca="false">G82*S82+H82*T82+I82*U82</f>
        <v>0</v>
      </c>
      <c r="X82" s="25"/>
    </row>
    <row r="83" customFormat="false" ht="15.75" hidden="false" customHeight="false" outlineLevel="0" collapsed="false">
      <c r="A83" s="25"/>
      <c r="B83" s="25"/>
      <c r="C83" s="25"/>
      <c r="D83" s="25"/>
      <c r="E83" s="25"/>
      <c r="F83" s="28" t="s">
        <v>131</v>
      </c>
      <c r="G83" s="58" t="n">
        <f aca="false">time_differentiated_CO2!D79</f>
        <v>0</v>
      </c>
      <c r="H83" s="76" t="n">
        <v>0</v>
      </c>
      <c r="I83" s="77" t="n">
        <v>0</v>
      </c>
      <c r="J83" s="25"/>
      <c r="K83" s="61" t="n">
        <v>77</v>
      </c>
      <c r="L83" s="62" t="n">
        <f aca="false">$B$17+$B$18*EXP(-K83/$B$21)+$B$19*EXP(-K83/$B$22)+$B$20*EXP(-K83/$B$23)</f>
        <v>0.43590284403881</v>
      </c>
      <c r="M83" s="63" t="n">
        <f aca="false">EXP(-K83/$D$9)</f>
        <v>0.00146569795698779</v>
      </c>
      <c r="N83" s="63" t="n">
        <f aca="false">EXP(-K83/$D$8)</f>
        <v>0.493406442138032</v>
      </c>
      <c r="O83" s="64" t="n">
        <f aca="false">(K83*$B$17+$B$18*$B$21*(1-EXP(-K83/$B$21))+$B$19*$B$22*(1-EXP(-K83/$B$22))+$B$20*$B$23*(1-EXP(-K83/$B$23)))*$C$7</f>
        <v>7.27203572535383E-014</v>
      </c>
      <c r="P83" s="64" t="n">
        <f aca="false">$D$9*(1-EXP(-K83/$D$9))*$C$9</f>
        <v>2.36214536367097E-012</v>
      </c>
      <c r="Q83" s="65" t="n">
        <f aca="false">$D$8*(1-EXP(-K83/$D$8))*$C$8</f>
        <v>1.98177503304265E-011</v>
      </c>
      <c r="R83" s="66" t="n">
        <f aca="false">$B$13-K83</f>
        <v>23</v>
      </c>
      <c r="S83" s="67" t="n">
        <f aca="false">VLOOKUP($R83,$K$6:$Q$506,5)/$C$26</f>
        <v>0.305721473325304</v>
      </c>
      <c r="T83" s="68" t="n">
        <f aca="false">VLOOKUP($R83,$K$6:$Q$506,6)/$C$26</f>
        <v>22.7288937688887</v>
      </c>
      <c r="U83" s="69" t="n">
        <f aca="false">VLOOKUP($R83,$K$6:$Q$506,7)/$C$26</f>
        <v>83.3736052361789</v>
      </c>
      <c r="V83" s="28" t="s">
        <v>131</v>
      </c>
      <c r="W83" s="78" t="n">
        <f aca="false">G83*S83+H83*T83+I83*U83</f>
        <v>0</v>
      </c>
      <c r="X83" s="25"/>
    </row>
    <row r="84" customFormat="false" ht="15.75" hidden="false" customHeight="false" outlineLevel="0" collapsed="false">
      <c r="A84" s="25"/>
      <c r="B84" s="25"/>
      <c r="C84" s="25"/>
      <c r="D84" s="25"/>
      <c r="E84" s="25"/>
      <c r="F84" s="28" t="s">
        <v>132</v>
      </c>
      <c r="G84" s="58" t="n">
        <f aca="false">time_differentiated_CO2!D80</f>
        <v>0</v>
      </c>
      <c r="H84" s="76" t="n">
        <v>0</v>
      </c>
      <c r="I84" s="77" t="n">
        <v>0</v>
      </c>
      <c r="J84" s="25"/>
      <c r="K84" s="61" t="n">
        <v>78</v>
      </c>
      <c r="L84" s="62" t="n">
        <f aca="false">$B$17+$B$18*EXP(-K84/$B$21)+$B$19*EXP(-K84/$B$22)+$B$20*EXP(-K84/$B$23)</f>
        <v>0.434509411703973</v>
      </c>
      <c r="M84" s="63" t="n">
        <f aca="false">EXP(-K84/$D$9)</f>
        <v>0.00134660389212087</v>
      </c>
      <c r="N84" s="63" t="n">
        <f aca="false">EXP(-K84/$D$8)</f>
        <v>0.488900478693131</v>
      </c>
      <c r="O84" s="64" t="n">
        <f aca="false">(K84*$B$17+$B$18*$B$21*(1-EXP(-K84/$B$21))+$B$19*$B$22*(1-EXP(-K84/$B$22))+$B$20*$B$23*(1-EXP(-K84/$B$23)))*$C$7</f>
        <v>7.34623235858881E-014</v>
      </c>
      <c r="P84" s="64" t="n">
        <f aca="false">$D$9*(1-EXP(-K84/$D$9))*$C$9</f>
        <v>2.36242709409584E-012</v>
      </c>
      <c r="Q84" s="65" t="n">
        <f aca="false">$D$8*(1-EXP(-K84/$D$8))*$C$8</f>
        <v>1.99940219334961E-011</v>
      </c>
      <c r="R84" s="66" t="n">
        <f aca="false">$B$13-K84</f>
        <v>22</v>
      </c>
      <c r="S84" s="67" t="n">
        <f aca="false">VLOOKUP($R84,$K$6:$Q$506,5)/$C$26</f>
        <v>0.294587376311306</v>
      </c>
      <c r="T84" s="68" t="n">
        <f aca="false">VLOOKUP($R84,$K$6:$Q$506,6)/$C$26</f>
        <v>22.3951332982146</v>
      </c>
      <c r="U84" s="69" t="n">
        <f aca="false">VLOOKUP($R84,$K$6:$Q$506,7)/$C$26</f>
        <v>80.1026923368485</v>
      </c>
      <c r="V84" s="28" t="s">
        <v>132</v>
      </c>
      <c r="W84" s="78" t="n">
        <f aca="false">G84*S84+H84*T84+I84*U84</f>
        <v>0</v>
      </c>
      <c r="X84" s="25"/>
    </row>
    <row r="85" customFormat="false" ht="15.75" hidden="false" customHeight="false" outlineLevel="0" collapsed="false">
      <c r="A85" s="25"/>
      <c r="B85" s="25"/>
      <c r="C85" s="25"/>
      <c r="D85" s="25"/>
      <c r="E85" s="25"/>
      <c r="F85" s="28" t="s">
        <v>133</v>
      </c>
      <c r="G85" s="58" t="n">
        <f aca="false">time_differentiated_CO2!D81</f>
        <v>0</v>
      </c>
      <c r="H85" s="76" t="n">
        <v>0</v>
      </c>
      <c r="I85" s="77" t="n">
        <v>0</v>
      </c>
      <c r="J85" s="25"/>
      <c r="K85" s="61" t="n">
        <v>79</v>
      </c>
      <c r="L85" s="62" t="n">
        <f aca="false">$B$17+$B$18*EXP(-K85/$B$21)+$B$19*EXP(-K85/$B$22)+$B$20*EXP(-K85/$B$23)</f>
        <v>0.433142181325087</v>
      </c>
      <c r="M85" s="63" t="n">
        <f aca="false">EXP(-K85/$D$9)</f>
        <v>0.00123718671615108</v>
      </c>
      <c r="N85" s="63" t="n">
        <f aca="false">EXP(-K85/$D$8)</f>
        <v>0.484435665312016</v>
      </c>
      <c r="O85" s="64" t="n">
        <f aca="false">(K85*$B$17+$B$18*$B$21*(1-EXP(-K85/$B$21))+$B$19*$B$22*(1-EXP(-K85/$B$22))+$B$20*$B$23*(1-EXP(-K85/$B$23)))*$C$7</f>
        <v>7.42019367296922E-014</v>
      </c>
      <c r="P85" s="64" t="n">
        <f aca="false">$D$9*(1-EXP(-K85/$D$9))*$C$9</f>
        <v>2.36268593275005E-012</v>
      </c>
      <c r="Q85" s="65" t="n">
        <f aca="false">$D$8*(1-EXP(-K85/$D$8))*$C$8</f>
        <v>2.01686837614757E-011</v>
      </c>
      <c r="R85" s="66" t="n">
        <f aca="false">$B$13-K85</f>
        <v>21</v>
      </c>
      <c r="S85" s="67" t="n">
        <f aca="false">VLOOKUP($R85,$K$6:$Q$506,5)/$C$26</f>
        <v>0.283354746251644</v>
      </c>
      <c r="T85" s="68" t="n">
        <f aca="false">VLOOKUP($R85,$K$6:$Q$506,6)/$C$26</f>
        <v>22.0318549482466</v>
      </c>
      <c r="U85" s="69" t="n">
        <f aca="false">VLOOKUP($R85,$K$6:$Q$506,7)/$C$26</f>
        <v>76.8016329872728</v>
      </c>
      <c r="V85" s="28" t="s">
        <v>133</v>
      </c>
      <c r="W85" s="78" t="n">
        <f aca="false">G85*S85+H85*T85+I85*U85</f>
        <v>0</v>
      </c>
      <c r="X85" s="25"/>
    </row>
    <row r="86" customFormat="false" ht="15.75" hidden="false" customHeight="false" outlineLevel="0" collapsed="false">
      <c r="A86" s="25"/>
      <c r="B86" s="25"/>
      <c r="C86" s="25"/>
      <c r="D86" s="25"/>
      <c r="E86" s="25"/>
      <c r="F86" s="28" t="s">
        <v>134</v>
      </c>
      <c r="G86" s="58" t="n">
        <f aca="false">time_differentiated_CO2!D82</f>
        <v>0</v>
      </c>
      <c r="H86" s="76" t="n">
        <v>0</v>
      </c>
      <c r="I86" s="77" t="n">
        <v>0</v>
      </c>
      <c r="J86" s="25"/>
      <c r="K86" s="61" t="n">
        <v>80</v>
      </c>
      <c r="L86" s="62" t="n">
        <f aca="false">$B$17+$B$18*EXP(-K86/$B$21)+$B$19*EXP(-K86/$B$22)+$B$20*EXP(-K86/$B$23)</f>
        <v>0.431800474420559</v>
      </c>
      <c r="M86" s="63" t="n">
        <f aca="false">EXP(-K86/$D$9)</f>
        <v>0.00113666014154317</v>
      </c>
      <c r="N86" s="63" t="n">
        <f aca="false">EXP(-K86/$D$8)</f>
        <v>0.480011626197643</v>
      </c>
      <c r="O86" s="64" t="n">
        <f aca="false">(K86*$B$17+$B$18*$B$21*(1-EXP(-K86/$B$21))+$B$19*$B$22*(1-EXP(-K86/$B$22))+$B$20*$B$23*(1-EXP(-K86/$B$23)))*$C$7</f>
        <v>7.49392407749029E-014</v>
      </c>
      <c r="P86" s="64" t="n">
        <f aca="false">$D$9*(1-EXP(-K86/$D$9))*$C$9</f>
        <v>2.36292373968533E-012</v>
      </c>
      <c r="Q86" s="65" t="n">
        <f aca="false">$D$8*(1-EXP(-K86/$D$8))*$C$8</f>
        <v>2.03417505154051E-011</v>
      </c>
      <c r="R86" s="66" t="n">
        <f aca="false">$B$13-K86</f>
        <v>20</v>
      </c>
      <c r="S86" s="67" t="n">
        <f aca="false">VLOOKUP($R86,$K$6:$Q$506,5)/$C$26</f>
        <v>0.27201937233619</v>
      </c>
      <c r="T86" s="68" t="n">
        <f aca="false">VLOOKUP($R86,$K$6:$Q$506,6)/$C$26</f>
        <v>21.6364481486067</v>
      </c>
      <c r="U86" s="69" t="n">
        <f aca="false">VLOOKUP($R86,$K$6:$Q$506,7)/$C$26</f>
        <v>73.4701493419417</v>
      </c>
      <c r="V86" s="28" t="s">
        <v>134</v>
      </c>
      <c r="W86" s="78" t="n">
        <f aca="false">G86*S86+H86*T86+I86*U86</f>
        <v>0</v>
      </c>
      <c r="X86" s="25"/>
    </row>
    <row r="87" customFormat="false" ht="15.75" hidden="false" customHeight="false" outlineLevel="0" collapsed="false">
      <c r="A87" s="25"/>
      <c r="B87" s="25"/>
      <c r="C87" s="25"/>
      <c r="D87" s="25"/>
      <c r="E87" s="25"/>
      <c r="F87" s="28" t="s">
        <v>135</v>
      </c>
      <c r="G87" s="58" t="n">
        <f aca="false">time_differentiated_CO2!D83</f>
        <v>0</v>
      </c>
      <c r="H87" s="76" t="n">
        <v>0</v>
      </c>
      <c r="I87" s="77" t="n">
        <v>0</v>
      </c>
      <c r="J87" s="25"/>
      <c r="K87" s="61" t="n">
        <v>81</v>
      </c>
      <c r="L87" s="62" t="n">
        <f aca="false">$B$17+$B$18*EXP(-K87/$B$21)+$B$19*EXP(-K87/$B$22)+$B$20*EXP(-K87/$B$23)</f>
        <v>0.430483630759552</v>
      </c>
      <c r="M87" s="63" t="n">
        <f aca="false">EXP(-K87/$D$9)</f>
        <v>0.00104430176989968</v>
      </c>
      <c r="N87" s="63" t="n">
        <f aca="false">EXP(-K87/$D$8)</f>
        <v>0.475627988984878</v>
      </c>
      <c r="O87" s="64" t="n">
        <f aca="false">(K87*$B$17+$B$18*$B$21*(1-EXP(-K87/$B$21))+$B$19*$B$22*(1-EXP(-K87/$B$22))+$B$20*$B$23*(1-EXP(-K87/$B$23)))*$C$7</f>
        <v>7.5674278670378E-014</v>
      </c>
      <c r="P87" s="64" t="n">
        <f aca="false">$D$9*(1-EXP(-K87/$D$9))*$C$9</f>
        <v>2.36314222381645E-012</v>
      </c>
      <c r="Q87" s="65" t="n">
        <f aca="false">$D$8*(1-EXP(-K87/$D$8))*$C$8</f>
        <v>2.05132367620687E-011</v>
      </c>
      <c r="R87" s="66" t="n">
        <f aca="false">$B$13-K87</f>
        <v>19</v>
      </c>
      <c r="S87" s="67" t="n">
        <f aca="false">VLOOKUP($R87,$K$6:$Q$506,5)/$C$26</f>
        <v>0.260576473634339</v>
      </c>
      <c r="T87" s="68" t="n">
        <f aca="false">VLOOKUP($R87,$K$6:$Q$506,6)/$C$26</f>
        <v>21.2060714492654</v>
      </c>
      <c r="U87" s="69" t="n">
        <f aca="false">VLOOKUP($R87,$K$6:$Q$506,7)/$C$26</f>
        <v>70.1079609945755</v>
      </c>
      <c r="V87" s="28" t="s">
        <v>135</v>
      </c>
      <c r="W87" s="78" t="n">
        <f aca="false">G87*S87+H87*T87+I87*U87</f>
        <v>0</v>
      </c>
      <c r="X87" s="25"/>
    </row>
    <row r="88" customFormat="false" ht="15.75" hidden="false" customHeight="false" outlineLevel="0" collapsed="false">
      <c r="A88" s="25"/>
      <c r="B88" s="25"/>
      <c r="C88" s="25"/>
      <c r="D88" s="25"/>
      <c r="E88" s="25"/>
      <c r="F88" s="28" t="s">
        <v>136</v>
      </c>
      <c r="G88" s="58" t="n">
        <f aca="false">time_differentiated_CO2!D84</f>
        <v>0</v>
      </c>
      <c r="H88" s="76" t="n">
        <v>0</v>
      </c>
      <c r="I88" s="77" t="n">
        <v>0</v>
      </c>
      <c r="J88" s="25"/>
      <c r="K88" s="61" t="n">
        <v>82</v>
      </c>
      <c r="L88" s="62" t="n">
        <f aca="false">$B$17+$B$18*EXP(-K88/$B$21)+$B$19*EXP(-K88/$B$22)+$B$20*EXP(-K88/$B$23)</f>
        <v>0.429191007867901</v>
      </c>
      <c r="M88" s="63" t="n">
        <f aca="false">EXP(-K88/$D$9)</f>
        <v>0.000959447900702327</v>
      </c>
      <c r="N88" s="63" t="n">
        <f aca="false">EXP(-K88/$D$8)</f>
        <v>0.47128438470916</v>
      </c>
      <c r="O88" s="64" t="n">
        <f aca="false">(K88*$B$17+$B$18*$B$21*(1-EXP(-K88/$B$21))+$B$19*$B$22*(1-EXP(-K88/$B$22))+$B$20*$B$23*(1-EXP(-K88/$B$23)))*$C$7</f>
        <v>7.64070922545729E-014</v>
      </c>
      <c r="P88" s="64" t="n">
        <f aca="false">$D$9*(1-EXP(-K88/$D$9))*$C$9</f>
        <v>2.36334295520174E-012</v>
      </c>
      <c r="Q88" s="65" t="n">
        <f aca="false">$D$8*(1-EXP(-K88/$D$8))*$C$8</f>
        <v>2.06831569352223E-011</v>
      </c>
      <c r="R88" s="66" t="n">
        <f aca="false">$B$13-K88</f>
        <v>18</v>
      </c>
      <c r="S88" s="67" t="n">
        <f aca="false">VLOOKUP($R88,$K$6:$Q$506,5)/$C$26</f>
        <v>0.249020564548155</v>
      </c>
      <c r="T88" s="68" t="n">
        <f aca="false">VLOOKUP($R88,$K$6:$Q$506,6)/$C$26</f>
        <v>20.737632101473</v>
      </c>
      <c r="U88" s="69" t="n">
        <f aca="false">VLOOKUP($R88,$K$6:$Q$506,7)/$C$26</f>
        <v>66.7147849545226</v>
      </c>
      <c r="V88" s="28" t="s">
        <v>136</v>
      </c>
      <c r="W88" s="78" t="n">
        <f aca="false">G88*S88+H88*T88+I88*U88</f>
        <v>0</v>
      </c>
      <c r="X88" s="25"/>
    </row>
    <row r="89" customFormat="false" ht="15.75" hidden="false" customHeight="false" outlineLevel="0" collapsed="false">
      <c r="A89" s="25"/>
      <c r="B89" s="25"/>
      <c r="C89" s="25"/>
      <c r="D89" s="25"/>
      <c r="E89" s="25"/>
      <c r="F89" s="28" t="s">
        <v>137</v>
      </c>
      <c r="G89" s="58" t="n">
        <f aca="false">time_differentiated_CO2!D85</f>
        <v>0</v>
      </c>
      <c r="H89" s="76" t="n">
        <v>0</v>
      </c>
      <c r="I89" s="77" t="n">
        <v>0</v>
      </c>
      <c r="J89" s="25"/>
      <c r="K89" s="61" t="n">
        <v>83</v>
      </c>
      <c r="L89" s="62" t="n">
        <f aca="false">$B$17+$B$18*EXP(-K89/$B$21)+$B$19*EXP(-K89/$B$22)+$B$20*EXP(-K89/$B$23)</f>
        <v>0.4279219805477</v>
      </c>
      <c r="M89" s="63" t="n">
        <f aca="false">EXP(-K89/$D$9)</f>
        <v>0.000881488761864811</v>
      </c>
      <c r="N89" s="63" t="n">
        <f aca="false">EXP(-K89/$D$8)</f>
        <v>0.466980447775442</v>
      </c>
      <c r="O89" s="64" t="n">
        <f aca="false">(K89*$B$17+$B$18*$B$21*(1-EXP(-K89/$B$21))+$B$19*$B$22*(1-EXP(-K89/$B$22))+$B$20*$B$23*(1-EXP(-K89/$B$23)))*$C$7</f>
        <v>7.71377222854018E-014</v>
      </c>
      <c r="P89" s="64" t="n">
        <f aca="false">$D$9*(1-EXP(-K89/$D$9))*$C$9</f>
        <v>2.36352737632577E-012</v>
      </c>
      <c r="Q89" s="65" t="n">
        <f aca="false">$D$8*(1-EXP(-K89/$D$8))*$C$8</f>
        <v>2.08515253368069E-011</v>
      </c>
      <c r="R89" s="66" t="n">
        <f aca="false">$B$13-K89</f>
        <v>17</v>
      </c>
      <c r="S89" s="67" t="n">
        <f aca="false">VLOOKUP($R89,$K$6:$Q$506,5)/$C$26</f>
        <v>0.237345285478433</v>
      </c>
      <c r="T89" s="68" t="n">
        <f aca="false">VLOOKUP($R89,$K$6:$Q$506,6)/$C$26</f>
        <v>20.2277638328238</v>
      </c>
      <c r="U89" s="69" t="n">
        <f aca="false">VLOOKUP($R89,$K$6:$Q$506,7)/$C$26</f>
        <v>63.2903356229413</v>
      </c>
      <c r="V89" s="28" t="s">
        <v>137</v>
      </c>
      <c r="W89" s="78" t="n">
        <f aca="false">G89*S89+H89*T89+I89*U89</f>
        <v>0</v>
      </c>
      <c r="X89" s="25"/>
    </row>
    <row r="90" customFormat="false" ht="15.75" hidden="false" customHeight="false" outlineLevel="0" collapsed="false">
      <c r="A90" s="25"/>
      <c r="B90" s="25"/>
      <c r="C90" s="25"/>
      <c r="D90" s="25"/>
      <c r="E90" s="25"/>
      <c r="F90" s="28" t="s">
        <v>138</v>
      </c>
      <c r="G90" s="58" t="n">
        <f aca="false">time_differentiated_CO2!D86</f>
        <v>0</v>
      </c>
      <c r="H90" s="76" t="n">
        <v>0</v>
      </c>
      <c r="I90" s="77" t="n">
        <v>0</v>
      </c>
      <c r="J90" s="25"/>
      <c r="K90" s="61" t="n">
        <v>84</v>
      </c>
      <c r="L90" s="62" t="n">
        <f aca="false">$B$17+$B$18*EXP(-K90/$B$21)+$B$19*EXP(-K90/$B$22)+$B$20*EXP(-K90/$B$23)</f>
        <v>0.426675940410106</v>
      </c>
      <c r="M90" s="63" t="n">
        <f aca="false">EXP(-K90/$D$9)</f>
        <v>0.000809864127823063</v>
      </c>
      <c r="N90" s="63" t="n">
        <f aca="false">EXP(-K90/$D$8)</f>
        <v>0.462715815927423</v>
      </c>
      <c r="O90" s="64" t="n">
        <f aca="false">(K90*$B$17+$B$18*$B$21*(1-EXP(-K90/$B$21))+$B$19*$B$22*(1-EXP(-K90/$B$22))+$B$20*$B$23*(1-EXP(-K90/$B$23)))*$C$7</f>
        <v>7.78662084692918E-014</v>
      </c>
      <c r="P90" s="64" t="n">
        <f aca="false">$D$9*(1-EXP(-K90/$D$9))*$C$9</f>
        <v>2.3636968124652E-012</v>
      </c>
      <c r="Q90" s="65" t="n">
        <f aca="false">$D$8*(1-EXP(-K90/$D$8))*$C$8</f>
        <v>2.10183561381537E-011</v>
      </c>
      <c r="R90" s="66" t="n">
        <f aca="false">$B$13-K90</f>
        <v>16</v>
      </c>
      <c r="S90" s="67" t="n">
        <f aca="false">VLOOKUP($R90,$K$6:$Q$506,5)/$C$26</f>
        <v>0.225543189616245</v>
      </c>
      <c r="T90" s="68" t="n">
        <f aca="false">VLOOKUP($R90,$K$6:$Q$506,6)/$C$26</f>
        <v>19.6728026567388</v>
      </c>
      <c r="U90" s="69" t="n">
        <f aca="false">VLOOKUP($R90,$K$6:$Q$506,7)/$C$26</f>
        <v>59.8343247687607</v>
      </c>
      <c r="V90" s="28" t="s">
        <v>138</v>
      </c>
      <c r="W90" s="78" t="n">
        <f aca="false">G90*S90+H90*T90+I90*U90</f>
        <v>0</v>
      </c>
      <c r="X90" s="25"/>
    </row>
    <row r="91" customFormat="false" ht="15.75" hidden="false" customHeight="false" outlineLevel="0" collapsed="false">
      <c r="A91" s="25"/>
      <c r="B91" s="25"/>
      <c r="C91" s="25"/>
      <c r="D91" s="25"/>
      <c r="E91" s="25"/>
      <c r="F91" s="28" t="s">
        <v>139</v>
      </c>
      <c r="G91" s="58" t="n">
        <f aca="false">time_differentiated_CO2!D87</f>
        <v>0.126821869774042</v>
      </c>
      <c r="H91" s="76" t="n">
        <v>0</v>
      </c>
      <c r="I91" s="77" t="n">
        <v>0</v>
      </c>
      <c r="J91" s="25"/>
      <c r="K91" s="61" t="n">
        <v>85</v>
      </c>
      <c r="L91" s="62" t="n">
        <f aca="false">$B$17+$B$18*EXP(-K91/$B$21)+$B$19*EXP(-K91/$B$22)+$B$20*EXP(-K91/$B$23)</f>
        <v>0.425452295420966</v>
      </c>
      <c r="M91" s="63" t="n">
        <f aca="false">EXP(-K91/$D$9)</f>
        <v>0.000744059293673898</v>
      </c>
      <c r="N91" s="63" t="n">
        <f aca="false">EXP(-K91/$D$8)</f>
        <v>0.458490130217054</v>
      </c>
      <c r="O91" s="64" t="n">
        <f aca="false">(K91*$B$17+$B$18*$B$21*(1-EXP(-K91/$B$21))+$B$19*$B$22*(1-EXP(-K91/$B$22))+$B$20*$B$23*(1-EXP(-K91/$B$23)))*$C$7</f>
        <v>7.85925894894505E-014</v>
      </c>
      <c r="P91" s="64" t="n">
        <f aca="false">$D$9*(1-EXP(-K91/$D$9))*$C$9</f>
        <v>2.36385248121245E-012</v>
      </c>
      <c r="Q91" s="65" t="n">
        <f aca="false">$D$8*(1-EXP(-K91/$D$8))*$C$8</f>
        <v>2.11836633811759E-011</v>
      </c>
      <c r="R91" s="66" t="n">
        <f aca="false">$B$13-K91</f>
        <v>15</v>
      </c>
      <c r="S91" s="67" t="n">
        <f aca="false">VLOOKUP($R91,$K$6:$Q$506,5)/$C$26</f>
        <v>0.213605474396098</v>
      </c>
      <c r="T91" s="68" t="n">
        <f aca="false">VLOOKUP($R91,$K$6:$Q$506,6)/$C$26</f>
        <v>19.0687605425323</v>
      </c>
      <c r="U91" s="69" t="n">
        <f aca="false">VLOOKUP($R91,$K$6:$Q$506,7)/$C$26</f>
        <v>56.3464615044214</v>
      </c>
      <c r="V91" s="28" t="s">
        <v>139</v>
      </c>
      <c r="W91" s="78" t="n">
        <f aca="false">G91*S91+H91*T91+I91*U91</f>
        <v>0.0270898456568845</v>
      </c>
      <c r="X91" s="25"/>
    </row>
    <row r="92" customFormat="false" ht="15.75" hidden="false" customHeight="false" outlineLevel="0" collapsed="false">
      <c r="A92" s="25"/>
      <c r="B92" s="25"/>
      <c r="C92" s="25"/>
      <c r="D92" s="25"/>
      <c r="E92" s="25"/>
      <c r="F92" s="28" t="s">
        <v>208</v>
      </c>
      <c r="G92" s="103" t="n">
        <v>0</v>
      </c>
      <c r="H92" s="76" t="n">
        <v>0</v>
      </c>
      <c r="I92" s="77" t="n">
        <v>0</v>
      </c>
      <c r="J92" s="25"/>
      <c r="K92" s="61" t="n">
        <v>86</v>
      </c>
      <c r="L92" s="62" t="n">
        <f aca="false">$B$17+$B$18*EXP(-K92/$B$21)+$B$19*EXP(-K92/$B$22)+$B$20*EXP(-K92/$B$23)</f>
        <v>0.42425046945887</v>
      </c>
      <c r="M92" s="63" t="n">
        <f aca="false">EXP(-K92/$D$9)</f>
        <v>0.000683601376431695</v>
      </c>
      <c r="N92" s="63" t="n">
        <f aca="false">EXP(-K92/$D$8)</f>
        <v>0.454303034974329</v>
      </c>
      <c r="O92" s="64" t="n">
        <f aca="false">(K92*$B$17+$B$18*$B$21*(1-EXP(-K92/$B$21))+$B$19*$B$22*(1-EXP(-K92/$B$22))+$B$20*$B$23*(1-EXP(-K92/$B$23)))*$C$7</f>
        <v>7.93169030333705E-014</v>
      </c>
      <c r="P92" s="64" t="n">
        <f aca="false">$D$9*(1-EXP(-K92/$D$9))*$C$9</f>
        <v>2.36399550122551E-012</v>
      </c>
      <c r="Q92" s="65" t="n">
        <f aca="false">$D$8*(1-EXP(-K92/$D$8))*$C$8</f>
        <v>2.13474609795509E-011</v>
      </c>
      <c r="R92" s="66" t="n">
        <f aca="false">$B$13-K92</f>
        <v>14</v>
      </c>
      <c r="S92" s="67" t="n">
        <f aca="false">VLOOKUP($R92,$K$6:$Q$506,5)/$C$26</f>
        <v>0.201521643148678</v>
      </c>
      <c r="T92" s="68" t="n">
        <f aca="false">VLOOKUP($R92,$K$6:$Q$506,6)/$C$26</f>
        <v>18.411296756851</v>
      </c>
      <c r="U92" s="69" t="n">
        <f aca="false">VLOOKUP($R92,$K$6:$Q$506,7)/$C$26</f>
        <v>52.8264522613915</v>
      </c>
      <c r="V92" s="28" t="s">
        <v>208</v>
      </c>
      <c r="W92" s="78" t="n">
        <f aca="false">G92*S92+H92*T92+I92*U92</f>
        <v>0</v>
      </c>
      <c r="X92" s="25"/>
    </row>
    <row r="93" customFormat="false" ht="15.75" hidden="false" customHeight="false" outlineLevel="0" collapsed="false">
      <c r="A93" s="25"/>
      <c r="B93" s="25"/>
      <c r="C93" s="25"/>
      <c r="D93" s="25"/>
      <c r="E93" s="25"/>
      <c r="F93" s="28" t="s">
        <v>209</v>
      </c>
      <c r="G93" s="103" t="n">
        <v>0</v>
      </c>
      <c r="H93" s="76" t="n">
        <v>0</v>
      </c>
      <c r="I93" s="77" t="n">
        <v>0</v>
      </c>
      <c r="J93" s="25"/>
      <c r="K93" s="61" t="n">
        <v>87</v>
      </c>
      <c r="L93" s="62" t="n">
        <f aca="false">$B$17+$B$18*EXP(-K93/$B$21)+$B$19*EXP(-K93/$B$22)+$B$20*EXP(-K93/$B$23)</f>
        <v>0.423069901885257</v>
      </c>
      <c r="M93" s="63" t="n">
        <f aca="false">EXP(-K93/$D$9)</f>
        <v>0.000628055916823368</v>
      </c>
      <c r="N93" s="63" t="n">
        <f aca="false">EXP(-K93/$D$8)</f>
        <v>0.450154177777346</v>
      </c>
      <c r="O93" s="64" t="n">
        <f aca="false">(K93*$B$17+$B$18*$B$21*(1-EXP(-K93/$B$21))+$B$19*$B$22*(1-EXP(-K93/$B$22))+$B$20*$B$23*(1-EXP(-K93/$B$23)))*$C$7</f>
        <v>8.00391858195903E-014</v>
      </c>
      <c r="P93" s="64" t="n">
        <f aca="false">$D$9*(1-EXP(-K93/$D$9))*$C$9</f>
        <v>2.3641269002667E-012</v>
      </c>
      <c r="Q93" s="65" t="n">
        <f aca="false">$D$8*(1-EXP(-K93/$D$8))*$C$8</f>
        <v>2.15097627198916E-011</v>
      </c>
      <c r="R93" s="66" t="n">
        <f aca="false">$B$13-K93</f>
        <v>13</v>
      </c>
      <c r="S93" s="67" t="n">
        <f aca="false">VLOOKUP($R93,$K$6:$Q$506,5)/$C$26</f>
        <v>0.189279078708983</v>
      </c>
      <c r="T93" s="68" t="n">
        <f aca="false">VLOOKUP($R93,$K$6:$Q$506,6)/$C$26</f>
        <v>17.6956866705406</v>
      </c>
      <c r="U93" s="69" t="n">
        <f aca="false">VLOOKUP($R93,$K$6:$Q$506,7)/$C$26</f>
        <v>49.2740007654573</v>
      </c>
      <c r="V93" s="28" t="s">
        <v>209</v>
      </c>
      <c r="W93" s="78" t="n">
        <f aca="false">G93*S93+H93*T93+I93*U93</f>
        <v>0</v>
      </c>
      <c r="X93" s="25"/>
    </row>
    <row r="94" customFormat="false" ht="15.75" hidden="false" customHeight="false" outlineLevel="0" collapsed="false">
      <c r="A94" s="25"/>
      <c r="B94" s="25"/>
      <c r="C94" s="25"/>
      <c r="D94" s="25"/>
      <c r="E94" s="25"/>
      <c r="F94" s="28" t="s">
        <v>210</v>
      </c>
      <c r="G94" s="103" t="n">
        <v>0</v>
      </c>
      <c r="H94" s="76" t="n">
        <v>0</v>
      </c>
      <c r="I94" s="77" t="n">
        <v>0</v>
      </c>
      <c r="J94" s="25"/>
      <c r="K94" s="61" t="n">
        <v>88</v>
      </c>
      <c r="L94" s="62" t="n">
        <f aca="false">$B$17+$B$18*EXP(-K94/$B$21)+$B$19*EXP(-K94/$B$22)+$B$20*EXP(-K94/$B$23)</f>
        <v>0.421910047126236</v>
      </c>
      <c r="M94" s="63" t="n">
        <f aca="false">EXP(-K94/$D$9)</f>
        <v>0.000577023757201658</v>
      </c>
      <c r="N94" s="63" t="n">
        <f aca="false">EXP(-K94/$D$8)</f>
        <v>0.446043209422647</v>
      </c>
      <c r="O94" s="64" t="n">
        <f aca="false">(K94*$B$17+$B$18*$B$21*(1-EXP(-K94/$B$21))+$B$19*$B$22*(1-EXP(-K94/$B$22))+$B$20*$B$23*(1-EXP(-K94/$B$23)))*$C$7</f>
        <v>8.07594736237326E-014</v>
      </c>
      <c r="P94" s="64" t="n">
        <f aca="false">$D$9*(1-EXP(-K94/$D$9))*$C$9</f>
        <v>2.36424762258841E-012</v>
      </c>
      <c r="Q94" s="65" t="n">
        <f aca="false">$D$8*(1-EXP(-K94/$D$8))*$C$8</f>
        <v>2.16705822629066E-011</v>
      </c>
      <c r="R94" s="66" t="n">
        <f aca="false">$B$13-K94</f>
        <v>12</v>
      </c>
      <c r="S94" s="67" t="n">
        <f aca="false">VLOOKUP($R94,$K$6:$Q$506,5)/$C$26</f>
        <v>0.176862505964189</v>
      </c>
      <c r="T94" s="68" t="n">
        <f aca="false">VLOOKUP($R94,$K$6:$Q$506,6)/$C$26</f>
        <v>16.9167878067826</v>
      </c>
      <c r="U94" s="69" t="n">
        <f aca="false">VLOOKUP($R94,$K$6:$Q$506,7)/$C$26</f>
        <v>45.6888080117863</v>
      </c>
      <c r="V94" s="28" t="s">
        <v>210</v>
      </c>
      <c r="W94" s="78" t="n">
        <f aca="false">G94*S94+H94*T94+I94*U94</f>
        <v>0</v>
      </c>
      <c r="X94" s="25"/>
    </row>
    <row r="95" customFormat="false" ht="15.75" hidden="false" customHeight="false" outlineLevel="0" collapsed="false">
      <c r="A95" s="25"/>
      <c r="B95" s="25"/>
      <c r="C95" s="25"/>
      <c r="D95" s="25"/>
      <c r="E95" s="25"/>
      <c r="F95" s="28" t="s">
        <v>211</v>
      </c>
      <c r="G95" s="103" t="n">
        <v>0</v>
      </c>
      <c r="H95" s="76" t="n">
        <v>0</v>
      </c>
      <c r="I95" s="77" t="n">
        <v>0</v>
      </c>
      <c r="J95" s="25"/>
      <c r="K95" s="61" t="n">
        <v>89</v>
      </c>
      <c r="L95" s="62" t="n">
        <f aca="false">$B$17+$B$18*EXP(-K95/$B$21)+$B$19*EXP(-K95/$B$22)+$B$20*EXP(-K95/$B$23)</f>
        <v>0.420770374265767</v>
      </c>
      <c r="M95" s="63" t="n">
        <f aca="false">EXP(-K95/$D$9)</f>
        <v>0.000530138173140971</v>
      </c>
      <c r="N95" s="63" t="n">
        <f aca="false">EXP(-K95/$D$8)</f>
        <v>0.441969783895822</v>
      </c>
      <c r="O95" s="64" t="n">
        <f aca="false">(K95*$B$17+$B$18*$B$21*(1-EXP(-K95/$B$21))+$B$19*$B$22*(1-EXP(-K95/$B$22))+$B$20*$B$23*(1-EXP(-K95/$B$23)))*$C$7</f>
        <v>8.1477801303839E-014</v>
      </c>
      <c r="P95" s="64" t="n">
        <f aca="false">$D$9*(1-EXP(-K95/$D$9))*$C$9</f>
        <v>2.36435853571857E-012</v>
      </c>
      <c r="Q95" s="65" t="n">
        <f aca="false">$D$8*(1-EXP(-K95/$D$8))*$C$8</f>
        <v>2.18299331445501E-011</v>
      </c>
      <c r="R95" s="66" t="n">
        <f aca="false">$B$13-K95</f>
        <v>11</v>
      </c>
      <c r="S95" s="67" t="n">
        <f aca="false">VLOOKUP($R95,$K$6:$Q$506,5)/$C$26</f>
        <v>0.164253314306125</v>
      </c>
      <c r="T95" s="68" t="n">
        <f aca="false">VLOOKUP($R95,$K$6:$Q$506,6)/$C$26</f>
        <v>16.0690028865176</v>
      </c>
      <c r="U95" s="69" t="n">
        <f aca="false">VLOOKUP($R95,$K$6:$Q$506,7)/$C$26</f>
        <v>42.070572239761</v>
      </c>
      <c r="V95" s="28" t="s">
        <v>211</v>
      </c>
      <c r="W95" s="78" t="n">
        <f aca="false">G95*S95+H95*T95+I95*U95</f>
        <v>0</v>
      </c>
      <c r="X95" s="25"/>
    </row>
    <row r="96" customFormat="false" ht="15.75" hidden="false" customHeight="false" outlineLevel="0" collapsed="false">
      <c r="A96" s="25"/>
      <c r="B96" s="25"/>
      <c r="C96" s="25"/>
      <c r="D96" s="25"/>
      <c r="E96" s="25"/>
      <c r="F96" s="28" t="s">
        <v>212</v>
      </c>
      <c r="G96" s="103" t="n">
        <v>0</v>
      </c>
      <c r="H96" s="76" t="n">
        <v>0</v>
      </c>
      <c r="I96" s="77" t="n">
        <v>0</v>
      </c>
      <c r="J96" s="25"/>
      <c r="K96" s="61" t="n">
        <v>90</v>
      </c>
      <c r="L96" s="62" t="n">
        <f aca="false">$B$17+$B$18*EXP(-K96/$B$21)+$B$19*EXP(-K96/$B$22)+$B$20*EXP(-K96/$B$23)</f>
        <v>0.419650366649899</v>
      </c>
      <c r="M96" s="63" t="n">
        <f aca="false">EXP(-K96/$D$9)</f>
        <v>0.000487062238103008</v>
      </c>
      <c r="N96" s="63" t="n">
        <f aca="false">EXP(-K96/$D$8)</f>
        <v>0.43793355834239</v>
      </c>
      <c r="O96" s="64" t="n">
        <f aca="false">(K96*$B$17+$B$18*$B$21*(1-EXP(-K96/$B$21))+$B$19*$B$22*(1-EXP(-K96/$B$22))+$B$20*$B$23*(1-EXP(-K96/$B$23)))*$C$7</f>
        <v>8.2194202825021E-014</v>
      </c>
      <c r="P96" s="64" t="n">
        <f aca="false">$D$9*(1-EXP(-K96/$D$9))*$C$9</f>
        <v>2.36446043669486E-012</v>
      </c>
      <c r="Q96" s="65" t="n">
        <f aca="false">$D$8*(1-EXP(-K96/$D$8))*$C$8</f>
        <v>2.1987828777161E-011</v>
      </c>
      <c r="R96" s="66" t="n">
        <f aca="false">$B$13-K96</f>
        <v>10</v>
      </c>
      <c r="S96" s="67" t="n">
        <f aca="false">VLOOKUP($R96,$K$6:$Q$506,5)/$C$26</f>
        <v>0.151428703359481</v>
      </c>
      <c r="T96" s="68" t="n">
        <f aca="false">VLOOKUP($R96,$K$6:$Q$506,6)/$C$26</f>
        <v>15.1462396055943</v>
      </c>
      <c r="U96" s="69" t="n">
        <f aca="false">VLOOKUP($R96,$K$6:$Q$506,7)/$C$26</f>
        <v>38.4189889075791</v>
      </c>
      <c r="V96" s="28" t="s">
        <v>212</v>
      </c>
      <c r="W96" s="78" t="n">
        <f aca="false">G96*S96+H96*T96+I96*U96</f>
        <v>0</v>
      </c>
      <c r="X96" s="25"/>
    </row>
    <row r="97" customFormat="false" ht="15.75" hidden="false" customHeight="false" outlineLevel="0" collapsed="false">
      <c r="A97" s="25"/>
      <c r="B97" s="25"/>
      <c r="C97" s="25"/>
      <c r="D97" s="25"/>
      <c r="E97" s="25"/>
      <c r="F97" s="28" t="s">
        <v>213</v>
      </c>
      <c r="G97" s="103" t="n">
        <v>0</v>
      </c>
      <c r="H97" s="76" t="n">
        <v>0</v>
      </c>
      <c r="I97" s="77" t="n">
        <v>0</v>
      </c>
      <c r="J97" s="25"/>
      <c r="K97" s="61" t="n">
        <v>91</v>
      </c>
      <c r="L97" s="62" t="n">
        <f aca="false">$B$17+$B$18*EXP(-K97/$B$21)+$B$19*EXP(-K97/$B$22)+$B$20*EXP(-K97/$B$23)</f>
        <v>0.418549521501732</v>
      </c>
      <c r="M97" s="63" t="n">
        <f aca="false">EXP(-K97/$D$9)</f>
        <v>0.000447486402234288</v>
      </c>
      <c r="N97" s="63" t="n">
        <f aca="false">EXP(-K97/$D$8)</f>
        <v>0.433934193038938</v>
      </c>
      <c r="O97" s="64" t="n">
        <f aca="false">(K97*$B$17+$B$18*$B$21*(1-EXP(-K97/$B$21))+$B$19*$B$22*(1-EXP(-K97/$B$22))+$B$20*$B$23*(1-EXP(-K97/$B$23)))*$C$7</f>
        <v>8.29087112834453E-014</v>
      </c>
      <c r="P97" s="64" t="n">
        <f aca="false">$D$9*(1-EXP(-K97/$D$9))*$C$9</f>
        <v>2.36455405779232E-012</v>
      </c>
      <c r="Q97" s="65" t="n">
        <f aca="false">$D$8*(1-EXP(-K97/$D$8))*$C$8</f>
        <v>2.21442824505919E-011</v>
      </c>
      <c r="R97" s="66" t="n">
        <f aca="false">$B$13-K97</f>
        <v>9</v>
      </c>
      <c r="S97" s="67" t="n">
        <f aca="false">VLOOKUP($R97,$K$6:$Q$506,5)/$C$26</f>
        <v>0.138360605776876</v>
      </c>
      <c r="T97" s="68" t="n">
        <f aca="false">VLOOKUP($R97,$K$6:$Q$506,6)/$C$26</f>
        <v>14.1418668545974</v>
      </c>
      <c r="U97" s="69" t="n">
        <f aca="false">VLOOKUP($R97,$K$6:$Q$506,7)/$C$26</f>
        <v>34.7337506666214</v>
      </c>
      <c r="V97" s="28" t="s">
        <v>213</v>
      </c>
      <c r="W97" s="78" t="n">
        <f aca="false">G97*S97+H97*T97+I97*U97</f>
        <v>0</v>
      </c>
      <c r="X97" s="25"/>
    </row>
    <row r="98" customFormat="false" ht="15.75" hidden="false" customHeight="false" outlineLevel="0" collapsed="false">
      <c r="A98" s="25"/>
      <c r="B98" s="25"/>
      <c r="C98" s="25"/>
      <c r="D98" s="25"/>
      <c r="E98" s="25"/>
      <c r="F98" s="28" t="s">
        <v>214</v>
      </c>
      <c r="G98" s="103" t="n">
        <v>0</v>
      </c>
      <c r="H98" s="76" t="n">
        <v>0</v>
      </c>
      <c r="I98" s="77" t="n">
        <v>0</v>
      </c>
      <c r="J98" s="25"/>
      <c r="K98" s="61" t="n">
        <v>92</v>
      </c>
      <c r="L98" s="62" t="n">
        <f aca="false">$B$17+$B$18*EXP(-K98/$B$21)+$B$19*EXP(-K98/$B$22)+$B$20*EXP(-K98/$B$23)</f>
        <v>0.417467349546817</v>
      </c>
      <c r="M98" s="63" t="n">
        <f aca="false">EXP(-K98/$D$9)</f>
        <v>0.000411126267896461</v>
      </c>
      <c r="N98" s="63" t="n">
        <f aca="false">EXP(-K98/$D$8)</f>
        <v>0.42997135136453</v>
      </c>
      <c r="O98" s="64" t="n">
        <f aca="false">(K98*$B$17+$B$18*$B$21*(1-EXP(-K98/$B$21))+$B$19*$B$22*(1-EXP(-K98/$B$22))+$B$20*$B$23*(1-EXP(-K98/$B$23)))*$C$7</f>
        <v>8.36213589296714E-014</v>
      </c>
      <c r="P98" s="64" t="n">
        <f aca="false">$D$9*(1-EXP(-K98/$D$9))*$C$9</f>
        <v>2.3646400717856E-012</v>
      </c>
      <c r="Q98" s="65" t="n">
        <f aca="false">$D$8*(1-EXP(-K98/$D$8))*$C$8</f>
        <v>2.22993073333281E-011</v>
      </c>
      <c r="R98" s="66" t="n">
        <f aca="false">$B$13-K98</f>
        <v>8</v>
      </c>
      <c r="S98" s="67" t="n">
        <f aca="false">VLOOKUP($R98,$K$6:$Q$506,5)/$C$26</f>
        <v>0.125014328806315</v>
      </c>
      <c r="T98" s="68" t="n">
        <f aca="false">VLOOKUP($R98,$K$6:$Q$506,6)/$C$26</f>
        <v>13.0486670667431</v>
      </c>
      <c r="U98" s="69" t="n">
        <f aca="false">VLOOKUP($R98,$K$6:$Q$506,7)/$C$26</f>
        <v>31.0145473355827</v>
      </c>
      <c r="V98" s="28" t="s">
        <v>214</v>
      </c>
      <c r="W98" s="78" t="n">
        <f aca="false">G98*S98+H98*T98+I98*U98</f>
        <v>0</v>
      </c>
      <c r="X98" s="25"/>
    </row>
    <row r="99" customFormat="false" ht="15.75" hidden="false" customHeight="false" outlineLevel="0" collapsed="false">
      <c r="A99" s="25"/>
      <c r="B99" s="25"/>
      <c r="C99" s="25"/>
      <c r="D99" s="25"/>
      <c r="E99" s="25"/>
      <c r="F99" s="28" t="s">
        <v>215</v>
      </c>
      <c r="G99" s="103" t="n">
        <v>0</v>
      </c>
      <c r="H99" s="76" t="n">
        <v>0</v>
      </c>
      <c r="I99" s="77" t="n">
        <v>0</v>
      </c>
      <c r="J99" s="25"/>
      <c r="K99" s="61" t="n">
        <v>93</v>
      </c>
      <c r="L99" s="62" t="n">
        <f aca="false">$B$17+$B$18*EXP(-K99/$B$21)+$B$19*EXP(-K99/$B$22)+$B$20*EXP(-K99/$B$23)</f>
        <v>0.416403374648701</v>
      </c>
      <c r="M99" s="63" t="n">
        <f aca="false">EXP(-K99/$D$9)</f>
        <v>0.000377720545944046</v>
      </c>
      <c r="N99" s="63" t="n">
        <f aca="false">EXP(-K99/$D$8)</f>
        <v>0.42604469977237</v>
      </c>
      <c r="O99" s="64" t="n">
        <f aca="false">(K99*$B$17+$B$18*$B$21*(1-EXP(-K99/$B$21))+$B$19*$B$22*(1-EXP(-K99/$B$22))+$B$20*$B$23*(1-EXP(-K99/$B$23)))*$C$7</f>
        <v>8.43321771913597E-014</v>
      </c>
      <c r="P99" s="64" t="n">
        <f aca="false">$D$9*(1-EXP(-K99/$D$9))*$C$9</f>
        <v>2.36471909678361E-012</v>
      </c>
      <c r="Q99" s="65" t="n">
        <f aca="false">$D$8*(1-EXP(-K99/$D$8))*$C$8</f>
        <v>2.24529164735951E-011</v>
      </c>
      <c r="R99" s="66" t="n">
        <f aca="false">$B$13-K99</f>
        <v>7</v>
      </c>
      <c r="S99" s="67" t="n">
        <f aca="false">VLOOKUP($R99,$K$6:$Q$506,5)/$C$26</f>
        <v>0.111346841089975</v>
      </c>
      <c r="T99" s="68" t="n">
        <f aca="false">VLOOKUP($R99,$K$6:$Q$506,6)/$C$26</f>
        <v>11.8587843514081</v>
      </c>
      <c r="U99" s="69" t="n">
        <f aca="false">VLOOKUP($R99,$K$6:$Q$506,7)/$C$26</f>
        <v>27.2610658743637</v>
      </c>
      <c r="V99" s="28" t="s">
        <v>215</v>
      </c>
      <c r="W99" s="78" t="n">
        <f aca="false">G99*S99+H99*T99+I99*U99</f>
        <v>0</v>
      </c>
      <c r="X99" s="25"/>
    </row>
    <row r="100" customFormat="false" ht="15.75" hidden="false" customHeight="false" outlineLevel="0" collapsed="false">
      <c r="A100" s="25"/>
      <c r="B100" s="25"/>
      <c r="C100" s="25"/>
      <c r="D100" s="25"/>
      <c r="E100" s="25"/>
      <c r="F100" s="28" t="s">
        <v>216</v>
      </c>
      <c r="G100" s="103" t="n">
        <v>0</v>
      </c>
      <c r="H100" s="76" t="n">
        <v>0</v>
      </c>
      <c r="I100" s="77" t="n">
        <v>0</v>
      </c>
      <c r="J100" s="25"/>
      <c r="K100" s="61" t="n">
        <v>94</v>
      </c>
      <c r="L100" s="62" t="n">
        <f aca="false">$B$17+$B$18*EXP(-K100/$B$21)+$B$19*EXP(-K100/$B$22)+$B$20*EXP(-K100/$B$23)</f>
        <v>0.415357133454337</v>
      </c>
      <c r="M100" s="63" t="n">
        <f aca="false">EXP(-K100/$D$9)</f>
        <v>0.000347029178063124</v>
      </c>
      <c r="N100" s="63" t="n">
        <f aca="false">EXP(-K100/$D$8)</f>
        <v>0.422153907761731</v>
      </c>
      <c r="O100" s="64" t="n">
        <f aca="false">(K100*$B$17+$B$18*$B$21*(1-EXP(-K100/$B$21))+$B$19*$B$22*(1-EXP(-K100/$B$22))+$B$20*$B$23*(1-EXP(-K100/$B$23)))*$C$7</f>
        <v>8.50411966953663E-014</v>
      </c>
      <c r="P100" s="64" t="n">
        <f aca="false">$D$9*(1-EXP(-K100/$D$9))*$C$9</f>
        <v>2.36479170067132E-012</v>
      </c>
      <c r="Q100" s="65" t="n">
        <f aca="false">$D$8*(1-EXP(-K100/$D$8))*$C$8</f>
        <v>2.26051228004578E-011</v>
      </c>
      <c r="R100" s="66" t="n">
        <f aca="false">$B$13-K100</f>
        <v>6</v>
      </c>
      <c r="S100" s="67" t="n">
        <f aca="false">VLOOKUP($R100,$K$6:$Q$506,5)/$C$26</f>
        <v>0.0973046119189095</v>
      </c>
      <c r="T100" s="68" t="n">
        <f aca="false">VLOOKUP($R100,$K$6:$Q$506,6)/$C$26</f>
        <v>10.5636680405715</v>
      </c>
      <c r="U100" s="69" t="n">
        <f aca="false">VLOOKUP($R100,$K$6:$Q$506,7)/$C$26</f>
        <v>23.4729903577236</v>
      </c>
      <c r="V100" s="28" t="s">
        <v>216</v>
      </c>
      <c r="W100" s="78" t="n">
        <f aca="false">G100*S100+H100*T100+I100*U100</f>
        <v>0</v>
      </c>
      <c r="X100" s="25"/>
    </row>
    <row r="101" customFormat="false" ht="15.75" hidden="false" customHeight="false" outlineLevel="0" collapsed="false">
      <c r="A101" s="25"/>
      <c r="B101" s="25"/>
      <c r="C101" s="25"/>
      <c r="D101" s="25"/>
      <c r="E101" s="25"/>
      <c r="F101" s="28" t="s">
        <v>217</v>
      </c>
      <c r="G101" s="103" t="n">
        <v>0</v>
      </c>
      <c r="H101" s="76" t="n">
        <v>0</v>
      </c>
      <c r="I101" s="77" t="n">
        <v>0</v>
      </c>
      <c r="J101" s="25"/>
      <c r="K101" s="61" t="n">
        <v>95</v>
      </c>
      <c r="L101" s="62" t="n">
        <f aca="false">$B$17+$B$18*EXP(-K101/$B$21)+$B$19*EXP(-K101/$B$22)+$B$20*EXP(-K101/$B$23)</f>
        <v>0.414328175049081</v>
      </c>
      <c r="M101" s="63" t="n">
        <f aca="false">EXP(-K101/$D$9)</f>
        <v>0.000318831611677823</v>
      </c>
      <c r="N101" s="63" t="n">
        <f aca="false">EXP(-K101/$D$8)</f>
        <v>0.418298647850138</v>
      </c>
      <c r="O101" s="64" t="n">
        <f aca="false">(K101*$B$17+$B$18*$B$21*(1-EXP(-K101/$B$21))+$B$19*$B$22*(1-EXP(-K101/$B$22))+$B$20*$B$23*(1-EXP(-K101/$B$23)))*$C$7</f>
        <v>8.57484472892415E-014</v>
      </c>
      <c r="P101" s="64" t="n">
        <f aca="false">$D$9*(1-EXP(-K101/$D$9))*$C$9</f>
        <v>2.36485840519071E-012</v>
      </c>
      <c r="Q101" s="65" t="n">
        <f aca="false">$D$8*(1-EXP(-K101/$D$8))*$C$8</f>
        <v>2.27559391249079E-011</v>
      </c>
      <c r="R101" s="66" t="n">
        <f aca="false">$B$13-K101</f>
        <v>5</v>
      </c>
      <c r="S101" s="67" t="n">
        <f aca="false">VLOOKUP($R101,$K$6:$Q$506,5)/$C$26</f>
        <v>0.0828208859031461</v>
      </c>
      <c r="T101" s="68" t="n">
        <f aca="false">VLOOKUP($R101,$K$6:$Q$506,6)/$C$26</f>
        <v>9.15401124248742</v>
      </c>
      <c r="U101" s="69" t="n">
        <f aca="false">VLOOKUP($R101,$K$6:$Q$506,7)/$C$26</f>
        <v>19.6500019486884</v>
      </c>
      <c r="V101" s="28" t="s">
        <v>217</v>
      </c>
      <c r="W101" s="78" t="n">
        <f aca="false">G101*S101+H101*T101+I101*U101</f>
        <v>0</v>
      </c>
      <c r="X101" s="25"/>
    </row>
    <row r="102" customFormat="false" ht="15.75" hidden="false" customHeight="false" outlineLevel="0" collapsed="false">
      <c r="A102" s="25"/>
      <c r="B102" s="25"/>
      <c r="C102" s="25"/>
      <c r="D102" s="25"/>
      <c r="E102" s="25"/>
      <c r="F102" s="28" t="s">
        <v>218</v>
      </c>
      <c r="G102" s="103" t="n">
        <v>0</v>
      </c>
      <c r="H102" s="76" t="n">
        <v>0</v>
      </c>
      <c r="I102" s="77" t="n">
        <v>0</v>
      </c>
      <c r="J102" s="25"/>
      <c r="K102" s="61" t="n">
        <v>96</v>
      </c>
      <c r="L102" s="62" t="n">
        <f aca="false">$B$17+$B$18*EXP(-K102/$B$21)+$B$19*EXP(-K102/$B$22)+$B$20*EXP(-K102/$B$23)</f>
        <v>0.413316060621021</v>
      </c>
      <c r="M102" s="63" t="n">
        <f aca="false">EXP(-K102/$D$9)</f>
        <v>0.000292925215027848</v>
      </c>
      <c r="N102" s="63" t="n">
        <f aca="false">EXP(-K102/$D$8)</f>
        <v>0.414478595545801</v>
      </c>
      <c r="O102" s="64" t="n">
        <f aca="false">(K102*$B$17+$B$18*$B$21*(1-EXP(-K102/$B$21))+$B$19*$B$22*(1-EXP(-K102/$B$22))+$B$20*$B$23*(1-EXP(-K102/$B$23)))*$C$7</f>
        <v>8.64539580621485E-014</v>
      </c>
      <c r="P102" s="64" t="n">
        <f aca="false">$D$9*(1-EXP(-K102/$D$9))*$C$9</f>
        <v>2.36491968969001E-012</v>
      </c>
      <c r="Q102" s="65" t="n">
        <f aca="false">$D$8*(1-EXP(-K102/$D$8))*$C$8</f>
        <v>2.29053781409428E-011</v>
      </c>
      <c r="R102" s="66" t="n">
        <f aca="false">$B$13-K102</f>
        <v>4</v>
      </c>
      <c r="S102" s="67" t="n">
        <f aca="false">VLOOKUP($R102,$K$6:$Q$506,5)/$C$26</f>
        <v>0.0678122454050068</v>
      </c>
      <c r="T102" s="68" t="n">
        <f aca="false">VLOOKUP($R102,$K$6:$Q$506,6)/$C$26</f>
        <v>7.61968396102406</v>
      </c>
      <c r="U102" s="69" t="n">
        <f aca="false">VLOOKUP($R102,$K$6:$Q$506,7)/$C$26</f>
        <v>15.7917788717153</v>
      </c>
      <c r="V102" s="28" t="s">
        <v>218</v>
      </c>
      <c r="W102" s="78" t="n">
        <f aca="false">G102*S102+H102*T102+I102*U102</f>
        <v>0</v>
      </c>
      <c r="X102" s="25"/>
    </row>
    <row r="103" customFormat="false" ht="15.75" hidden="false" customHeight="false" outlineLevel="0" collapsed="false">
      <c r="A103" s="25"/>
      <c r="B103" s="25"/>
      <c r="C103" s="25"/>
      <c r="D103" s="25"/>
      <c r="E103" s="25"/>
      <c r="F103" s="28" t="s">
        <v>219</v>
      </c>
      <c r="G103" s="103" t="n">
        <v>0</v>
      </c>
      <c r="H103" s="76" t="n">
        <v>0</v>
      </c>
      <c r="I103" s="77" t="n">
        <v>0</v>
      </c>
      <c r="J103" s="25"/>
      <c r="K103" s="61" t="n">
        <v>97</v>
      </c>
      <c r="L103" s="62" t="n">
        <f aca="false">$B$17+$B$18*EXP(-K103/$B$21)+$B$19*EXP(-K103/$B$22)+$B$20*EXP(-K103/$B$23)</f>
        <v>0.412320363134383</v>
      </c>
      <c r="M103" s="63" t="n">
        <f aca="false">EXP(-K103/$D$9)</f>
        <v>0.00026912382102756</v>
      </c>
      <c r="N103" s="63" t="n">
        <f aca="false">EXP(-K103/$D$8)</f>
        <v>0.410693429320304</v>
      </c>
      <c r="O103" s="64" t="n">
        <f aca="false">(K103*$B$17+$B$18*$B$21*(1-EXP(-K103/$B$21))+$B$19*$B$22*(1-EXP(-K103/$B$22))+$B$20*$B$23*(1-EXP(-K103/$B$23)))*$C$7</f>
        <v>8.71577573652171E-014</v>
      </c>
      <c r="P103" s="64" t="n">
        <f aca="false">$D$9*(1-EXP(-K103/$D$9))*$C$9</f>
        <v>2.36497599456844E-012</v>
      </c>
      <c r="Q103" s="65" t="n">
        <f aca="false">$D$8*(1-EXP(-K103/$D$8))*$C$8</f>
        <v>2.30534524266338E-011</v>
      </c>
      <c r="R103" s="66" t="n">
        <f aca="false">$B$13-K103</f>
        <v>3</v>
      </c>
      <c r="S103" s="67" t="n">
        <f aca="false">VLOOKUP($R103,$K$6:$Q$506,5)/$C$26</f>
        <v>0.0521742744653165</v>
      </c>
      <c r="T103" s="68" t="n">
        <f aca="false">VLOOKUP($R103,$K$6:$Q$506,6)/$C$26</f>
        <v>5.94966030005752</v>
      </c>
      <c r="U103" s="69" t="n">
        <f aca="false">VLOOKUP($R103,$K$6:$Q$506,7)/$C$26</f>
        <v>11.8979963856094</v>
      </c>
      <c r="V103" s="28" t="s">
        <v>219</v>
      </c>
      <c r="W103" s="78" t="n">
        <f aca="false">G103*S103+H103*T103+I103*U103</f>
        <v>0</v>
      </c>
      <c r="X103" s="25"/>
    </row>
    <row r="104" customFormat="false" ht="15.75" hidden="false" customHeight="false" outlineLevel="0" collapsed="false">
      <c r="A104" s="25"/>
      <c r="B104" s="25"/>
      <c r="C104" s="25"/>
      <c r="D104" s="25"/>
      <c r="E104" s="25"/>
      <c r="F104" s="28" t="s">
        <v>220</v>
      </c>
      <c r="G104" s="103" t="n">
        <v>0</v>
      </c>
      <c r="H104" s="76" t="n">
        <v>0</v>
      </c>
      <c r="I104" s="77" t="n">
        <v>0</v>
      </c>
      <c r="J104" s="25"/>
      <c r="K104" s="61" t="n">
        <v>98</v>
      </c>
      <c r="L104" s="62" t="n">
        <f aca="false">$B$17+$B$18*EXP(-K104/$B$21)+$B$19*EXP(-K104/$B$22)+$B$20*EXP(-K104/$B$23)</f>
        <v>0.411340667011757</v>
      </c>
      <c r="M104" s="63" t="n">
        <f aca="false">EXP(-K104/$D$9)</f>
        <v>0.000247256389442571</v>
      </c>
      <c r="N104" s="63" t="n">
        <f aca="false">EXP(-K104/$D$8)</f>
        <v>0.406942830581545</v>
      </c>
      <c r="O104" s="64" t="n">
        <f aca="false">(K104*$B$17+$B$18*$B$21*(1-EXP(-K104/$B$21))+$B$19*$B$22*(1-EXP(-K104/$B$22))+$B$20*$B$23*(1-EXP(-K104/$B$23)))*$C$7</f>
        <v>8.78598728313484E-014</v>
      </c>
      <c r="P104" s="64" t="n">
        <f aca="false">$D$9*(1-EXP(-K104/$D$9))*$C$9</f>
        <v>2.36502772444094E-012</v>
      </c>
      <c r="Q104" s="65" t="n">
        <f aca="false">$D$8*(1-EXP(-K104/$D$8))*$C$8</f>
        <v>2.32001744451846E-011</v>
      </c>
      <c r="R104" s="66" t="n">
        <f aca="false">$B$13-K104</f>
        <v>2</v>
      </c>
      <c r="S104" s="67" t="n">
        <f aca="false">VLOOKUP($R104,$K$6:$Q$506,5)/$C$26</f>
        <v>0.03577608923339</v>
      </c>
      <c r="T104" s="68" t="n">
        <f aca="false">VLOOKUP($R104,$K$6:$Q$506,6)/$C$26</f>
        <v>4.13193922979924</v>
      </c>
      <c r="U104" s="69" t="n">
        <f aca="false">VLOOKUP($R104,$K$6:$Q$506,7)/$C$26</f>
        <v>7.96832675619015</v>
      </c>
      <c r="V104" s="28" t="s">
        <v>220</v>
      </c>
      <c r="W104" s="78" t="n">
        <f aca="false">G104*S104+H104*T104+I104*U104</f>
        <v>0</v>
      </c>
      <c r="X104" s="25"/>
    </row>
    <row r="105" customFormat="false" ht="15.75" hidden="false" customHeight="false" outlineLevel="0" collapsed="false">
      <c r="A105" s="25"/>
      <c r="B105" s="25"/>
      <c r="C105" s="25"/>
      <c r="D105" s="25"/>
      <c r="E105" s="25"/>
      <c r="F105" s="28" t="s">
        <v>221</v>
      </c>
      <c r="G105" s="103" t="n">
        <v>0</v>
      </c>
      <c r="H105" s="76" t="n">
        <v>0</v>
      </c>
      <c r="I105" s="77" t="n">
        <v>0</v>
      </c>
      <c r="J105" s="25"/>
      <c r="K105" s="61" t="n">
        <v>99</v>
      </c>
      <c r="L105" s="62" t="n">
        <f aca="false">$B$17+$B$18*EXP(-K105/$B$21)+$B$19*EXP(-K105/$B$22)+$B$20*EXP(-K105/$B$23)</f>
        <v>0.410376567824914</v>
      </c>
      <c r="M105" s="63" t="n">
        <f aca="false">EXP(-K105/$D$9)</f>
        <v>0.00022716577777006</v>
      </c>
      <c r="N105" s="63" t="n">
        <f aca="false">EXP(-K105/$D$8)</f>
        <v>0.403226483646918</v>
      </c>
      <c r="O105" s="64" t="n">
        <f aca="false">(K105*$B$17+$B$18*$B$21*(1-EXP(-K105/$B$21))+$B$19*$B$22*(1-EXP(-K105/$B$22))+$B$20*$B$23*(1-EXP(-K105/$B$23)))*$C$7</f>
        <v>8.8560331394485E-014</v>
      </c>
      <c r="P105" s="64" t="n">
        <f aca="false">$D$9*(1-EXP(-K105/$D$9))*$C$9</f>
        <v>2.3650752510458E-012</v>
      </c>
      <c r="Q105" s="65" t="n">
        <f aca="false">$D$8*(1-EXP(-K105/$D$8))*$C$8</f>
        <v>2.33455565459806E-011</v>
      </c>
      <c r="R105" s="66" t="n">
        <f aca="false">$B$13-K105</f>
        <v>1</v>
      </c>
      <c r="S105" s="67" t="n">
        <f aca="false">VLOOKUP($R105,$K$6:$Q$506,5)/$C$26</f>
        <v>0.0184534384504902</v>
      </c>
      <c r="T105" s="68" t="n">
        <f aca="false">VLOOKUP($R105,$K$6:$Q$506,6)/$C$26</f>
        <v>2.15345834567292</v>
      </c>
      <c r="U105" s="69" t="n">
        <f aca="false">VLOOKUP($R105,$K$6:$Q$506,7)/$C$26</f>
        <v>4.00243922870704</v>
      </c>
      <c r="V105" s="28" t="s">
        <v>221</v>
      </c>
      <c r="W105" s="78" t="n">
        <f aca="false">G105*S105+H105*T105+I105*U105</f>
        <v>0</v>
      </c>
      <c r="X105" s="25"/>
    </row>
    <row r="106" customFormat="false" ht="15.75" hidden="false" customHeight="false" outlineLevel="0" collapsed="false">
      <c r="A106" s="25"/>
      <c r="B106" s="25"/>
      <c r="C106" s="25"/>
      <c r="D106" s="25"/>
      <c r="E106" s="25"/>
      <c r="F106" s="28" t="s">
        <v>222</v>
      </c>
      <c r="G106" s="103" t="n">
        <v>0</v>
      </c>
      <c r="H106" s="76" t="n">
        <v>0</v>
      </c>
      <c r="I106" s="77" t="n">
        <v>0</v>
      </c>
      <c r="J106" s="25"/>
      <c r="K106" s="61" t="n">
        <v>100</v>
      </c>
      <c r="L106" s="62" t="n">
        <f aca="false">$B$17+$B$18*EXP(-K106/$B$21)+$B$19*EXP(-K106/$B$22)+$B$20*EXP(-K106/$B$23)</f>
        <v>0.409427671993974</v>
      </c>
      <c r="M106" s="63" t="n">
        <f aca="false">EXP(-K106/$D$9)</f>
        <v>0.000208707611990194</v>
      </c>
      <c r="N106" s="63" t="n">
        <f aca="false">EXP(-K106/$D$8)</f>
        <v>0.399544075716742</v>
      </c>
      <c r="O106" s="64" t="n">
        <f aca="false">(K106*$B$17+$B$18*$B$21*(1-EXP(-K106/$B$21))+$B$19*$B$22*(1-EXP(-K106/$B$22))+$B$20*$B$23*(1-EXP(-K106/$B$23)))*$C$7</f>
        <v>8.92591593083618E-014</v>
      </c>
      <c r="P106" s="64" t="n">
        <f aca="false">$D$9*(1-EXP(-K106/$D$9))*$C$9</f>
        <v>2.36511891591603E-012</v>
      </c>
      <c r="Q106" s="65" t="n">
        <f aca="false">$D$8*(1-EXP(-K106/$D$8))*$C$8</f>
        <v>2.34896109656282E-011</v>
      </c>
      <c r="R106" s="66" t="n">
        <f aca="false">$B$13-K106</f>
        <v>0</v>
      </c>
      <c r="S106" s="67" t="n">
        <f aca="false">VLOOKUP($R106,$K$6:$Q$506,5)/$C$26</f>
        <v>0</v>
      </c>
      <c r="T106" s="68" t="n">
        <f aca="false">VLOOKUP($R106,$K$6:$Q$506,6)/$C$26</f>
        <v>0</v>
      </c>
      <c r="U106" s="69" t="n">
        <f aca="false">VLOOKUP($R106,$K$6:$Q$506,7)/$C$26</f>
        <v>0</v>
      </c>
      <c r="V106" s="28" t="s">
        <v>222</v>
      </c>
      <c r="W106" s="78" t="n">
        <f aca="false">G106*S106+H106*T106+I106*U106</f>
        <v>0</v>
      </c>
      <c r="X106" s="25"/>
    </row>
    <row r="107" customFormat="false" ht="15.75" hidden="false" customHeight="false" outlineLevel="0" collapsed="false">
      <c r="A107" s="25"/>
      <c r="B107" s="25"/>
      <c r="C107" s="25"/>
      <c r="D107" s="25"/>
      <c r="E107" s="25"/>
      <c r="F107" s="25"/>
      <c r="G107" s="104"/>
      <c r="H107" s="105"/>
      <c r="I107" s="106"/>
      <c r="J107" s="25"/>
      <c r="K107" s="107"/>
      <c r="L107" s="108"/>
      <c r="M107" s="105"/>
      <c r="N107" s="105"/>
      <c r="O107" s="108"/>
      <c r="P107" s="109"/>
      <c r="Q107" s="109"/>
      <c r="R107" s="110"/>
      <c r="S107" s="111"/>
      <c r="T107" s="109"/>
      <c r="U107" s="112"/>
      <c r="V107" s="25"/>
      <c r="W107" s="113"/>
      <c r="X107" s="25"/>
    </row>
    <row r="108" customFormat="false" ht="15.75" hidden="false" customHeight="false" outlineLevel="0" collapsed="false">
      <c r="A108" s="25"/>
      <c r="B108" s="25"/>
      <c r="C108" s="25"/>
      <c r="D108" s="25"/>
      <c r="E108" s="25"/>
      <c r="F108" s="25"/>
      <c r="G108" s="104"/>
      <c r="H108" s="105"/>
      <c r="I108" s="106"/>
      <c r="J108" s="25"/>
      <c r="K108" s="107"/>
      <c r="L108" s="108"/>
      <c r="M108" s="105"/>
      <c r="N108" s="105"/>
      <c r="O108" s="108"/>
      <c r="P108" s="109"/>
      <c r="Q108" s="109"/>
      <c r="R108" s="110"/>
      <c r="S108" s="111"/>
      <c r="T108" s="109"/>
      <c r="U108" s="112"/>
      <c r="V108" s="25"/>
      <c r="W108" s="113"/>
      <c r="X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5"/>
      <c r="G109" s="104"/>
      <c r="H109" s="105"/>
      <c r="I109" s="106"/>
      <c r="J109" s="25"/>
      <c r="K109" s="107"/>
      <c r="L109" s="108"/>
      <c r="M109" s="105"/>
      <c r="N109" s="105"/>
      <c r="O109" s="108"/>
      <c r="P109" s="109"/>
      <c r="Q109" s="109"/>
      <c r="R109" s="110"/>
      <c r="S109" s="111"/>
      <c r="T109" s="109"/>
      <c r="U109" s="112"/>
      <c r="V109" s="25"/>
      <c r="W109" s="113"/>
      <c r="X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5"/>
      <c r="G110" s="104"/>
      <c r="H110" s="105"/>
      <c r="I110" s="106"/>
      <c r="J110" s="25"/>
      <c r="K110" s="107"/>
      <c r="L110" s="108"/>
      <c r="M110" s="105"/>
      <c r="N110" s="105"/>
      <c r="O110" s="108"/>
      <c r="P110" s="109"/>
      <c r="Q110" s="109"/>
      <c r="R110" s="110"/>
      <c r="S110" s="111"/>
      <c r="T110" s="109"/>
      <c r="U110" s="112"/>
      <c r="V110" s="25"/>
      <c r="W110" s="113"/>
      <c r="X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5"/>
      <c r="G111" s="104"/>
      <c r="H111" s="105"/>
      <c r="I111" s="106"/>
      <c r="J111" s="25"/>
      <c r="K111" s="107"/>
      <c r="L111" s="108"/>
      <c r="M111" s="105"/>
      <c r="N111" s="105"/>
      <c r="O111" s="108"/>
      <c r="P111" s="109"/>
      <c r="Q111" s="109"/>
      <c r="R111" s="110"/>
      <c r="S111" s="111"/>
      <c r="T111" s="109"/>
      <c r="U111" s="112"/>
      <c r="V111" s="25"/>
      <c r="W111" s="113"/>
      <c r="X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5"/>
      <c r="G112" s="104"/>
      <c r="H112" s="105"/>
      <c r="I112" s="106"/>
      <c r="J112" s="25"/>
      <c r="K112" s="107"/>
      <c r="L112" s="108"/>
      <c r="M112" s="105"/>
      <c r="N112" s="105"/>
      <c r="O112" s="108"/>
      <c r="P112" s="109"/>
      <c r="Q112" s="109"/>
      <c r="R112" s="110"/>
      <c r="S112" s="111"/>
      <c r="T112" s="109"/>
      <c r="U112" s="112"/>
      <c r="V112" s="25"/>
      <c r="W112" s="113"/>
      <c r="X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5"/>
      <c r="G113" s="104"/>
      <c r="H113" s="105"/>
      <c r="I113" s="106"/>
      <c r="J113" s="25"/>
      <c r="K113" s="107"/>
      <c r="L113" s="108"/>
      <c r="M113" s="105"/>
      <c r="N113" s="105"/>
      <c r="O113" s="108"/>
      <c r="P113" s="109"/>
      <c r="Q113" s="109"/>
      <c r="R113" s="110"/>
      <c r="S113" s="111"/>
      <c r="T113" s="109"/>
      <c r="U113" s="112"/>
      <c r="V113" s="25"/>
      <c r="W113" s="113"/>
      <c r="X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5"/>
      <c r="G114" s="104"/>
      <c r="H114" s="105"/>
      <c r="I114" s="106"/>
      <c r="J114" s="25"/>
      <c r="K114" s="107"/>
      <c r="L114" s="108"/>
      <c r="M114" s="105"/>
      <c r="N114" s="105"/>
      <c r="O114" s="108"/>
      <c r="P114" s="109"/>
      <c r="Q114" s="109"/>
      <c r="R114" s="110"/>
      <c r="S114" s="111"/>
      <c r="T114" s="109"/>
      <c r="U114" s="112"/>
      <c r="V114" s="25"/>
      <c r="W114" s="113"/>
      <c r="X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5"/>
      <c r="G115" s="104"/>
      <c r="H115" s="105"/>
      <c r="I115" s="106"/>
      <c r="J115" s="25"/>
      <c r="K115" s="107"/>
      <c r="L115" s="108"/>
      <c r="M115" s="105"/>
      <c r="N115" s="105"/>
      <c r="O115" s="108"/>
      <c r="P115" s="109"/>
      <c r="Q115" s="109"/>
      <c r="R115" s="110"/>
      <c r="S115" s="111"/>
      <c r="T115" s="109"/>
      <c r="U115" s="112"/>
      <c r="V115" s="25"/>
      <c r="W115" s="113"/>
      <c r="X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5"/>
      <c r="G116" s="104"/>
      <c r="H116" s="105"/>
      <c r="I116" s="106"/>
      <c r="J116" s="25"/>
      <c r="K116" s="107"/>
      <c r="L116" s="108"/>
      <c r="M116" s="105"/>
      <c r="N116" s="105"/>
      <c r="O116" s="108"/>
      <c r="P116" s="109"/>
      <c r="Q116" s="109"/>
      <c r="R116" s="110"/>
      <c r="S116" s="111"/>
      <c r="T116" s="109"/>
      <c r="U116" s="112"/>
      <c r="V116" s="25"/>
      <c r="W116" s="113"/>
      <c r="X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5"/>
      <c r="G117" s="104"/>
      <c r="H117" s="105"/>
      <c r="I117" s="106"/>
      <c r="J117" s="25"/>
      <c r="K117" s="107"/>
      <c r="L117" s="108"/>
      <c r="M117" s="105"/>
      <c r="N117" s="105"/>
      <c r="O117" s="108"/>
      <c r="P117" s="109"/>
      <c r="Q117" s="109"/>
      <c r="R117" s="110"/>
      <c r="S117" s="111"/>
      <c r="T117" s="109"/>
      <c r="U117" s="112"/>
      <c r="V117" s="25"/>
      <c r="W117" s="113"/>
      <c r="X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5"/>
      <c r="G118" s="104"/>
      <c r="H118" s="105"/>
      <c r="I118" s="106"/>
      <c r="J118" s="25"/>
      <c r="K118" s="107"/>
      <c r="L118" s="108"/>
      <c r="M118" s="105"/>
      <c r="N118" s="105"/>
      <c r="O118" s="108"/>
      <c r="P118" s="109"/>
      <c r="Q118" s="109"/>
      <c r="R118" s="110"/>
      <c r="S118" s="111"/>
      <c r="T118" s="109"/>
      <c r="U118" s="112"/>
      <c r="V118" s="25"/>
      <c r="W118" s="113"/>
      <c r="X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5"/>
      <c r="G119" s="104"/>
      <c r="H119" s="105"/>
      <c r="I119" s="106"/>
      <c r="J119" s="25"/>
      <c r="K119" s="107"/>
      <c r="L119" s="108"/>
      <c r="M119" s="105"/>
      <c r="N119" s="105"/>
      <c r="O119" s="108"/>
      <c r="P119" s="109"/>
      <c r="Q119" s="109"/>
      <c r="R119" s="110"/>
      <c r="S119" s="111"/>
      <c r="T119" s="109"/>
      <c r="U119" s="112"/>
      <c r="V119" s="25"/>
      <c r="W119" s="113"/>
      <c r="X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5"/>
      <c r="G120" s="104"/>
      <c r="H120" s="105"/>
      <c r="I120" s="106"/>
      <c r="J120" s="25"/>
      <c r="K120" s="107"/>
      <c r="L120" s="108"/>
      <c r="M120" s="105"/>
      <c r="N120" s="105"/>
      <c r="O120" s="108"/>
      <c r="P120" s="109"/>
      <c r="Q120" s="109"/>
      <c r="R120" s="110"/>
      <c r="S120" s="111"/>
      <c r="T120" s="109"/>
      <c r="U120" s="112"/>
      <c r="V120" s="25"/>
      <c r="W120" s="113"/>
      <c r="X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5"/>
      <c r="G121" s="104"/>
      <c r="H121" s="105"/>
      <c r="I121" s="106"/>
      <c r="J121" s="25"/>
      <c r="K121" s="107"/>
      <c r="L121" s="108"/>
      <c r="M121" s="105"/>
      <c r="N121" s="105"/>
      <c r="O121" s="108"/>
      <c r="P121" s="109"/>
      <c r="Q121" s="109"/>
      <c r="R121" s="110"/>
      <c r="S121" s="111"/>
      <c r="T121" s="109"/>
      <c r="U121" s="112"/>
      <c r="V121" s="25"/>
      <c r="W121" s="113"/>
      <c r="X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5"/>
      <c r="G122" s="104"/>
      <c r="H122" s="105"/>
      <c r="I122" s="106"/>
      <c r="J122" s="25"/>
      <c r="K122" s="107"/>
      <c r="L122" s="108"/>
      <c r="M122" s="105"/>
      <c r="N122" s="105"/>
      <c r="O122" s="108"/>
      <c r="P122" s="109"/>
      <c r="Q122" s="109"/>
      <c r="R122" s="110"/>
      <c r="S122" s="111"/>
      <c r="T122" s="109"/>
      <c r="U122" s="112"/>
      <c r="V122" s="25"/>
      <c r="W122" s="113"/>
      <c r="X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5"/>
      <c r="G123" s="104"/>
      <c r="H123" s="105"/>
      <c r="I123" s="106"/>
      <c r="J123" s="25"/>
      <c r="K123" s="107"/>
      <c r="L123" s="108"/>
      <c r="M123" s="105"/>
      <c r="N123" s="105"/>
      <c r="O123" s="108"/>
      <c r="P123" s="109"/>
      <c r="Q123" s="109"/>
      <c r="R123" s="110"/>
      <c r="S123" s="111"/>
      <c r="T123" s="109"/>
      <c r="U123" s="112"/>
      <c r="V123" s="25"/>
      <c r="W123" s="113"/>
      <c r="X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5"/>
      <c r="G124" s="104"/>
      <c r="H124" s="105"/>
      <c r="I124" s="106"/>
      <c r="J124" s="25"/>
      <c r="K124" s="107"/>
      <c r="L124" s="108"/>
      <c r="M124" s="105"/>
      <c r="N124" s="105"/>
      <c r="O124" s="108"/>
      <c r="P124" s="109"/>
      <c r="Q124" s="109"/>
      <c r="R124" s="110"/>
      <c r="S124" s="111"/>
      <c r="T124" s="109"/>
      <c r="U124" s="112"/>
      <c r="V124" s="25"/>
      <c r="W124" s="113"/>
      <c r="X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5"/>
      <c r="G125" s="104"/>
      <c r="H125" s="105"/>
      <c r="I125" s="106"/>
      <c r="J125" s="25"/>
      <c r="K125" s="107"/>
      <c r="L125" s="108"/>
      <c r="M125" s="105"/>
      <c r="N125" s="105"/>
      <c r="O125" s="108"/>
      <c r="P125" s="109"/>
      <c r="Q125" s="109"/>
      <c r="R125" s="110"/>
      <c r="S125" s="111"/>
      <c r="T125" s="109"/>
      <c r="U125" s="112"/>
      <c r="V125" s="25"/>
      <c r="W125" s="113"/>
      <c r="X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5"/>
      <c r="G126" s="104"/>
      <c r="H126" s="105"/>
      <c r="I126" s="106"/>
      <c r="J126" s="25"/>
      <c r="K126" s="107"/>
      <c r="L126" s="108"/>
      <c r="M126" s="105"/>
      <c r="N126" s="105"/>
      <c r="O126" s="108"/>
      <c r="P126" s="109"/>
      <c r="Q126" s="109"/>
      <c r="R126" s="110"/>
      <c r="S126" s="111"/>
      <c r="T126" s="109"/>
      <c r="U126" s="112"/>
      <c r="V126" s="25"/>
      <c r="W126" s="113"/>
      <c r="X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5"/>
      <c r="G127" s="104"/>
      <c r="H127" s="105"/>
      <c r="I127" s="106"/>
      <c r="J127" s="25"/>
      <c r="K127" s="107"/>
      <c r="L127" s="108"/>
      <c r="M127" s="105"/>
      <c r="N127" s="105"/>
      <c r="O127" s="108"/>
      <c r="P127" s="109"/>
      <c r="Q127" s="109"/>
      <c r="R127" s="110"/>
      <c r="S127" s="111"/>
      <c r="T127" s="109"/>
      <c r="U127" s="112"/>
      <c r="V127" s="25"/>
      <c r="W127" s="113"/>
      <c r="X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5"/>
      <c r="G128" s="104"/>
      <c r="H128" s="105"/>
      <c r="I128" s="106"/>
      <c r="J128" s="25"/>
      <c r="K128" s="107"/>
      <c r="L128" s="108"/>
      <c r="M128" s="105"/>
      <c r="N128" s="105"/>
      <c r="O128" s="108"/>
      <c r="P128" s="109"/>
      <c r="Q128" s="109"/>
      <c r="R128" s="110"/>
      <c r="S128" s="111"/>
      <c r="T128" s="109"/>
      <c r="U128" s="112"/>
      <c r="V128" s="25"/>
      <c r="W128" s="113"/>
      <c r="X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5"/>
      <c r="G129" s="104"/>
      <c r="H129" s="105"/>
      <c r="I129" s="106"/>
      <c r="J129" s="25"/>
      <c r="K129" s="107"/>
      <c r="L129" s="108"/>
      <c r="M129" s="105"/>
      <c r="N129" s="105"/>
      <c r="O129" s="108"/>
      <c r="P129" s="109"/>
      <c r="Q129" s="109"/>
      <c r="R129" s="110"/>
      <c r="S129" s="111"/>
      <c r="T129" s="109"/>
      <c r="U129" s="112"/>
      <c r="V129" s="25"/>
      <c r="W129" s="113"/>
      <c r="X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5"/>
      <c r="G130" s="104"/>
      <c r="H130" s="105"/>
      <c r="I130" s="106"/>
      <c r="J130" s="25"/>
      <c r="K130" s="107"/>
      <c r="L130" s="108"/>
      <c r="M130" s="105"/>
      <c r="N130" s="105"/>
      <c r="O130" s="108"/>
      <c r="P130" s="109"/>
      <c r="Q130" s="109"/>
      <c r="R130" s="110"/>
      <c r="S130" s="111"/>
      <c r="T130" s="109"/>
      <c r="U130" s="112"/>
      <c r="V130" s="25"/>
      <c r="W130" s="113"/>
      <c r="X130" s="25"/>
    </row>
    <row r="131" customFormat="false" ht="15.75" hidden="false" customHeight="false" outlineLevel="0" collapsed="false">
      <c r="A131" s="25"/>
      <c r="B131" s="25"/>
      <c r="C131" s="25"/>
      <c r="D131" s="25"/>
      <c r="E131" s="25"/>
      <c r="F131" s="25"/>
      <c r="G131" s="104"/>
      <c r="H131" s="105"/>
      <c r="I131" s="106"/>
      <c r="J131" s="25"/>
      <c r="K131" s="107"/>
      <c r="L131" s="108"/>
      <c r="M131" s="105"/>
      <c r="N131" s="105"/>
      <c r="O131" s="108"/>
      <c r="P131" s="109"/>
      <c r="Q131" s="109"/>
      <c r="R131" s="110"/>
      <c r="S131" s="111"/>
      <c r="T131" s="109"/>
      <c r="U131" s="112"/>
      <c r="V131" s="25"/>
      <c r="W131" s="113"/>
      <c r="X131" s="25"/>
    </row>
    <row r="132" customFormat="false" ht="15.75" hidden="false" customHeight="false" outlineLevel="0" collapsed="false">
      <c r="A132" s="25"/>
      <c r="B132" s="25"/>
      <c r="C132" s="25"/>
      <c r="D132" s="25"/>
      <c r="E132" s="25"/>
      <c r="F132" s="25"/>
      <c r="G132" s="104"/>
      <c r="H132" s="105"/>
      <c r="I132" s="106"/>
      <c r="J132" s="25"/>
      <c r="K132" s="107"/>
      <c r="L132" s="108"/>
      <c r="M132" s="105"/>
      <c r="N132" s="105"/>
      <c r="O132" s="108"/>
      <c r="P132" s="109"/>
      <c r="Q132" s="109"/>
      <c r="R132" s="110"/>
      <c r="S132" s="111"/>
      <c r="T132" s="109"/>
      <c r="U132" s="112"/>
      <c r="V132" s="25"/>
      <c r="W132" s="113"/>
      <c r="X132" s="25"/>
    </row>
    <row r="133" customFormat="false" ht="15.75" hidden="false" customHeight="false" outlineLevel="0" collapsed="false">
      <c r="A133" s="25"/>
      <c r="B133" s="25"/>
      <c r="C133" s="25"/>
      <c r="D133" s="25"/>
      <c r="E133" s="25"/>
      <c r="F133" s="25"/>
      <c r="G133" s="104"/>
      <c r="H133" s="105"/>
      <c r="I133" s="106"/>
      <c r="J133" s="25"/>
      <c r="K133" s="107"/>
      <c r="L133" s="108"/>
      <c r="M133" s="105"/>
      <c r="N133" s="105"/>
      <c r="O133" s="108"/>
      <c r="P133" s="109"/>
      <c r="Q133" s="109"/>
      <c r="R133" s="110"/>
      <c r="S133" s="111"/>
      <c r="T133" s="109"/>
      <c r="U133" s="112"/>
      <c r="V133" s="25"/>
      <c r="W133" s="113"/>
      <c r="X133" s="25"/>
    </row>
    <row r="134" customFormat="false" ht="15.75" hidden="false" customHeight="false" outlineLevel="0" collapsed="false">
      <c r="A134" s="25"/>
      <c r="B134" s="25"/>
      <c r="C134" s="25"/>
      <c r="D134" s="25"/>
      <c r="E134" s="25"/>
      <c r="F134" s="25"/>
      <c r="G134" s="104"/>
      <c r="H134" s="105"/>
      <c r="I134" s="106"/>
      <c r="J134" s="25"/>
      <c r="K134" s="107"/>
      <c r="L134" s="108"/>
      <c r="M134" s="105"/>
      <c r="N134" s="105"/>
      <c r="O134" s="108"/>
      <c r="P134" s="109"/>
      <c r="Q134" s="109"/>
      <c r="R134" s="110"/>
      <c r="S134" s="111"/>
      <c r="T134" s="109"/>
      <c r="U134" s="112"/>
      <c r="V134" s="25"/>
      <c r="W134" s="113"/>
      <c r="X134" s="25"/>
    </row>
    <row r="135" customFormat="false" ht="15.75" hidden="false" customHeight="false" outlineLevel="0" collapsed="false">
      <c r="A135" s="25"/>
      <c r="B135" s="25"/>
      <c r="C135" s="25"/>
      <c r="D135" s="25"/>
      <c r="E135" s="25"/>
      <c r="F135" s="25"/>
      <c r="G135" s="104"/>
      <c r="H135" s="105"/>
      <c r="I135" s="106"/>
      <c r="J135" s="25"/>
      <c r="K135" s="107"/>
      <c r="L135" s="108"/>
      <c r="M135" s="105"/>
      <c r="N135" s="105"/>
      <c r="O135" s="108"/>
      <c r="P135" s="109"/>
      <c r="Q135" s="109"/>
      <c r="R135" s="110"/>
      <c r="S135" s="111"/>
      <c r="T135" s="109"/>
      <c r="U135" s="112"/>
      <c r="V135" s="25"/>
      <c r="W135" s="113"/>
      <c r="X135" s="25"/>
    </row>
    <row r="136" customFormat="false" ht="15.75" hidden="false" customHeight="false" outlineLevel="0" collapsed="false">
      <c r="A136" s="25"/>
      <c r="B136" s="25"/>
      <c r="C136" s="25"/>
      <c r="D136" s="25"/>
      <c r="E136" s="25"/>
      <c r="F136" s="25"/>
      <c r="G136" s="104"/>
      <c r="H136" s="105"/>
      <c r="I136" s="106"/>
      <c r="J136" s="25"/>
      <c r="K136" s="107"/>
      <c r="L136" s="108"/>
      <c r="M136" s="105"/>
      <c r="N136" s="105"/>
      <c r="O136" s="108"/>
      <c r="P136" s="109"/>
      <c r="Q136" s="109"/>
      <c r="R136" s="110"/>
      <c r="S136" s="111"/>
      <c r="T136" s="109"/>
      <c r="U136" s="112"/>
      <c r="V136" s="25"/>
      <c r="W136" s="113"/>
      <c r="X136" s="25"/>
    </row>
    <row r="137" customFormat="false" ht="15.75" hidden="false" customHeight="false" outlineLevel="0" collapsed="false">
      <c r="A137" s="25"/>
      <c r="B137" s="25"/>
      <c r="C137" s="25"/>
      <c r="D137" s="25"/>
      <c r="E137" s="25"/>
      <c r="F137" s="25"/>
      <c r="G137" s="104"/>
      <c r="H137" s="105"/>
      <c r="I137" s="106"/>
      <c r="J137" s="25"/>
      <c r="K137" s="107"/>
      <c r="L137" s="108"/>
      <c r="M137" s="105"/>
      <c r="N137" s="105"/>
      <c r="O137" s="108"/>
      <c r="P137" s="109"/>
      <c r="Q137" s="109"/>
      <c r="R137" s="110"/>
      <c r="S137" s="111"/>
      <c r="T137" s="109"/>
      <c r="U137" s="112"/>
      <c r="V137" s="25"/>
      <c r="W137" s="113"/>
      <c r="X137" s="25"/>
    </row>
    <row r="138" customFormat="false" ht="15.75" hidden="false" customHeight="false" outlineLevel="0" collapsed="false">
      <c r="A138" s="25"/>
      <c r="B138" s="25"/>
      <c r="C138" s="25"/>
      <c r="D138" s="25"/>
      <c r="E138" s="25"/>
      <c r="F138" s="25"/>
      <c r="G138" s="104"/>
      <c r="H138" s="105"/>
      <c r="I138" s="106"/>
      <c r="J138" s="25"/>
      <c r="K138" s="107"/>
      <c r="L138" s="108"/>
      <c r="M138" s="105"/>
      <c r="N138" s="105"/>
      <c r="O138" s="108"/>
      <c r="P138" s="109"/>
      <c r="Q138" s="109"/>
      <c r="R138" s="110"/>
      <c r="S138" s="111"/>
      <c r="T138" s="109"/>
      <c r="U138" s="112"/>
      <c r="V138" s="25"/>
      <c r="W138" s="113"/>
      <c r="X138" s="25"/>
    </row>
    <row r="139" customFormat="false" ht="15.75" hidden="false" customHeight="false" outlineLevel="0" collapsed="false">
      <c r="A139" s="25"/>
      <c r="B139" s="25"/>
      <c r="C139" s="25"/>
      <c r="D139" s="25"/>
      <c r="E139" s="25"/>
      <c r="F139" s="25"/>
      <c r="G139" s="104"/>
      <c r="H139" s="105"/>
      <c r="I139" s="106"/>
      <c r="J139" s="25"/>
      <c r="K139" s="107"/>
      <c r="L139" s="108"/>
      <c r="M139" s="105"/>
      <c r="N139" s="105"/>
      <c r="O139" s="108"/>
      <c r="P139" s="109"/>
      <c r="Q139" s="109"/>
      <c r="R139" s="110"/>
      <c r="S139" s="111"/>
      <c r="T139" s="109"/>
      <c r="U139" s="112"/>
      <c r="V139" s="25"/>
      <c r="W139" s="113"/>
      <c r="X139" s="25"/>
    </row>
    <row r="140" customFormat="false" ht="15.75" hidden="false" customHeight="false" outlineLevel="0" collapsed="false">
      <c r="A140" s="25"/>
      <c r="B140" s="25"/>
      <c r="C140" s="25"/>
      <c r="D140" s="25"/>
      <c r="E140" s="25"/>
      <c r="F140" s="25"/>
      <c r="G140" s="104"/>
      <c r="H140" s="105"/>
      <c r="I140" s="106"/>
      <c r="J140" s="25"/>
      <c r="K140" s="107"/>
      <c r="L140" s="108"/>
      <c r="M140" s="105"/>
      <c r="N140" s="105"/>
      <c r="O140" s="108"/>
      <c r="P140" s="109"/>
      <c r="Q140" s="109"/>
      <c r="R140" s="110"/>
      <c r="S140" s="111"/>
      <c r="T140" s="109"/>
      <c r="U140" s="112"/>
      <c r="V140" s="25"/>
      <c r="W140" s="113"/>
      <c r="X140" s="25"/>
    </row>
    <row r="141" customFormat="false" ht="15.75" hidden="false" customHeight="false" outlineLevel="0" collapsed="false">
      <c r="A141" s="25"/>
      <c r="B141" s="25"/>
      <c r="C141" s="25"/>
      <c r="D141" s="25"/>
      <c r="E141" s="25"/>
      <c r="F141" s="25"/>
      <c r="G141" s="104"/>
      <c r="H141" s="105"/>
      <c r="I141" s="106"/>
      <c r="J141" s="25"/>
      <c r="K141" s="107"/>
      <c r="L141" s="108"/>
      <c r="M141" s="105"/>
      <c r="N141" s="105"/>
      <c r="O141" s="108"/>
      <c r="P141" s="109"/>
      <c r="Q141" s="109"/>
      <c r="R141" s="110"/>
      <c r="S141" s="111"/>
      <c r="T141" s="109"/>
      <c r="U141" s="112"/>
      <c r="V141" s="25"/>
      <c r="W141" s="113"/>
      <c r="X141" s="25"/>
    </row>
    <row r="142" customFormat="false" ht="15.75" hidden="false" customHeight="false" outlineLevel="0" collapsed="false">
      <c r="A142" s="25"/>
      <c r="B142" s="25"/>
      <c r="C142" s="25"/>
      <c r="D142" s="25"/>
      <c r="E142" s="25"/>
      <c r="F142" s="25"/>
      <c r="G142" s="104"/>
      <c r="H142" s="105"/>
      <c r="I142" s="106"/>
      <c r="J142" s="25"/>
      <c r="K142" s="107"/>
      <c r="L142" s="108"/>
      <c r="M142" s="105"/>
      <c r="N142" s="105"/>
      <c r="O142" s="108"/>
      <c r="P142" s="109"/>
      <c r="Q142" s="109"/>
      <c r="R142" s="110"/>
      <c r="S142" s="111"/>
      <c r="T142" s="109"/>
      <c r="U142" s="112"/>
      <c r="V142" s="25"/>
      <c r="W142" s="113"/>
      <c r="X142" s="25"/>
    </row>
    <row r="143" customFormat="false" ht="15.75" hidden="false" customHeight="false" outlineLevel="0" collapsed="false">
      <c r="A143" s="25"/>
      <c r="B143" s="25"/>
      <c r="C143" s="25"/>
      <c r="D143" s="25"/>
      <c r="E143" s="25"/>
      <c r="F143" s="25"/>
      <c r="G143" s="104"/>
      <c r="H143" s="105"/>
      <c r="I143" s="106"/>
      <c r="J143" s="25"/>
      <c r="K143" s="107"/>
      <c r="L143" s="108"/>
      <c r="M143" s="105"/>
      <c r="N143" s="105"/>
      <c r="O143" s="108"/>
      <c r="P143" s="109"/>
      <c r="Q143" s="109"/>
      <c r="R143" s="110"/>
      <c r="S143" s="111"/>
      <c r="T143" s="109"/>
      <c r="U143" s="112"/>
      <c r="V143" s="25"/>
      <c r="W143" s="113"/>
      <c r="X143" s="25"/>
    </row>
    <row r="144" customFormat="false" ht="15.75" hidden="false" customHeight="false" outlineLevel="0" collapsed="false">
      <c r="A144" s="25"/>
      <c r="B144" s="25"/>
      <c r="C144" s="25"/>
      <c r="D144" s="25"/>
      <c r="E144" s="25"/>
      <c r="F144" s="25"/>
      <c r="G144" s="104"/>
      <c r="H144" s="105"/>
      <c r="I144" s="106"/>
      <c r="J144" s="25"/>
      <c r="K144" s="107"/>
      <c r="L144" s="108"/>
      <c r="M144" s="105"/>
      <c r="N144" s="105"/>
      <c r="O144" s="108"/>
      <c r="P144" s="109"/>
      <c r="Q144" s="109"/>
      <c r="R144" s="110"/>
      <c r="S144" s="111"/>
      <c r="T144" s="109"/>
      <c r="U144" s="112"/>
      <c r="V144" s="25"/>
      <c r="W144" s="113"/>
      <c r="X144" s="25"/>
    </row>
    <row r="145" customFormat="false" ht="15.75" hidden="false" customHeight="false" outlineLevel="0" collapsed="false">
      <c r="A145" s="25"/>
      <c r="B145" s="25"/>
      <c r="C145" s="25"/>
      <c r="D145" s="25"/>
      <c r="E145" s="25"/>
      <c r="F145" s="25"/>
      <c r="G145" s="104"/>
      <c r="H145" s="105"/>
      <c r="I145" s="106"/>
      <c r="J145" s="25"/>
      <c r="K145" s="107"/>
      <c r="L145" s="108"/>
      <c r="M145" s="105"/>
      <c r="N145" s="105"/>
      <c r="O145" s="108"/>
      <c r="P145" s="109"/>
      <c r="Q145" s="109"/>
      <c r="R145" s="110"/>
      <c r="S145" s="111"/>
      <c r="T145" s="109"/>
      <c r="U145" s="112"/>
      <c r="V145" s="25"/>
      <c r="W145" s="113"/>
      <c r="X145" s="25"/>
    </row>
    <row r="146" customFormat="false" ht="15.75" hidden="false" customHeight="false" outlineLevel="0" collapsed="false">
      <c r="A146" s="25"/>
      <c r="B146" s="25"/>
      <c r="C146" s="25"/>
      <c r="D146" s="25"/>
      <c r="E146" s="25"/>
      <c r="F146" s="25"/>
      <c r="G146" s="104"/>
      <c r="H146" s="105"/>
      <c r="I146" s="106"/>
      <c r="J146" s="25"/>
      <c r="K146" s="107"/>
      <c r="L146" s="108"/>
      <c r="M146" s="105"/>
      <c r="N146" s="105"/>
      <c r="O146" s="108"/>
      <c r="P146" s="109"/>
      <c r="Q146" s="109"/>
      <c r="R146" s="110"/>
      <c r="S146" s="111"/>
      <c r="T146" s="109"/>
      <c r="U146" s="112"/>
      <c r="V146" s="25"/>
      <c r="W146" s="113"/>
      <c r="X146" s="25"/>
    </row>
    <row r="147" customFormat="false" ht="15.75" hidden="false" customHeight="false" outlineLevel="0" collapsed="false">
      <c r="A147" s="25"/>
      <c r="B147" s="25"/>
      <c r="C147" s="25"/>
      <c r="D147" s="25"/>
      <c r="E147" s="25"/>
      <c r="F147" s="25"/>
      <c r="G147" s="104"/>
      <c r="H147" s="105"/>
      <c r="I147" s="106"/>
      <c r="J147" s="25"/>
      <c r="K147" s="107"/>
      <c r="L147" s="108"/>
      <c r="M147" s="105"/>
      <c r="N147" s="105"/>
      <c r="O147" s="108"/>
      <c r="P147" s="109"/>
      <c r="Q147" s="109"/>
      <c r="R147" s="110"/>
      <c r="S147" s="111"/>
      <c r="T147" s="109"/>
      <c r="U147" s="112"/>
      <c r="V147" s="25"/>
      <c r="W147" s="113"/>
      <c r="X147" s="25"/>
    </row>
    <row r="148" customFormat="false" ht="15.75" hidden="false" customHeight="false" outlineLevel="0" collapsed="false">
      <c r="A148" s="25"/>
      <c r="B148" s="25"/>
      <c r="C148" s="25"/>
      <c r="D148" s="25"/>
      <c r="E148" s="25"/>
      <c r="F148" s="25"/>
      <c r="G148" s="104"/>
      <c r="H148" s="105"/>
      <c r="I148" s="106"/>
      <c r="J148" s="25"/>
      <c r="K148" s="107"/>
      <c r="L148" s="108"/>
      <c r="M148" s="105"/>
      <c r="N148" s="105"/>
      <c r="O148" s="108"/>
      <c r="P148" s="109"/>
      <c r="Q148" s="109"/>
      <c r="R148" s="110"/>
      <c r="S148" s="111"/>
      <c r="T148" s="109"/>
      <c r="U148" s="112"/>
      <c r="V148" s="25"/>
      <c r="W148" s="113"/>
      <c r="X148" s="25"/>
    </row>
    <row r="149" customFormat="false" ht="15.75" hidden="false" customHeight="false" outlineLevel="0" collapsed="false">
      <c r="A149" s="25"/>
      <c r="B149" s="25"/>
      <c r="C149" s="25"/>
      <c r="D149" s="25"/>
      <c r="E149" s="25"/>
      <c r="F149" s="25"/>
      <c r="G149" s="104"/>
      <c r="H149" s="105"/>
      <c r="I149" s="106"/>
      <c r="J149" s="25"/>
      <c r="K149" s="107"/>
      <c r="L149" s="108"/>
      <c r="M149" s="105"/>
      <c r="N149" s="105"/>
      <c r="O149" s="108"/>
      <c r="P149" s="109"/>
      <c r="Q149" s="109"/>
      <c r="R149" s="110"/>
      <c r="S149" s="111"/>
      <c r="T149" s="109"/>
      <c r="U149" s="112"/>
      <c r="V149" s="25"/>
      <c r="W149" s="113"/>
      <c r="X149" s="25"/>
    </row>
    <row r="150" customFormat="false" ht="15.75" hidden="false" customHeight="false" outlineLevel="0" collapsed="false">
      <c r="A150" s="25"/>
      <c r="B150" s="25"/>
      <c r="C150" s="25"/>
      <c r="D150" s="25"/>
      <c r="E150" s="25"/>
      <c r="F150" s="25"/>
      <c r="G150" s="104"/>
      <c r="H150" s="105"/>
      <c r="I150" s="106"/>
      <c r="J150" s="25"/>
      <c r="K150" s="107"/>
      <c r="L150" s="108"/>
      <c r="M150" s="105"/>
      <c r="N150" s="105"/>
      <c r="O150" s="108"/>
      <c r="P150" s="109"/>
      <c r="Q150" s="109"/>
      <c r="R150" s="110"/>
      <c r="S150" s="111"/>
      <c r="T150" s="109"/>
      <c r="U150" s="112"/>
      <c r="V150" s="25"/>
      <c r="W150" s="113"/>
      <c r="X150" s="25"/>
    </row>
    <row r="151" customFormat="false" ht="15.75" hidden="false" customHeight="false" outlineLevel="0" collapsed="false">
      <c r="A151" s="25"/>
      <c r="B151" s="25"/>
      <c r="C151" s="25"/>
      <c r="D151" s="25"/>
      <c r="E151" s="25"/>
      <c r="F151" s="25"/>
      <c r="G151" s="104"/>
      <c r="H151" s="105"/>
      <c r="I151" s="106"/>
      <c r="J151" s="25"/>
      <c r="K151" s="107"/>
      <c r="L151" s="108"/>
      <c r="M151" s="105"/>
      <c r="N151" s="105"/>
      <c r="O151" s="108"/>
      <c r="P151" s="109"/>
      <c r="Q151" s="109"/>
      <c r="R151" s="110"/>
      <c r="S151" s="111"/>
      <c r="T151" s="109"/>
      <c r="U151" s="112"/>
      <c r="V151" s="25"/>
      <c r="W151" s="113"/>
      <c r="X151" s="25"/>
    </row>
    <row r="152" customFormat="false" ht="15.75" hidden="false" customHeight="false" outlineLevel="0" collapsed="false">
      <c r="A152" s="25"/>
      <c r="B152" s="25"/>
      <c r="C152" s="25"/>
      <c r="D152" s="25"/>
      <c r="E152" s="25"/>
      <c r="F152" s="25"/>
      <c r="G152" s="104"/>
      <c r="H152" s="105"/>
      <c r="I152" s="106"/>
      <c r="J152" s="25"/>
      <c r="K152" s="107"/>
      <c r="L152" s="108"/>
      <c r="M152" s="105"/>
      <c r="N152" s="105"/>
      <c r="O152" s="108"/>
      <c r="P152" s="109"/>
      <c r="Q152" s="109"/>
      <c r="R152" s="110"/>
      <c r="S152" s="111"/>
      <c r="T152" s="109"/>
      <c r="U152" s="112"/>
      <c r="V152" s="25"/>
      <c r="W152" s="113"/>
      <c r="X152" s="25"/>
    </row>
    <row r="153" customFormat="false" ht="15.75" hidden="false" customHeight="false" outlineLevel="0" collapsed="false">
      <c r="A153" s="25"/>
      <c r="B153" s="25"/>
      <c r="C153" s="25"/>
      <c r="D153" s="25"/>
      <c r="E153" s="25"/>
      <c r="F153" s="25"/>
      <c r="G153" s="104"/>
      <c r="H153" s="105"/>
      <c r="I153" s="106"/>
      <c r="J153" s="25"/>
      <c r="K153" s="107"/>
      <c r="L153" s="108"/>
      <c r="M153" s="105"/>
      <c r="N153" s="105"/>
      <c r="O153" s="108"/>
      <c r="P153" s="109"/>
      <c r="Q153" s="109"/>
      <c r="R153" s="110"/>
      <c r="S153" s="111"/>
      <c r="T153" s="109"/>
      <c r="U153" s="112"/>
      <c r="V153" s="25"/>
      <c r="W153" s="113"/>
      <c r="X153" s="25"/>
    </row>
    <row r="154" customFormat="false" ht="15.75" hidden="false" customHeight="false" outlineLevel="0" collapsed="false">
      <c r="A154" s="25"/>
      <c r="B154" s="25"/>
      <c r="C154" s="25"/>
      <c r="D154" s="25"/>
      <c r="E154" s="25"/>
      <c r="F154" s="25"/>
      <c r="G154" s="104"/>
      <c r="H154" s="105"/>
      <c r="I154" s="106"/>
      <c r="J154" s="25"/>
      <c r="K154" s="107"/>
      <c r="L154" s="108"/>
      <c r="M154" s="105"/>
      <c r="N154" s="105"/>
      <c r="O154" s="108"/>
      <c r="P154" s="109"/>
      <c r="Q154" s="109"/>
      <c r="R154" s="110"/>
      <c r="S154" s="111"/>
      <c r="T154" s="109"/>
      <c r="U154" s="112"/>
      <c r="V154" s="25"/>
      <c r="W154" s="113"/>
      <c r="X154" s="25"/>
    </row>
    <row r="155" customFormat="false" ht="15.75" hidden="false" customHeight="false" outlineLevel="0" collapsed="false">
      <c r="A155" s="25"/>
      <c r="B155" s="25"/>
      <c r="C155" s="25"/>
      <c r="D155" s="25"/>
      <c r="E155" s="25"/>
      <c r="F155" s="25"/>
      <c r="G155" s="104"/>
      <c r="H155" s="105"/>
      <c r="I155" s="106"/>
      <c r="J155" s="25"/>
      <c r="K155" s="107"/>
      <c r="L155" s="108"/>
      <c r="M155" s="105"/>
      <c r="N155" s="105"/>
      <c r="O155" s="108"/>
      <c r="P155" s="109"/>
      <c r="Q155" s="109"/>
      <c r="R155" s="110"/>
      <c r="S155" s="111"/>
      <c r="T155" s="109"/>
      <c r="U155" s="112"/>
      <c r="V155" s="25"/>
      <c r="W155" s="113"/>
      <c r="X155" s="25"/>
    </row>
    <row r="156" customFormat="false" ht="15.75" hidden="false" customHeight="false" outlineLevel="0" collapsed="false">
      <c r="A156" s="25"/>
      <c r="B156" s="25"/>
      <c r="C156" s="25"/>
      <c r="D156" s="25"/>
      <c r="E156" s="25"/>
      <c r="F156" s="25"/>
      <c r="G156" s="104"/>
      <c r="H156" s="105"/>
      <c r="I156" s="106"/>
      <c r="J156" s="25"/>
      <c r="K156" s="107"/>
      <c r="L156" s="108"/>
      <c r="M156" s="105"/>
      <c r="N156" s="105"/>
      <c r="O156" s="108"/>
      <c r="P156" s="109"/>
      <c r="Q156" s="109"/>
      <c r="R156" s="110"/>
      <c r="S156" s="111"/>
      <c r="T156" s="109"/>
      <c r="U156" s="112"/>
      <c r="V156" s="25"/>
      <c r="W156" s="113"/>
      <c r="X156" s="25"/>
    </row>
    <row r="157" customFormat="false" ht="15.75" hidden="false" customHeight="false" outlineLevel="0" collapsed="false">
      <c r="A157" s="25"/>
      <c r="B157" s="25"/>
      <c r="C157" s="25"/>
      <c r="D157" s="25"/>
      <c r="E157" s="25"/>
      <c r="F157" s="25"/>
      <c r="G157" s="104"/>
      <c r="H157" s="105"/>
      <c r="I157" s="106"/>
      <c r="J157" s="25"/>
      <c r="K157" s="107"/>
      <c r="L157" s="108"/>
      <c r="M157" s="105"/>
      <c r="N157" s="105"/>
      <c r="O157" s="108"/>
      <c r="P157" s="109"/>
      <c r="Q157" s="109"/>
      <c r="R157" s="110"/>
      <c r="S157" s="111"/>
      <c r="T157" s="109"/>
      <c r="U157" s="112"/>
      <c r="V157" s="25"/>
      <c r="W157" s="113"/>
      <c r="X157" s="25"/>
    </row>
    <row r="158" customFormat="false" ht="15.75" hidden="false" customHeight="false" outlineLevel="0" collapsed="false">
      <c r="A158" s="25"/>
      <c r="B158" s="25"/>
      <c r="C158" s="25"/>
      <c r="D158" s="25"/>
      <c r="E158" s="25"/>
      <c r="F158" s="25"/>
      <c r="G158" s="104"/>
      <c r="H158" s="105"/>
      <c r="I158" s="106"/>
      <c r="J158" s="25"/>
      <c r="K158" s="107"/>
      <c r="L158" s="108"/>
      <c r="M158" s="105"/>
      <c r="N158" s="105"/>
      <c r="O158" s="108"/>
      <c r="P158" s="109"/>
      <c r="Q158" s="109"/>
      <c r="R158" s="110"/>
      <c r="S158" s="111"/>
      <c r="T158" s="109"/>
      <c r="U158" s="112"/>
      <c r="V158" s="25"/>
      <c r="W158" s="113"/>
      <c r="X158" s="25"/>
    </row>
    <row r="159" customFormat="false" ht="15.75" hidden="false" customHeight="false" outlineLevel="0" collapsed="false">
      <c r="A159" s="25"/>
      <c r="B159" s="25"/>
      <c r="C159" s="25"/>
      <c r="D159" s="25"/>
      <c r="E159" s="25"/>
      <c r="F159" s="25"/>
      <c r="G159" s="104"/>
      <c r="H159" s="105"/>
      <c r="I159" s="106"/>
      <c r="J159" s="25"/>
      <c r="K159" s="107"/>
      <c r="L159" s="108"/>
      <c r="M159" s="105"/>
      <c r="N159" s="105"/>
      <c r="O159" s="108"/>
      <c r="P159" s="109"/>
      <c r="Q159" s="109"/>
      <c r="R159" s="110"/>
      <c r="S159" s="111"/>
      <c r="T159" s="109"/>
      <c r="U159" s="112"/>
      <c r="V159" s="25"/>
      <c r="W159" s="113"/>
      <c r="X159" s="25"/>
    </row>
    <row r="160" customFormat="false" ht="15.75" hidden="false" customHeight="false" outlineLevel="0" collapsed="false">
      <c r="A160" s="25"/>
      <c r="B160" s="25"/>
      <c r="C160" s="25"/>
      <c r="D160" s="25"/>
      <c r="E160" s="25"/>
      <c r="F160" s="25"/>
      <c r="G160" s="104"/>
      <c r="H160" s="105"/>
      <c r="I160" s="106"/>
      <c r="J160" s="25"/>
      <c r="K160" s="107"/>
      <c r="L160" s="108"/>
      <c r="M160" s="105"/>
      <c r="N160" s="105"/>
      <c r="O160" s="108"/>
      <c r="P160" s="109"/>
      <c r="Q160" s="109"/>
      <c r="R160" s="110"/>
      <c r="S160" s="111"/>
      <c r="T160" s="109"/>
      <c r="U160" s="112"/>
      <c r="V160" s="25"/>
      <c r="W160" s="113"/>
      <c r="X160" s="25"/>
    </row>
    <row r="161" customFormat="false" ht="15.75" hidden="false" customHeight="false" outlineLevel="0" collapsed="false">
      <c r="A161" s="25"/>
      <c r="B161" s="25"/>
      <c r="C161" s="25"/>
      <c r="D161" s="25"/>
      <c r="E161" s="25"/>
      <c r="F161" s="25"/>
      <c r="G161" s="104"/>
      <c r="H161" s="105"/>
      <c r="I161" s="106"/>
      <c r="J161" s="25"/>
      <c r="K161" s="107"/>
      <c r="L161" s="108"/>
      <c r="M161" s="105"/>
      <c r="N161" s="105"/>
      <c r="O161" s="108"/>
      <c r="P161" s="109"/>
      <c r="Q161" s="109"/>
      <c r="R161" s="110"/>
      <c r="S161" s="111"/>
      <c r="T161" s="109"/>
      <c r="U161" s="112"/>
      <c r="V161" s="25"/>
      <c r="W161" s="113"/>
      <c r="X161" s="25"/>
    </row>
    <row r="162" customFormat="false" ht="15.75" hidden="false" customHeight="false" outlineLevel="0" collapsed="false">
      <c r="A162" s="25"/>
      <c r="B162" s="25"/>
      <c r="C162" s="25"/>
      <c r="D162" s="25"/>
      <c r="E162" s="25"/>
      <c r="F162" s="25"/>
      <c r="G162" s="104"/>
      <c r="H162" s="105"/>
      <c r="I162" s="106"/>
      <c r="J162" s="25"/>
      <c r="K162" s="107"/>
      <c r="L162" s="108"/>
      <c r="M162" s="105"/>
      <c r="N162" s="105"/>
      <c r="O162" s="108"/>
      <c r="P162" s="109"/>
      <c r="Q162" s="109"/>
      <c r="R162" s="110"/>
      <c r="S162" s="111"/>
      <c r="T162" s="109"/>
      <c r="U162" s="112"/>
      <c r="V162" s="25"/>
      <c r="W162" s="113"/>
      <c r="X162" s="25"/>
    </row>
    <row r="163" customFormat="false" ht="15.75" hidden="false" customHeight="false" outlineLevel="0" collapsed="false">
      <c r="A163" s="25"/>
      <c r="B163" s="25"/>
      <c r="C163" s="25"/>
      <c r="D163" s="25"/>
      <c r="E163" s="25"/>
      <c r="F163" s="25"/>
      <c r="G163" s="104"/>
      <c r="H163" s="105"/>
      <c r="I163" s="106"/>
      <c r="J163" s="25"/>
      <c r="K163" s="107"/>
      <c r="L163" s="108"/>
      <c r="M163" s="105"/>
      <c r="N163" s="105"/>
      <c r="O163" s="108"/>
      <c r="P163" s="109"/>
      <c r="Q163" s="109"/>
      <c r="R163" s="110"/>
      <c r="S163" s="111"/>
      <c r="T163" s="109"/>
      <c r="U163" s="112"/>
      <c r="V163" s="25"/>
      <c r="W163" s="113"/>
      <c r="X163" s="25"/>
    </row>
    <row r="164" customFormat="false" ht="15.75" hidden="false" customHeight="false" outlineLevel="0" collapsed="false">
      <c r="A164" s="25"/>
      <c r="B164" s="25"/>
      <c r="C164" s="25"/>
      <c r="D164" s="25"/>
      <c r="E164" s="25"/>
      <c r="F164" s="25"/>
      <c r="G164" s="104"/>
      <c r="H164" s="105"/>
      <c r="I164" s="106"/>
      <c r="J164" s="25"/>
      <c r="K164" s="107"/>
      <c r="L164" s="108"/>
      <c r="M164" s="105"/>
      <c r="N164" s="105"/>
      <c r="O164" s="108"/>
      <c r="P164" s="109"/>
      <c r="Q164" s="109"/>
      <c r="R164" s="110"/>
      <c r="S164" s="111"/>
      <c r="T164" s="109"/>
      <c r="U164" s="112"/>
      <c r="V164" s="25"/>
      <c r="W164" s="113"/>
      <c r="X164" s="25"/>
    </row>
    <row r="165" customFormat="false" ht="15.75" hidden="false" customHeight="false" outlineLevel="0" collapsed="false">
      <c r="A165" s="25"/>
      <c r="B165" s="25"/>
      <c r="C165" s="25"/>
      <c r="D165" s="25"/>
      <c r="E165" s="25"/>
      <c r="F165" s="25"/>
      <c r="G165" s="104"/>
      <c r="H165" s="105"/>
      <c r="I165" s="106"/>
      <c r="J165" s="25"/>
      <c r="K165" s="107"/>
      <c r="L165" s="108"/>
      <c r="M165" s="105"/>
      <c r="N165" s="105"/>
      <c r="O165" s="108"/>
      <c r="P165" s="109"/>
      <c r="Q165" s="109"/>
      <c r="R165" s="110"/>
      <c r="S165" s="111"/>
      <c r="T165" s="109"/>
      <c r="U165" s="112"/>
      <c r="V165" s="25"/>
      <c r="W165" s="113"/>
      <c r="X165" s="25"/>
    </row>
    <row r="166" customFormat="false" ht="15.75" hidden="false" customHeight="false" outlineLevel="0" collapsed="false">
      <c r="A166" s="25"/>
      <c r="B166" s="25"/>
      <c r="C166" s="25"/>
      <c r="D166" s="25"/>
      <c r="E166" s="25"/>
      <c r="F166" s="25"/>
      <c r="G166" s="104"/>
      <c r="H166" s="105"/>
      <c r="I166" s="106"/>
      <c r="J166" s="25"/>
      <c r="K166" s="107"/>
      <c r="L166" s="108"/>
      <c r="M166" s="105"/>
      <c r="N166" s="105"/>
      <c r="O166" s="108"/>
      <c r="P166" s="109"/>
      <c r="Q166" s="109"/>
      <c r="R166" s="110"/>
      <c r="S166" s="111"/>
      <c r="T166" s="109"/>
      <c r="U166" s="112"/>
      <c r="V166" s="25"/>
      <c r="W166" s="113"/>
      <c r="X166" s="25"/>
    </row>
    <row r="167" customFormat="false" ht="15.75" hidden="false" customHeight="false" outlineLevel="0" collapsed="false">
      <c r="A167" s="25"/>
      <c r="B167" s="25"/>
      <c r="C167" s="25"/>
      <c r="D167" s="25"/>
      <c r="E167" s="25"/>
      <c r="F167" s="25"/>
      <c r="G167" s="104"/>
      <c r="H167" s="105"/>
      <c r="I167" s="106"/>
      <c r="J167" s="25"/>
      <c r="K167" s="107"/>
      <c r="L167" s="108"/>
      <c r="M167" s="105"/>
      <c r="N167" s="105"/>
      <c r="O167" s="108"/>
      <c r="P167" s="109"/>
      <c r="Q167" s="109"/>
      <c r="R167" s="110"/>
      <c r="S167" s="111"/>
      <c r="T167" s="109"/>
      <c r="U167" s="112"/>
      <c r="V167" s="25"/>
      <c r="W167" s="113"/>
      <c r="X167" s="25"/>
    </row>
    <row r="168" customFormat="false" ht="15.75" hidden="false" customHeight="false" outlineLevel="0" collapsed="false">
      <c r="A168" s="25"/>
      <c r="B168" s="25"/>
      <c r="C168" s="25"/>
      <c r="D168" s="25"/>
      <c r="E168" s="25"/>
      <c r="F168" s="25"/>
      <c r="G168" s="104"/>
      <c r="H168" s="105"/>
      <c r="I168" s="106"/>
      <c r="J168" s="25"/>
      <c r="K168" s="107"/>
      <c r="L168" s="108"/>
      <c r="M168" s="105"/>
      <c r="N168" s="105"/>
      <c r="O168" s="108"/>
      <c r="P168" s="109"/>
      <c r="Q168" s="109"/>
      <c r="R168" s="110"/>
      <c r="S168" s="111"/>
      <c r="T168" s="109"/>
      <c r="U168" s="112"/>
      <c r="V168" s="25"/>
      <c r="W168" s="113"/>
      <c r="X168" s="25"/>
    </row>
    <row r="169" customFormat="false" ht="15.75" hidden="false" customHeight="false" outlineLevel="0" collapsed="false">
      <c r="A169" s="25"/>
      <c r="B169" s="25"/>
      <c r="C169" s="25"/>
      <c r="D169" s="25"/>
      <c r="E169" s="25"/>
      <c r="F169" s="25"/>
      <c r="G169" s="104"/>
      <c r="H169" s="105"/>
      <c r="I169" s="106"/>
      <c r="J169" s="25"/>
      <c r="K169" s="107"/>
      <c r="L169" s="108"/>
      <c r="M169" s="105"/>
      <c r="N169" s="105"/>
      <c r="O169" s="108"/>
      <c r="P169" s="109"/>
      <c r="Q169" s="109"/>
      <c r="R169" s="110"/>
      <c r="S169" s="111"/>
      <c r="T169" s="109"/>
      <c r="U169" s="112"/>
      <c r="V169" s="25"/>
      <c r="W169" s="113"/>
      <c r="X169" s="25"/>
    </row>
    <row r="170" customFormat="false" ht="15.75" hidden="false" customHeight="false" outlineLevel="0" collapsed="false">
      <c r="A170" s="25"/>
      <c r="B170" s="25"/>
      <c r="C170" s="25"/>
      <c r="D170" s="25"/>
      <c r="E170" s="25"/>
      <c r="F170" s="25"/>
      <c r="G170" s="104"/>
      <c r="H170" s="105"/>
      <c r="I170" s="106"/>
      <c r="J170" s="25"/>
      <c r="K170" s="107"/>
      <c r="L170" s="108"/>
      <c r="M170" s="105"/>
      <c r="N170" s="105"/>
      <c r="O170" s="108"/>
      <c r="P170" s="109"/>
      <c r="Q170" s="109"/>
      <c r="R170" s="110"/>
      <c r="S170" s="111"/>
      <c r="T170" s="109"/>
      <c r="U170" s="112"/>
      <c r="V170" s="25"/>
      <c r="W170" s="113"/>
      <c r="X170" s="25"/>
    </row>
    <row r="171" customFormat="false" ht="15.75" hidden="false" customHeight="false" outlineLevel="0" collapsed="false">
      <c r="A171" s="25"/>
      <c r="B171" s="25"/>
      <c r="C171" s="25"/>
      <c r="D171" s="25"/>
      <c r="E171" s="25"/>
      <c r="F171" s="25"/>
      <c r="G171" s="104"/>
      <c r="H171" s="105"/>
      <c r="I171" s="106"/>
      <c r="J171" s="25"/>
      <c r="K171" s="107"/>
      <c r="L171" s="108"/>
      <c r="M171" s="105"/>
      <c r="N171" s="105"/>
      <c r="O171" s="108"/>
      <c r="P171" s="109"/>
      <c r="Q171" s="109"/>
      <c r="R171" s="110"/>
      <c r="S171" s="111"/>
      <c r="T171" s="109"/>
      <c r="U171" s="112"/>
      <c r="V171" s="25"/>
      <c r="W171" s="113"/>
      <c r="X171" s="25"/>
    </row>
    <row r="172" customFormat="false" ht="15.75" hidden="false" customHeight="false" outlineLevel="0" collapsed="false">
      <c r="A172" s="25"/>
      <c r="B172" s="25"/>
      <c r="C172" s="25"/>
      <c r="D172" s="25"/>
      <c r="E172" s="25"/>
      <c r="F172" s="25"/>
      <c r="G172" s="104"/>
      <c r="H172" s="105"/>
      <c r="I172" s="106"/>
      <c r="J172" s="25"/>
      <c r="K172" s="107"/>
      <c r="L172" s="108"/>
      <c r="M172" s="105"/>
      <c r="N172" s="105"/>
      <c r="O172" s="108"/>
      <c r="P172" s="109"/>
      <c r="Q172" s="109"/>
      <c r="R172" s="110"/>
      <c r="S172" s="111"/>
      <c r="T172" s="109"/>
      <c r="U172" s="112"/>
      <c r="V172" s="25"/>
      <c r="W172" s="113"/>
      <c r="X172" s="25"/>
    </row>
    <row r="173" customFormat="false" ht="15.75" hidden="false" customHeight="false" outlineLevel="0" collapsed="false">
      <c r="A173" s="25"/>
      <c r="B173" s="25"/>
      <c r="C173" s="25"/>
      <c r="D173" s="25"/>
      <c r="E173" s="25"/>
      <c r="F173" s="25"/>
      <c r="G173" s="104"/>
      <c r="H173" s="105"/>
      <c r="I173" s="106"/>
      <c r="J173" s="25"/>
      <c r="K173" s="107"/>
      <c r="L173" s="108"/>
      <c r="M173" s="105"/>
      <c r="N173" s="105"/>
      <c r="O173" s="108"/>
      <c r="P173" s="109"/>
      <c r="Q173" s="109"/>
      <c r="R173" s="110"/>
      <c r="S173" s="111"/>
      <c r="T173" s="109"/>
      <c r="U173" s="112"/>
      <c r="V173" s="25"/>
      <c r="W173" s="113"/>
      <c r="X173" s="25"/>
    </row>
    <row r="174" customFormat="false" ht="15.75" hidden="false" customHeight="false" outlineLevel="0" collapsed="false">
      <c r="A174" s="25"/>
      <c r="B174" s="25"/>
      <c r="C174" s="25"/>
      <c r="D174" s="25"/>
      <c r="E174" s="25"/>
      <c r="F174" s="25"/>
      <c r="G174" s="104"/>
      <c r="H174" s="105"/>
      <c r="I174" s="106"/>
      <c r="J174" s="25"/>
      <c r="K174" s="107"/>
      <c r="L174" s="108"/>
      <c r="M174" s="105"/>
      <c r="N174" s="105"/>
      <c r="O174" s="108"/>
      <c r="P174" s="109"/>
      <c r="Q174" s="109"/>
      <c r="R174" s="110"/>
      <c r="S174" s="111"/>
      <c r="T174" s="109"/>
      <c r="U174" s="112"/>
      <c r="V174" s="25"/>
      <c r="W174" s="113"/>
      <c r="X174" s="25"/>
    </row>
    <row r="175" customFormat="false" ht="15.75" hidden="false" customHeight="false" outlineLevel="0" collapsed="false">
      <c r="A175" s="25"/>
      <c r="B175" s="25"/>
      <c r="C175" s="25"/>
      <c r="D175" s="25"/>
      <c r="E175" s="25"/>
      <c r="F175" s="25"/>
      <c r="G175" s="104"/>
      <c r="H175" s="105"/>
      <c r="I175" s="106"/>
      <c r="J175" s="25"/>
      <c r="K175" s="107"/>
      <c r="L175" s="108"/>
      <c r="M175" s="105"/>
      <c r="N175" s="105"/>
      <c r="O175" s="108"/>
      <c r="P175" s="109"/>
      <c r="Q175" s="109"/>
      <c r="R175" s="110"/>
      <c r="S175" s="111"/>
      <c r="T175" s="109"/>
      <c r="U175" s="112"/>
      <c r="V175" s="25"/>
      <c r="W175" s="113"/>
      <c r="X175" s="25"/>
    </row>
    <row r="176" customFormat="false" ht="15.75" hidden="false" customHeight="false" outlineLevel="0" collapsed="false">
      <c r="A176" s="25"/>
      <c r="B176" s="25"/>
      <c r="C176" s="25"/>
      <c r="D176" s="25"/>
      <c r="E176" s="25"/>
      <c r="F176" s="25"/>
      <c r="G176" s="104"/>
      <c r="H176" s="105"/>
      <c r="I176" s="106"/>
      <c r="J176" s="25"/>
      <c r="K176" s="107"/>
      <c r="L176" s="108"/>
      <c r="M176" s="105"/>
      <c r="N176" s="105"/>
      <c r="O176" s="108"/>
      <c r="P176" s="109"/>
      <c r="Q176" s="109"/>
      <c r="R176" s="110"/>
      <c r="S176" s="111"/>
      <c r="T176" s="109"/>
      <c r="U176" s="112"/>
      <c r="V176" s="25"/>
      <c r="W176" s="113"/>
      <c r="X176" s="25"/>
    </row>
    <row r="177" customFormat="false" ht="15.75" hidden="false" customHeight="false" outlineLevel="0" collapsed="false">
      <c r="A177" s="25"/>
      <c r="B177" s="25"/>
      <c r="C177" s="25"/>
      <c r="D177" s="25"/>
      <c r="E177" s="25"/>
      <c r="F177" s="25"/>
      <c r="G177" s="104"/>
      <c r="H177" s="105"/>
      <c r="I177" s="106"/>
      <c r="J177" s="25"/>
      <c r="K177" s="107"/>
      <c r="L177" s="108"/>
      <c r="M177" s="105"/>
      <c r="N177" s="105"/>
      <c r="O177" s="108"/>
      <c r="P177" s="109"/>
      <c r="Q177" s="109"/>
      <c r="R177" s="110"/>
      <c r="S177" s="111"/>
      <c r="T177" s="109"/>
      <c r="U177" s="112"/>
      <c r="V177" s="25"/>
      <c r="W177" s="113"/>
      <c r="X177" s="25"/>
    </row>
    <row r="178" customFormat="false" ht="15.75" hidden="false" customHeight="false" outlineLevel="0" collapsed="false">
      <c r="A178" s="25"/>
      <c r="B178" s="25"/>
      <c r="C178" s="25"/>
      <c r="D178" s="25"/>
      <c r="E178" s="25"/>
      <c r="F178" s="25"/>
      <c r="G178" s="104"/>
      <c r="H178" s="105"/>
      <c r="I178" s="106"/>
      <c r="J178" s="25"/>
      <c r="K178" s="107"/>
      <c r="L178" s="108"/>
      <c r="M178" s="105"/>
      <c r="N178" s="105"/>
      <c r="O178" s="108"/>
      <c r="P178" s="109"/>
      <c r="Q178" s="109"/>
      <c r="R178" s="110"/>
      <c r="S178" s="111"/>
      <c r="T178" s="109"/>
      <c r="U178" s="112"/>
      <c r="V178" s="25"/>
      <c r="W178" s="113"/>
      <c r="X178" s="25"/>
    </row>
    <row r="179" customFormat="false" ht="15.75" hidden="false" customHeight="false" outlineLevel="0" collapsed="false">
      <c r="A179" s="25"/>
      <c r="B179" s="25"/>
      <c r="C179" s="25"/>
      <c r="D179" s="25"/>
      <c r="E179" s="25"/>
      <c r="F179" s="25"/>
      <c r="G179" s="104"/>
      <c r="H179" s="105"/>
      <c r="I179" s="106"/>
      <c r="J179" s="25"/>
      <c r="K179" s="107"/>
      <c r="L179" s="108"/>
      <c r="M179" s="105"/>
      <c r="N179" s="105"/>
      <c r="O179" s="108"/>
      <c r="P179" s="109"/>
      <c r="Q179" s="109"/>
      <c r="R179" s="110"/>
      <c r="S179" s="111"/>
      <c r="T179" s="109"/>
      <c r="U179" s="112"/>
      <c r="V179" s="25"/>
      <c r="W179" s="113"/>
      <c r="X179" s="25"/>
    </row>
    <row r="180" customFormat="false" ht="15.75" hidden="false" customHeight="false" outlineLevel="0" collapsed="false">
      <c r="A180" s="25"/>
      <c r="B180" s="25"/>
      <c r="C180" s="25"/>
      <c r="D180" s="25"/>
      <c r="E180" s="25"/>
      <c r="F180" s="25"/>
      <c r="G180" s="104"/>
      <c r="H180" s="105"/>
      <c r="I180" s="106"/>
      <c r="J180" s="25"/>
      <c r="K180" s="107"/>
      <c r="L180" s="108"/>
      <c r="M180" s="105"/>
      <c r="N180" s="105"/>
      <c r="O180" s="108"/>
      <c r="P180" s="109"/>
      <c r="Q180" s="109"/>
      <c r="R180" s="110"/>
      <c r="S180" s="111"/>
      <c r="T180" s="109"/>
      <c r="U180" s="112"/>
      <c r="V180" s="25"/>
      <c r="W180" s="113"/>
      <c r="X180" s="25"/>
    </row>
    <row r="181" customFormat="false" ht="15.75" hidden="false" customHeight="false" outlineLevel="0" collapsed="false">
      <c r="A181" s="25"/>
      <c r="B181" s="25"/>
      <c r="C181" s="25"/>
      <c r="D181" s="25"/>
      <c r="E181" s="25"/>
      <c r="F181" s="25"/>
      <c r="G181" s="104"/>
      <c r="H181" s="105"/>
      <c r="I181" s="106"/>
      <c r="J181" s="25"/>
      <c r="K181" s="107"/>
      <c r="L181" s="108"/>
      <c r="M181" s="105"/>
      <c r="N181" s="105"/>
      <c r="O181" s="108"/>
      <c r="P181" s="109"/>
      <c r="Q181" s="109"/>
      <c r="R181" s="110"/>
      <c r="S181" s="111"/>
      <c r="T181" s="109"/>
      <c r="U181" s="112"/>
      <c r="V181" s="25"/>
      <c r="W181" s="113"/>
      <c r="X181" s="25"/>
    </row>
    <row r="182" customFormat="false" ht="15.75" hidden="false" customHeight="false" outlineLevel="0" collapsed="false">
      <c r="A182" s="25"/>
      <c r="B182" s="25"/>
      <c r="C182" s="25"/>
      <c r="D182" s="25"/>
      <c r="E182" s="25"/>
      <c r="F182" s="25"/>
      <c r="G182" s="104"/>
      <c r="H182" s="105"/>
      <c r="I182" s="106"/>
      <c r="J182" s="25"/>
      <c r="K182" s="107"/>
      <c r="L182" s="108"/>
      <c r="M182" s="105"/>
      <c r="N182" s="105"/>
      <c r="O182" s="108"/>
      <c r="P182" s="109"/>
      <c r="Q182" s="109"/>
      <c r="R182" s="110"/>
      <c r="S182" s="111"/>
      <c r="T182" s="109"/>
      <c r="U182" s="112"/>
      <c r="V182" s="25"/>
      <c r="W182" s="113"/>
      <c r="X182" s="25"/>
    </row>
    <row r="183" customFormat="false" ht="15.75" hidden="false" customHeight="false" outlineLevel="0" collapsed="false">
      <c r="A183" s="25"/>
      <c r="B183" s="25"/>
      <c r="C183" s="25"/>
      <c r="D183" s="25"/>
      <c r="E183" s="25"/>
      <c r="F183" s="25"/>
      <c r="G183" s="104"/>
      <c r="H183" s="105"/>
      <c r="I183" s="106"/>
      <c r="J183" s="25"/>
      <c r="K183" s="107"/>
      <c r="L183" s="108"/>
      <c r="M183" s="105"/>
      <c r="N183" s="105"/>
      <c r="O183" s="108"/>
      <c r="P183" s="109"/>
      <c r="Q183" s="109"/>
      <c r="R183" s="110"/>
      <c r="S183" s="111"/>
      <c r="T183" s="109"/>
      <c r="U183" s="112"/>
      <c r="V183" s="25"/>
      <c r="W183" s="113"/>
      <c r="X183" s="25"/>
    </row>
    <row r="184" customFormat="false" ht="15.75" hidden="false" customHeight="false" outlineLevel="0" collapsed="false">
      <c r="A184" s="25"/>
      <c r="B184" s="25"/>
      <c r="C184" s="25"/>
      <c r="D184" s="25"/>
      <c r="E184" s="25"/>
      <c r="F184" s="25"/>
      <c r="G184" s="104"/>
      <c r="H184" s="105"/>
      <c r="I184" s="106"/>
      <c r="J184" s="25"/>
      <c r="K184" s="107"/>
      <c r="L184" s="108"/>
      <c r="M184" s="105"/>
      <c r="N184" s="105"/>
      <c r="O184" s="108"/>
      <c r="P184" s="109"/>
      <c r="Q184" s="109"/>
      <c r="R184" s="110"/>
      <c r="S184" s="111"/>
      <c r="T184" s="109"/>
      <c r="U184" s="112"/>
      <c r="V184" s="25"/>
      <c r="W184" s="113"/>
      <c r="X184" s="25"/>
    </row>
    <row r="185" customFormat="false" ht="15.75" hidden="false" customHeight="false" outlineLevel="0" collapsed="false">
      <c r="A185" s="25"/>
      <c r="B185" s="25"/>
      <c r="C185" s="25"/>
      <c r="D185" s="25"/>
      <c r="E185" s="25"/>
      <c r="F185" s="25"/>
      <c r="G185" s="104"/>
      <c r="H185" s="105"/>
      <c r="I185" s="106"/>
      <c r="J185" s="25"/>
      <c r="K185" s="107"/>
      <c r="L185" s="108"/>
      <c r="M185" s="105"/>
      <c r="N185" s="105"/>
      <c r="O185" s="108"/>
      <c r="P185" s="109"/>
      <c r="Q185" s="109"/>
      <c r="R185" s="110"/>
      <c r="S185" s="111"/>
      <c r="T185" s="109"/>
      <c r="U185" s="112"/>
      <c r="V185" s="25"/>
      <c r="W185" s="113"/>
      <c r="X185" s="25"/>
    </row>
    <row r="186" customFormat="false" ht="15.75" hidden="false" customHeight="false" outlineLevel="0" collapsed="false">
      <c r="A186" s="25"/>
      <c r="B186" s="25"/>
      <c r="C186" s="25"/>
      <c r="D186" s="25"/>
      <c r="E186" s="25"/>
      <c r="F186" s="25"/>
      <c r="G186" s="104"/>
      <c r="H186" s="105"/>
      <c r="I186" s="106"/>
      <c r="J186" s="25"/>
      <c r="K186" s="107"/>
      <c r="L186" s="108"/>
      <c r="M186" s="105"/>
      <c r="N186" s="105"/>
      <c r="O186" s="108"/>
      <c r="P186" s="109"/>
      <c r="Q186" s="109"/>
      <c r="R186" s="110"/>
      <c r="S186" s="111"/>
      <c r="T186" s="109"/>
      <c r="U186" s="112"/>
      <c r="V186" s="25"/>
      <c r="W186" s="113"/>
      <c r="X186" s="25"/>
    </row>
    <row r="187" customFormat="false" ht="15.75" hidden="false" customHeight="false" outlineLevel="0" collapsed="false">
      <c r="A187" s="25"/>
      <c r="B187" s="25"/>
      <c r="C187" s="25"/>
      <c r="D187" s="25"/>
      <c r="E187" s="25"/>
      <c r="F187" s="25"/>
      <c r="G187" s="104"/>
      <c r="H187" s="105"/>
      <c r="I187" s="106"/>
      <c r="J187" s="25"/>
      <c r="K187" s="107"/>
      <c r="L187" s="108"/>
      <c r="M187" s="105"/>
      <c r="N187" s="105"/>
      <c r="O187" s="108"/>
      <c r="P187" s="109"/>
      <c r="Q187" s="109"/>
      <c r="R187" s="110"/>
      <c r="S187" s="111"/>
      <c r="T187" s="109"/>
      <c r="U187" s="112"/>
      <c r="V187" s="25"/>
      <c r="W187" s="113"/>
      <c r="X187" s="25"/>
    </row>
    <row r="188" customFormat="false" ht="15.75" hidden="false" customHeight="false" outlineLevel="0" collapsed="false">
      <c r="A188" s="25"/>
      <c r="B188" s="25"/>
      <c r="C188" s="25"/>
      <c r="D188" s="25"/>
      <c r="E188" s="25"/>
      <c r="F188" s="25"/>
      <c r="G188" s="104"/>
      <c r="H188" s="105"/>
      <c r="I188" s="106"/>
      <c r="J188" s="25"/>
      <c r="K188" s="107"/>
      <c r="L188" s="108"/>
      <c r="M188" s="105"/>
      <c r="N188" s="105"/>
      <c r="O188" s="108"/>
      <c r="P188" s="109"/>
      <c r="Q188" s="109"/>
      <c r="R188" s="110"/>
      <c r="S188" s="111"/>
      <c r="T188" s="109"/>
      <c r="U188" s="112"/>
      <c r="V188" s="25"/>
      <c r="W188" s="113"/>
      <c r="X188" s="25"/>
    </row>
    <row r="189" customFormat="false" ht="15.75" hidden="false" customHeight="false" outlineLevel="0" collapsed="false">
      <c r="A189" s="25"/>
      <c r="B189" s="25"/>
      <c r="C189" s="25"/>
      <c r="D189" s="25"/>
      <c r="E189" s="25"/>
      <c r="F189" s="25"/>
      <c r="G189" s="104"/>
      <c r="H189" s="105"/>
      <c r="I189" s="106"/>
      <c r="J189" s="25"/>
      <c r="K189" s="107"/>
      <c r="L189" s="108"/>
      <c r="M189" s="105"/>
      <c r="N189" s="105"/>
      <c r="O189" s="108"/>
      <c r="P189" s="109"/>
      <c r="Q189" s="109"/>
      <c r="R189" s="110"/>
      <c r="S189" s="111"/>
      <c r="T189" s="109"/>
      <c r="U189" s="112"/>
      <c r="V189" s="25"/>
      <c r="W189" s="113"/>
      <c r="X189" s="25"/>
    </row>
    <row r="190" customFormat="false" ht="15.75" hidden="false" customHeight="false" outlineLevel="0" collapsed="false">
      <c r="A190" s="25"/>
      <c r="B190" s="25"/>
      <c r="C190" s="25"/>
      <c r="D190" s="25"/>
      <c r="E190" s="25"/>
      <c r="F190" s="25"/>
      <c r="G190" s="104"/>
      <c r="H190" s="105"/>
      <c r="I190" s="106"/>
      <c r="J190" s="25"/>
      <c r="K190" s="107"/>
      <c r="L190" s="108"/>
      <c r="M190" s="105"/>
      <c r="N190" s="105"/>
      <c r="O190" s="108"/>
      <c r="P190" s="109"/>
      <c r="Q190" s="109"/>
      <c r="R190" s="110"/>
      <c r="S190" s="111"/>
      <c r="T190" s="109"/>
      <c r="U190" s="112"/>
      <c r="V190" s="25"/>
      <c r="W190" s="113"/>
      <c r="X190" s="25"/>
    </row>
    <row r="191" customFormat="false" ht="15.75" hidden="false" customHeight="false" outlineLevel="0" collapsed="false">
      <c r="A191" s="25"/>
      <c r="B191" s="25"/>
      <c r="C191" s="25"/>
      <c r="D191" s="25"/>
      <c r="E191" s="25"/>
      <c r="F191" s="25"/>
      <c r="G191" s="104"/>
      <c r="H191" s="105"/>
      <c r="I191" s="106"/>
      <c r="J191" s="25"/>
      <c r="K191" s="107"/>
      <c r="L191" s="108"/>
      <c r="M191" s="105"/>
      <c r="N191" s="105"/>
      <c r="O191" s="108"/>
      <c r="P191" s="109"/>
      <c r="Q191" s="109"/>
      <c r="R191" s="110"/>
      <c r="S191" s="111"/>
      <c r="T191" s="109"/>
      <c r="U191" s="112"/>
      <c r="V191" s="25"/>
      <c r="W191" s="113"/>
      <c r="X191" s="25"/>
    </row>
    <row r="192" customFormat="false" ht="15.75" hidden="false" customHeight="false" outlineLevel="0" collapsed="false">
      <c r="A192" s="25"/>
      <c r="B192" s="25"/>
      <c r="C192" s="25"/>
      <c r="D192" s="25"/>
      <c r="E192" s="25"/>
      <c r="F192" s="25"/>
      <c r="G192" s="104"/>
      <c r="H192" s="105"/>
      <c r="I192" s="106"/>
      <c r="J192" s="25"/>
      <c r="K192" s="107"/>
      <c r="L192" s="108"/>
      <c r="M192" s="105"/>
      <c r="N192" s="105"/>
      <c r="O192" s="108"/>
      <c r="P192" s="109"/>
      <c r="Q192" s="109"/>
      <c r="R192" s="110"/>
      <c r="S192" s="111"/>
      <c r="T192" s="109"/>
      <c r="U192" s="112"/>
      <c r="V192" s="25"/>
      <c r="W192" s="113"/>
      <c r="X192" s="25"/>
    </row>
    <row r="193" customFormat="false" ht="15.75" hidden="false" customHeight="false" outlineLevel="0" collapsed="false">
      <c r="A193" s="25"/>
      <c r="B193" s="25"/>
      <c r="C193" s="25"/>
      <c r="D193" s="25"/>
      <c r="E193" s="25"/>
      <c r="F193" s="25"/>
      <c r="G193" s="104"/>
      <c r="H193" s="105"/>
      <c r="I193" s="106"/>
      <c r="J193" s="25"/>
      <c r="K193" s="107"/>
      <c r="L193" s="108"/>
      <c r="M193" s="105"/>
      <c r="N193" s="105"/>
      <c r="O193" s="108"/>
      <c r="P193" s="109"/>
      <c r="Q193" s="109"/>
      <c r="R193" s="110"/>
      <c r="S193" s="111"/>
      <c r="T193" s="109"/>
      <c r="U193" s="112"/>
      <c r="V193" s="25"/>
      <c r="W193" s="113"/>
      <c r="X193" s="25"/>
    </row>
    <row r="194" customFormat="false" ht="15.75" hidden="false" customHeight="false" outlineLevel="0" collapsed="false">
      <c r="A194" s="25"/>
      <c r="B194" s="25"/>
      <c r="C194" s="25"/>
      <c r="D194" s="25"/>
      <c r="E194" s="25"/>
      <c r="F194" s="25"/>
      <c r="G194" s="104"/>
      <c r="H194" s="105"/>
      <c r="I194" s="106"/>
      <c r="J194" s="25"/>
      <c r="K194" s="107"/>
      <c r="L194" s="108"/>
      <c r="M194" s="105"/>
      <c r="N194" s="105"/>
      <c r="O194" s="108"/>
      <c r="P194" s="109"/>
      <c r="Q194" s="109"/>
      <c r="R194" s="110"/>
      <c r="S194" s="111"/>
      <c r="T194" s="109"/>
      <c r="U194" s="112"/>
      <c r="V194" s="25"/>
      <c r="W194" s="113"/>
      <c r="X194" s="25"/>
    </row>
    <row r="195" customFormat="false" ht="15.75" hidden="false" customHeight="false" outlineLevel="0" collapsed="false">
      <c r="A195" s="25"/>
      <c r="B195" s="25"/>
      <c r="C195" s="25"/>
      <c r="D195" s="25"/>
      <c r="E195" s="25"/>
      <c r="F195" s="25"/>
      <c r="G195" s="104"/>
      <c r="H195" s="105"/>
      <c r="I195" s="106"/>
      <c r="J195" s="25"/>
      <c r="K195" s="107"/>
      <c r="L195" s="108"/>
      <c r="M195" s="105"/>
      <c r="N195" s="105"/>
      <c r="O195" s="108"/>
      <c r="P195" s="109"/>
      <c r="Q195" s="109"/>
      <c r="R195" s="110"/>
      <c r="S195" s="111"/>
      <c r="T195" s="109"/>
      <c r="U195" s="112"/>
      <c r="V195" s="25"/>
      <c r="W195" s="113"/>
      <c r="X195" s="25"/>
    </row>
    <row r="196" customFormat="false" ht="15.75" hidden="false" customHeight="false" outlineLevel="0" collapsed="false">
      <c r="A196" s="25"/>
      <c r="B196" s="25"/>
      <c r="C196" s="25"/>
      <c r="D196" s="25"/>
      <c r="E196" s="25"/>
      <c r="F196" s="25"/>
      <c r="G196" s="104"/>
      <c r="H196" s="105"/>
      <c r="I196" s="106"/>
      <c r="J196" s="25"/>
      <c r="K196" s="107"/>
      <c r="L196" s="108"/>
      <c r="M196" s="105"/>
      <c r="N196" s="105"/>
      <c r="O196" s="108"/>
      <c r="P196" s="109"/>
      <c r="Q196" s="109"/>
      <c r="R196" s="110"/>
      <c r="S196" s="111"/>
      <c r="T196" s="109"/>
      <c r="U196" s="112"/>
      <c r="V196" s="25"/>
      <c r="W196" s="113"/>
      <c r="X196" s="25"/>
    </row>
    <row r="197" customFormat="false" ht="15.75" hidden="false" customHeight="false" outlineLevel="0" collapsed="false">
      <c r="A197" s="25"/>
      <c r="B197" s="25"/>
      <c r="C197" s="25"/>
      <c r="D197" s="25"/>
      <c r="E197" s="25"/>
      <c r="F197" s="25"/>
      <c r="G197" s="104"/>
      <c r="H197" s="105"/>
      <c r="I197" s="106"/>
      <c r="J197" s="25"/>
      <c r="K197" s="107"/>
      <c r="L197" s="108"/>
      <c r="M197" s="105"/>
      <c r="N197" s="105"/>
      <c r="O197" s="108"/>
      <c r="P197" s="109"/>
      <c r="Q197" s="109"/>
      <c r="R197" s="110"/>
      <c r="S197" s="111"/>
      <c r="T197" s="109"/>
      <c r="U197" s="112"/>
      <c r="V197" s="25"/>
      <c r="W197" s="113"/>
      <c r="X197" s="25"/>
    </row>
    <row r="198" customFormat="false" ht="15.75" hidden="false" customHeight="false" outlineLevel="0" collapsed="false">
      <c r="A198" s="25"/>
      <c r="B198" s="25"/>
      <c r="C198" s="25"/>
      <c r="D198" s="25"/>
      <c r="E198" s="25"/>
      <c r="F198" s="25"/>
      <c r="G198" s="104"/>
      <c r="H198" s="105"/>
      <c r="I198" s="106"/>
      <c r="J198" s="25"/>
      <c r="K198" s="107"/>
      <c r="L198" s="108"/>
      <c r="M198" s="105"/>
      <c r="N198" s="105"/>
      <c r="O198" s="108"/>
      <c r="P198" s="109"/>
      <c r="Q198" s="109"/>
      <c r="R198" s="110"/>
      <c r="S198" s="111"/>
      <c r="T198" s="109"/>
      <c r="U198" s="112"/>
      <c r="V198" s="25"/>
      <c r="W198" s="113"/>
      <c r="X198" s="25"/>
    </row>
    <row r="199" customFormat="false" ht="15.75" hidden="false" customHeight="false" outlineLevel="0" collapsed="false">
      <c r="A199" s="25"/>
      <c r="B199" s="25"/>
      <c r="C199" s="25"/>
      <c r="D199" s="25"/>
      <c r="E199" s="25"/>
      <c r="F199" s="25"/>
      <c r="G199" s="104"/>
      <c r="H199" s="105"/>
      <c r="I199" s="106"/>
      <c r="J199" s="25"/>
      <c r="K199" s="107"/>
      <c r="L199" s="108"/>
      <c r="M199" s="105"/>
      <c r="N199" s="105"/>
      <c r="O199" s="108"/>
      <c r="P199" s="109"/>
      <c r="Q199" s="109"/>
      <c r="R199" s="110"/>
      <c r="S199" s="111"/>
      <c r="T199" s="109"/>
      <c r="U199" s="112"/>
      <c r="V199" s="25"/>
      <c r="W199" s="113"/>
      <c r="X199" s="25"/>
    </row>
    <row r="200" customFormat="false" ht="15.75" hidden="false" customHeight="false" outlineLevel="0" collapsed="false">
      <c r="A200" s="25"/>
      <c r="B200" s="25"/>
      <c r="C200" s="25"/>
      <c r="D200" s="25"/>
      <c r="E200" s="25"/>
      <c r="F200" s="25"/>
      <c r="G200" s="104"/>
      <c r="H200" s="105"/>
      <c r="I200" s="106"/>
      <c r="J200" s="25"/>
      <c r="K200" s="107"/>
      <c r="L200" s="108"/>
      <c r="M200" s="105"/>
      <c r="N200" s="105"/>
      <c r="O200" s="108"/>
      <c r="P200" s="109"/>
      <c r="Q200" s="109"/>
      <c r="R200" s="110"/>
      <c r="S200" s="111"/>
      <c r="T200" s="109"/>
      <c r="U200" s="112"/>
      <c r="V200" s="25"/>
      <c r="W200" s="113"/>
      <c r="X200" s="25"/>
    </row>
    <row r="201" customFormat="false" ht="15.75" hidden="false" customHeight="false" outlineLevel="0" collapsed="false">
      <c r="A201" s="25"/>
      <c r="B201" s="25"/>
      <c r="C201" s="25"/>
      <c r="D201" s="25"/>
      <c r="E201" s="25"/>
      <c r="F201" s="25"/>
      <c r="G201" s="104"/>
      <c r="H201" s="105"/>
      <c r="I201" s="106"/>
      <c r="J201" s="25"/>
      <c r="K201" s="107"/>
      <c r="L201" s="108"/>
      <c r="M201" s="105"/>
      <c r="N201" s="105"/>
      <c r="O201" s="108"/>
      <c r="P201" s="109"/>
      <c r="Q201" s="109"/>
      <c r="R201" s="110"/>
      <c r="S201" s="111"/>
      <c r="T201" s="109"/>
      <c r="U201" s="112"/>
      <c r="V201" s="25"/>
      <c r="W201" s="113"/>
      <c r="X201" s="25"/>
    </row>
    <row r="202" customFormat="false" ht="15.75" hidden="false" customHeight="false" outlineLevel="0" collapsed="false">
      <c r="A202" s="25"/>
      <c r="B202" s="25"/>
      <c r="C202" s="25"/>
      <c r="D202" s="25"/>
      <c r="E202" s="25"/>
      <c r="F202" s="25"/>
      <c r="G202" s="104"/>
      <c r="H202" s="105"/>
      <c r="I202" s="106"/>
      <c r="J202" s="25"/>
      <c r="K202" s="107"/>
      <c r="L202" s="108"/>
      <c r="M202" s="105"/>
      <c r="N202" s="105"/>
      <c r="O202" s="108"/>
      <c r="P202" s="109"/>
      <c r="Q202" s="109"/>
      <c r="R202" s="110"/>
      <c r="S202" s="111"/>
      <c r="T202" s="109"/>
      <c r="U202" s="112"/>
      <c r="V202" s="25"/>
      <c r="W202" s="113"/>
      <c r="X202" s="25"/>
    </row>
    <row r="203" customFormat="false" ht="15.75" hidden="false" customHeight="false" outlineLevel="0" collapsed="false">
      <c r="A203" s="25"/>
      <c r="B203" s="25"/>
      <c r="C203" s="25"/>
      <c r="D203" s="25"/>
      <c r="E203" s="25"/>
      <c r="F203" s="25"/>
      <c r="G203" s="104"/>
      <c r="H203" s="105"/>
      <c r="I203" s="106"/>
      <c r="J203" s="25"/>
      <c r="K203" s="107"/>
      <c r="L203" s="108"/>
      <c r="M203" s="105"/>
      <c r="N203" s="105"/>
      <c r="O203" s="108"/>
      <c r="P203" s="109"/>
      <c r="Q203" s="109"/>
      <c r="R203" s="110"/>
      <c r="S203" s="111"/>
      <c r="T203" s="109"/>
      <c r="U203" s="112"/>
      <c r="V203" s="25"/>
      <c r="W203" s="113"/>
      <c r="X203" s="25"/>
    </row>
    <row r="204" customFormat="false" ht="15.75" hidden="false" customHeight="false" outlineLevel="0" collapsed="false">
      <c r="A204" s="25"/>
      <c r="B204" s="25"/>
      <c r="C204" s="25"/>
      <c r="D204" s="25"/>
      <c r="E204" s="25"/>
      <c r="F204" s="25"/>
      <c r="G204" s="104"/>
      <c r="H204" s="105"/>
      <c r="I204" s="106"/>
      <c r="J204" s="25"/>
      <c r="K204" s="107"/>
      <c r="L204" s="108"/>
      <c r="M204" s="105"/>
      <c r="N204" s="105"/>
      <c r="O204" s="108"/>
      <c r="P204" s="109"/>
      <c r="Q204" s="109"/>
      <c r="R204" s="110"/>
      <c r="S204" s="111"/>
      <c r="T204" s="109"/>
      <c r="U204" s="112"/>
      <c r="V204" s="25"/>
      <c r="W204" s="113"/>
      <c r="X204" s="25"/>
    </row>
    <row r="205" customFormat="false" ht="15.75" hidden="false" customHeight="false" outlineLevel="0" collapsed="false">
      <c r="A205" s="25"/>
      <c r="B205" s="25"/>
      <c r="C205" s="25"/>
      <c r="D205" s="25"/>
      <c r="E205" s="25"/>
      <c r="F205" s="25"/>
      <c r="G205" s="104"/>
      <c r="H205" s="105"/>
      <c r="I205" s="106"/>
      <c r="J205" s="25"/>
      <c r="K205" s="107"/>
      <c r="L205" s="108"/>
      <c r="M205" s="105"/>
      <c r="N205" s="105"/>
      <c r="O205" s="108"/>
      <c r="P205" s="109"/>
      <c r="Q205" s="109"/>
      <c r="R205" s="110"/>
      <c r="S205" s="111"/>
      <c r="T205" s="109"/>
      <c r="U205" s="112"/>
      <c r="V205" s="25"/>
      <c r="W205" s="113"/>
      <c r="X205" s="25"/>
    </row>
    <row r="206" customFormat="false" ht="15.75" hidden="false" customHeight="false" outlineLevel="0" collapsed="false">
      <c r="A206" s="25"/>
      <c r="B206" s="25"/>
      <c r="C206" s="25"/>
      <c r="D206" s="25"/>
      <c r="E206" s="25"/>
      <c r="F206" s="25"/>
      <c r="G206" s="104"/>
      <c r="H206" s="105"/>
      <c r="I206" s="106"/>
      <c r="J206" s="25"/>
      <c r="K206" s="107"/>
      <c r="L206" s="108"/>
      <c r="M206" s="105"/>
      <c r="N206" s="105"/>
      <c r="O206" s="108"/>
      <c r="P206" s="109"/>
      <c r="Q206" s="109"/>
      <c r="R206" s="110"/>
      <c r="S206" s="111"/>
      <c r="T206" s="109"/>
      <c r="U206" s="112"/>
      <c r="V206" s="25"/>
      <c r="W206" s="113"/>
      <c r="X206" s="25"/>
    </row>
    <row r="207" customFormat="false" ht="15.75" hidden="false" customHeight="false" outlineLevel="0" collapsed="false">
      <c r="A207" s="25"/>
      <c r="B207" s="25"/>
      <c r="C207" s="25"/>
      <c r="D207" s="25"/>
      <c r="E207" s="25"/>
      <c r="F207" s="25"/>
      <c r="G207" s="104"/>
      <c r="H207" s="105"/>
      <c r="I207" s="106"/>
      <c r="J207" s="25"/>
      <c r="K207" s="107"/>
      <c r="L207" s="108"/>
      <c r="M207" s="105"/>
      <c r="N207" s="105"/>
      <c r="O207" s="108"/>
      <c r="P207" s="109"/>
      <c r="Q207" s="109"/>
      <c r="R207" s="110"/>
      <c r="S207" s="111"/>
      <c r="T207" s="109"/>
      <c r="U207" s="112"/>
      <c r="V207" s="25"/>
      <c r="W207" s="113"/>
      <c r="X207" s="25"/>
    </row>
    <row r="208" customFormat="false" ht="15.75" hidden="false" customHeight="false" outlineLevel="0" collapsed="false">
      <c r="A208" s="25"/>
      <c r="B208" s="25"/>
      <c r="C208" s="25"/>
      <c r="D208" s="25"/>
      <c r="E208" s="25"/>
      <c r="F208" s="25"/>
      <c r="G208" s="104"/>
      <c r="H208" s="105"/>
      <c r="I208" s="106"/>
      <c r="J208" s="25"/>
      <c r="K208" s="107"/>
      <c r="L208" s="108"/>
      <c r="M208" s="105"/>
      <c r="N208" s="105"/>
      <c r="O208" s="108"/>
      <c r="P208" s="109"/>
      <c r="Q208" s="109"/>
      <c r="R208" s="110"/>
      <c r="S208" s="111"/>
      <c r="T208" s="109"/>
      <c r="U208" s="112"/>
      <c r="V208" s="25"/>
      <c r="W208" s="113"/>
      <c r="X208" s="25"/>
    </row>
    <row r="209" customFormat="false" ht="15.75" hidden="false" customHeight="false" outlineLevel="0" collapsed="false">
      <c r="A209" s="25"/>
      <c r="B209" s="25"/>
      <c r="C209" s="25"/>
      <c r="D209" s="25"/>
      <c r="E209" s="25"/>
      <c r="F209" s="25"/>
      <c r="G209" s="104"/>
      <c r="H209" s="105"/>
      <c r="I209" s="106"/>
      <c r="J209" s="25"/>
      <c r="K209" s="107"/>
      <c r="L209" s="108"/>
      <c r="M209" s="105"/>
      <c r="N209" s="105"/>
      <c r="O209" s="108"/>
      <c r="P209" s="109"/>
      <c r="Q209" s="109"/>
      <c r="R209" s="110"/>
      <c r="S209" s="111"/>
      <c r="T209" s="109"/>
      <c r="U209" s="112"/>
      <c r="V209" s="25"/>
      <c r="W209" s="113"/>
      <c r="X209" s="25"/>
    </row>
    <row r="210" customFormat="false" ht="15.75" hidden="false" customHeight="false" outlineLevel="0" collapsed="false">
      <c r="A210" s="25"/>
      <c r="B210" s="25"/>
      <c r="C210" s="25"/>
      <c r="D210" s="25"/>
      <c r="E210" s="25"/>
      <c r="F210" s="25"/>
      <c r="G210" s="104"/>
      <c r="H210" s="105"/>
      <c r="I210" s="106"/>
      <c r="J210" s="25"/>
      <c r="K210" s="107"/>
      <c r="L210" s="108"/>
      <c r="M210" s="105"/>
      <c r="N210" s="105"/>
      <c r="O210" s="108"/>
      <c r="P210" s="109"/>
      <c r="Q210" s="109"/>
      <c r="R210" s="110"/>
      <c r="S210" s="111"/>
      <c r="T210" s="109"/>
      <c r="U210" s="112"/>
      <c r="V210" s="25"/>
      <c r="W210" s="113"/>
      <c r="X210" s="25"/>
    </row>
    <row r="211" customFormat="false" ht="15.75" hidden="false" customHeight="false" outlineLevel="0" collapsed="false">
      <c r="A211" s="25"/>
      <c r="B211" s="25"/>
      <c r="C211" s="25"/>
      <c r="D211" s="25"/>
      <c r="E211" s="25"/>
      <c r="F211" s="25"/>
      <c r="G211" s="104"/>
      <c r="H211" s="105"/>
      <c r="I211" s="106"/>
      <c r="J211" s="25"/>
      <c r="K211" s="107"/>
      <c r="L211" s="108"/>
      <c r="M211" s="105"/>
      <c r="N211" s="105"/>
      <c r="O211" s="108"/>
      <c r="P211" s="109"/>
      <c r="Q211" s="109"/>
      <c r="R211" s="110"/>
      <c r="S211" s="111"/>
      <c r="T211" s="109"/>
      <c r="U211" s="112"/>
      <c r="V211" s="25"/>
      <c r="W211" s="113"/>
      <c r="X211" s="25"/>
    </row>
    <row r="212" customFormat="false" ht="15.75" hidden="false" customHeight="false" outlineLevel="0" collapsed="false">
      <c r="A212" s="25"/>
      <c r="B212" s="25"/>
      <c r="C212" s="25"/>
      <c r="D212" s="25"/>
      <c r="E212" s="25"/>
      <c r="F212" s="25"/>
      <c r="G212" s="104"/>
      <c r="H212" s="105"/>
      <c r="I212" s="106"/>
      <c r="J212" s="25"/>
      <c r="K212" s="107"/>
      <c r="L212" s="108"/>
      <c r="M212" s="105"/>
      <c r="N212" s="105"/>
      <c r="O212" s="108"/>
      <c r="P212" s="109"/>
      <c r="Q212" s="109"/>
      <c r="R212" s="110"/>
      <c r="S212" s="111"/>
      <c r="T212" s="109"/>
      <c r="U212" s="112"/>
      <c r="V212" s="25"/>
      <c r="W212" s="113"/>
      <c r="X212" s="25"/>
    </row>
    <row r="213" customFormat="false" ht="15.75" hidden="false" customHeight="false" outlineLevel="0" collapsed="false">
      <c r="A213" s="25"/>
      <c r="B213" s="25"/>
      <c r="C213" s="25"/>
      <c r="D213" s="25"/>
      <c r="E213" s="25"/>
      <c r="F213" s="25"/>
      <c r="G213" s="104"/>
      <c r="H213" s="105"/>
      <c r="I213" s="106"/>
      <c r="J213" s="25"/>
      <c r="K213" s="107"/>
      <c r="L213" s="108"/>
      <c r="M213" s="105"/>
      <c r="N213" s="105"/>
      <c r="O213" s="108"/>
      <c r="P213" s="109"/>
      <c r="Q213" s="109"/>
      <c r="R213" s="110"/>
      <c r="S213" s="111"/>
      <c r="T213" s="109"/>
      <c r="U213" s="112"/>
      <c r="V213" s="25"/>
      <c r="W213" s="113"/>
      <c r="X213" s="25"/>
    </row>
    <row r="214" customFormat="false" ht="15.75" hidden="false" customHeight="false" outlineLevel="0" collapsed="false">
      <c r="A214" s="25"/>
      <c r="B214" s="25"/>
      <c r="C214" s="25"/>
      <c r="D214" s="25"/>
      <c r="E214" s="25"/>
      <c r="F214" s="25"/>
      <c r="G214" s="104"/>
      <c r="H214" s="105"/>
      <c r="I214" s="106"/>
      <c r="J214" s="25"/>
      <c r="K214" s="107"/>
      <c r="L214" s="108"/>
      <c r="M214" s="105"/>
      <c r="N214" s="105"/>
      <c r="O214" s="108"/>
      <c r="P214" s="109"/>
      <c r="Q214" s="109"/>
      <c r="R214" s="110"/>
      <c r="S214" s="111"/>
      <c r="T214" s="109"/>
      <c r="U214" s="112"/>
      <c r="V214" s="25"/>
      <c r="W214" s="113"/>
      <c r="X214" s="25"/>
    </row>
    <row r="215" customFormat="false" ht="15.75" hidden="false" customHeight="false" outlineLevel="0" collapsed="false">
      <c r="A215" s="25"/>
      <c r="B215" s="25"/>
      <c r="C215" s="25"/>
      <c r="D215" s="25"/>
      <c r="E215" s="25"/>
      <c r="F215" s="25"/>
      <c r="G215" s="104"/>
      <c r="H215" s="105"/>
      <c r="I215" s="106"/>
      <c r="J215" s="25"/>
      <c r="K215" s="107"/>
      <c r="L215" s="108"/>
      <c r="M215" s="105"/>
      <c r="N215" s="105"/>
      <c r="O215" s="108"/>
      <c r="P215" s="109"/>
      <c r="Q215" s="109"/>
      <c r="R215" s="110"/>
      <c r="S215" s="111"/>
      <c r="T215" s="109"/>
      <c r="U215" s="112"/>
      <c r="V215" s="25"/>
      <c r="W215" s="113"/>
      <c r="X215" s="25"/>
    </row>
    <row r="216" customFormat="false" ht="15.75" hidden="false" customHeight="false" outlineLevel="0" collapsed="false">
      <c r="A216" s="25"/>
      <c r="B216" s="25"/>
      <c r="C216" s="25"/>
      <c r="D216" s="25"/>
      <c r="E216" s="25"/>
      <c r="F216" s="25"/>
      <c r="G216" s="104"/>
      <c r="H216" s="105"/>
      <c r="I216" s="106"/>
      <c r="J216" s="25"/>
      <c r="K216" s="107"/>
      <c r="L216" s="108"/>
      <c r="M216" s="105"/>
      <c r="N216" s="105"/>
      <c r="O216" s="108"/>
      <c r="P216" s="109"/>
      <c r="Q216" s="109"/>
      <c r="R216" s="110"/>
      <c r="S216" s="111"/>
      <c r="T216" s="109"/>
      <c r="U216" s="112"/>
      <c r="V216" s="25"/>
      <c r="W216" s="113"/>
      <c r="X216" s="25"/>
    </row>
    <row r="217" customFormat="false" ht="15.75" hidden="false" customHeight="false" outlineLevel="0" collapsed="false">
      <c r="A217" s="25"/>
      <c r="B217" s="25"/>
      <c r="C217" s="25"/>
      <c r="D217" s="25"/>
      <c r="E217" s="25"/>
      <c r="F217" s="25"/>
      <c r="G217" s="104"/>
      <c r="H217" s="105"/>
      <c r="I217" s="106"/>
      <c r="J217" s="25"/>
      <c r="K217" s="107"/>
      <c r="L217" s="108"/>
      <c r="M217" s="105"/>
      <c r="N217" s="105"/>
      <c r="O217" s="108"/>
      <c r="P217" s="109"/>
      <c r="Q217" s="109"/>
      <c r="R217" s="110"/>
      <c r="S217" s="111"/>
      <c r="T217" s="109"/>
      <c r="U217" s="112"/>
      <c r="V217" s="25"/>
      <c r="W217" s="113"/>
      <c r="X217" s="25"/>
    </row>
    <row r="218" customFormat="false" ht="15.75" hidden="false" customHeight="false" outlineLevel="0" collapsed="false">
      <c r="A218" s="25"/>
      <c r="B218" s="25"/>
      <c r="C218" s="25"/>
      <c r="D218" s="25"/>
      <c r="E218" s="25"/>
      <c r="F218" s="25"/>
      <c r="G218" s="104"/>
      <c r="H218" s="105"/>
      <c r="I218" s="106"/>
      <c r="J218" s="25"/>
      <c r="K218" s="107"/>
      <c r="L218" s="108"/>
      <c r="M218" s="105"/>
      <c r="N218" s="105"/>
      <c r="O218" s="108"/>
      <c r="P218" s="109"/>
      <c r="Q218" s="109"/>
      <c r="R218" s="110"/>
      <c r="S218" s="111"/>
      <c r="T218" s="109"/>
      <c r="U218" s="112"/>
      <c r="V218" s="25"/>
      <c r="W218" s="113"/>
      <c r="X218" s="25"/>
    </row>
    <row r="219" customFormat="false" ht="15.75" hidden="false" customHeight="false" outlineLevel="0" collapsed="false">
      <c r="A219" s="25"/>
      <c r="B219" s="25"/>
      <c r="C219" s="25"/>
      <c r="D219" s="25"/>
      <c r="E219" s="25"/>
      <c r="F219" s="25"/>
      <c r="G219" s="104"/>
      <c r="H219" s="105"/>
      <c r="I219" s="106"/>
      <c r="J219" s="25"/>
      <c r="K219" s="107"/>
      <c r="L219" s="108"/>
      <c r="M219" s="105"/>
      <c r="N219" s="105"/>
      <c r="O219" s="108"/>
      <c r="P219" s="109"/>
      <c r="Q219" s="109"/>
      <c r="R219" s="110"/>
      <c r="S219" s="111"/>
      <c r="T219" s="109"/>
      <c r="U219" s="112"/>
      <c r="V219" s="25"/>
      <c r="W219" s="113"/>
      <c r="X219" s="25"/>
    </row>
    <row r="220" customFormat="false" ht="15.75" hidden="false" customHeight="false" outlineLevel="0" collapsed="false">
      <c r="A220" s="25"/>
      <c r="B220" s="25"/>
      <c r="C220" s="25"/>
      <c r="D220" s="25"/>
      <c r="E220" s="25"/>
      <c r="F220" s="25"/>
      <c r="G220" s="104"/>
      <c r="H220" s="105"/>
      <c r="I220" s="106"/>
      <c r="J220" s="25"/>
      <c r="K220" s="107"/>
      <c r="L220" s="108"/>
      <c r="M220" s="105"/>
      <c r="N220" s="105"/>
      <c r="O220" s="108"/>
      <c r="P220" s="109"/>
      <c r="Q220" s="109"/>
      <c r="R220" s="110"/>
      <c r="S220" s="111"/>
      <c r="T220" s="109"/>
      <c r="U220" s="112"/>
      <c r="V220" s="25"/>
      <c r="W220" s="113"/>
      <c r="X220" s="25"/>
    </row>
    <row r="221" customFormat="false" ht="15.75" hidden="false" customHeight="false" outlineLevel="0" collapsed="false">
      <c r="A221" s="25"/>
      <c r="B221" s="25"/>
      <c r="C221" s="25"/>
      <c r="D221" s="25"/>
      <c r="E221" s="25"/>
      <c r="F221" s="25"/>
      <c r="G221" s="104"/>
      <c r="H221" s="105"/>
      <c r="I221" s="106"/>
      <c r="J221" s="25"/>
      <c r="K221" s="107"/>
      <c r="L221" s="108"/>
      <c r="M221" s="105"/>
      <c r="N221" s="105"/>
      <c r="O221" s="108"/>
      <c r="P221" s="109"/>
      <c r="Q221" s="109"/>
      <c r="R221" s="110"/>
      <c r="S221" s="111"/>
      <c r="T221" s="109"/>
      <c r="U221" s="112"/>
      <c r="V221" s="25"/>
      <c r="W221" s="113"/>
      <c r="X221" s="25"/>
    </row>
    <row r="222" customFormat="false" ht="15.75" hidden="false" customHeight="false" outlineLevel="0" collapsed="false">
      <c r="A222" s="25"/>
      <c r="B222" s="25"/>
      <c r="C222" s="25"/>
      <c r="D222" s="25"/>
      <c r="E222" s="25"/>
      <c r="F222" s="25"/>
      <c r="G222" s="104"/>
      <c r="H222" s="105"/>
      <c r="I222" s="106"/>
      <c r="J222" s="25"/>
      <c r="K222" s="107"/>
      <c r="L222" s="108"/>
      <c r="M222" s="105"/>
      <c r="N222" s="105"/>
      <c r="O222" s="108"/>
      <c r="P222" s="109"/>
      <c r="Q222" s="109"/>
      <c r="R222" s="110"/>
      <c r="S222" s="111"/>
      <c r="T222" s="109"/>
      <c r="U222" s="112"/>
      <c r="V222" s="25"/>
      <c r="W222" s="113"/>
      <c r="X222" s="25"/>
    </row>
    <row r="223" customFormat="false" ht="15.75" hidden="false" customHeight="false" outlineLevel="0" collapsed="false">
      <c r="A223" s="25"/>
      <c r="B223" s="25"/>
      <c r="C223" s="25"/>
      <c r="D223" s="25"/>
      <c r="E223" s="25"/>
      <c r="F223" s="25"/>
      <c r="G223" s="104"/>
      <c r="H223" s="105"/>
      <c r="I223" s="106"/>
      <c r="J223" s="25"/>
      <c r="K223" s="107"/>
      <c r="L223" s="108"/>
      <c r="M223" s="105"/>
      <c r="N223" s="105"/>
      <c r="O223" s="108"/>
      <c r="P223" s="109"/>
      <c r="Q223" s="109"/>
      <c r="R223" s="110"/>
      <c r="S223" s="111"/>
      <c r="T223" s="109"/>
      <c r="U223" s="112"/>
      <c r="V223" s="25"/>
      <c r="W223" s="113"/>
      <c r="X223" s="25"/>
    </row>
    <row r="224" customFormat="false" ht="15.75" hidden="false" customHeight="false" outlineLevel="0" collapsed="false">
      <c r="A224" s="25"/>
      <c r="B224" s="25"/>
      <c r="C224" s="25"/>
      <c r="D224" s="25"/>
      <c r="E224" s="25"/>
      <c r="F224" s="25"/>
      <c r="G224" s="104"/>
      <c r="H224" s="105"/>
      <c r="I224" s="106"/>
      <c r="J224" s="25"/>
      <c r="K224" s="107"/>
      <c r="L224" s="108"/>
      <c r="M224" s="105"/>
      <c r="N224" s="105"/>
      <c r="O224" s="108"/>
      <c r="P224" s="109"/>
      <c r="Q224" s="109"/>
      <c r="R224" s="110"/>
      <c r="S224" s="111"/>
      <c r="T224" s="109"/>
      <c r="U224" s="112"/>
      <c r="V224" s="25"/>
      <c r="W224" s="113"/>
      <c r="X224" s="25"/>
    </row>
    <row r="225" customFormat="false" ht="15.75" hidden="false" customHeight="false" outlineLevel="0" collapsed="false">
      <c r="A225" s="25"/>
      <c r="B225" s="25"/>
      <c r="C225" s="25"/>
      <c r="D225" s="25"/>
      <c r="E225" s="25"/>
      <c r="F225" s="25"/>
      <c r="G225" s="104"/>
      <c r="H225" s="105"/>
      <c r="I225" s="106"/>
      <c r="J225" s="25"/>
      <c r="K225" s="107"/>
      <c r="L225" s="108"/>
      <c r="M225" s="105"/>
      <c r="N225" s="105"/>
      <c r="O225" s="108"/>
      <c r="P225" s="109"/>
      <c r="Q225" s="109"/>
      <c r="R225" s="110"/>
      <c r="S225" s="111"/>
      <c r="T225" s="109"/>
      <c r="U225" s="112"/>
      <c r="V225" s="25"/>
      <c r="W225" s="113"/>
      <c r="X225" s="25"/>
    </row>
    <row r="226" customFormat="false" ht="15.75" hidden="false" customHeight="false" outlineLevel="0" collapsed="false">
      <c r="A226" s="25"/>
      <c r="B226" s="25"/>
      <c r="C226" s="25"/>
      <c r="D226" s="25"/>
      <c r="E226" s="25"/>
      <c r="F226" s="25"/>
      <c r="G226" s="104"/>
      <c r="H226" s="105"/>
      <c r="I226" s="106"/>
      <c r="J226" s="25"/>
      <c r="K226" s="107"/>
      <c r="L226" s="108"/>
      <c r="M226" s="105"/>
      <c r="N226" s="105"/>
      <c r="O226" s="108"/>
      <c r="P226" s="109"/>
      <c r="Q226" s="109"/>
      <c r="R226" s="110"/>
      <c r="S226" s="111"/>
      <c r="T226" s="109"/>
      <c r="U226" s="112"/>
      <c r="V226" s="25"/>
      <c r="W226" s="113"/>
      <c r="X226" s="25"/>
    </row>
    <row r="227" customFormat="false" ht="15.75" hidden="false" customHeight="false" outlineLevel="0" collapsed="false">
      <c r="A227" s="25"/>
      <c r="B227" s="25"/>
      <c r="C227" s="25"/>
      <c r="D227" s="25"/>
      <c r="E227" s="25"/>
      <c r="F227" s="25"/>
      <c r="G227" s="104"/>
      <c r="H227" s="105"/>
      <c r="I227" s="106"/>
      <c r="J227" s="25"/>
      <c r="K227" s="107"/>
      <c r="L227" s="108"/>
      <c r="M227" s="105"/>
      <c r="N227" s="105"/>
      <c r="O227" s="108"/>
      <c r="P227" s="109"/>
      <c r="Q227" s="109"/>
      <c r="R227" s="110"/>
      <c r="S227" s="111"/>
      <c r="T227" s="109"/>
      <c r="U227" s="112"/>
      <c r="V227" s="25"/>
      <c r="W227" s="113"/>
      <c r="X227" s="25"/>
    </row>
    <row r="228" customFormat="false" ht="15.75" hidden="false" customHeight="false" outlineLevel="0" collapsed="false">
      <c r="A228" s="25"/>
      <c r="B228" s="25"/>
      <c r="C228" s="25"/>
      <c r="D228" s="25"/>
      <c r="E228" s="25"/>
      <c r="F228" s="25"/>
      <c r="G228" s="104"/>
      <c r="H228" s="105"/>
      <c r="I228" s="106"/>
      <c r="J228" s="25"/>
      <c r="K228" s="107"/>
      <c r="L228" s="108"/>
      <c r="M228" s="105"/>
      <c r="N228" s="105"/>
      <c r="O228" s="108"/>
      <c r="P228" s="109"/>
      <c r="Q228" s="109"/>
      <c r="R228" s="110"/>
      <c r="S228" s="111"/>
      <c r="T228" s="109"/>
      <c r="U228" s="112"/>
      <c r="V228" s="25"/>
      <c r="W228" s="113"/>
      <c r="X228" s="25"/>
    </row>
    <row r="229" customFormat="false" ht="15.75" hidden="false" customHeight="false" outlineLevel="0" collapsed="false">
      <c r="A229" s="25"/>
      <c r="B229" s="25"/>
      <c r="C229" s="25"/>
      <c r="D229" s="25"/>
      <c r="E229" s="25"/>
      <c r="F229" s="25"/>
      <c r="G229" s="104"/>
      <c r="H229" s="105"/>
      <c r="I229" s="106"/>
      <c r="J229" s="25"/>
      <c r="K229" s="107"/>
      <c r="L229" s="108"/>
      <c r="M229" s="105"/>
      <c r="N229" s="105"/>
      <c r="O229" s="108"/>
      <c r="P229" s="109"/>
      <c r="Q229" s="109"/>
      <c r="R229" s="110"/>
      <c r="S229" s="111"/>
      <c r="T229" s="109"/>
      <c r="U229" s="112"/>
      <c r="V229" s="25"/>
      <c r="W229" s="113"/>
      <c r="X229" s="25"/>
    </row>
    <row r="230" customFormat="false" ht="15.75" hidden="false" customHeight="false" outlineLevel="0" collapsed="false">
      <c r="A230" s="25"/>
      <c r="B230" s="25"/>
      <c r="C230" s="25"/>
      <c r="D230" s="25"/>
      <c r="E230" s="25"/>
      <c r="F230" s="25"/>
      <c r="G230" s="104"/>
      <c r="H230" s="105"/>
      <c r="I230" s="106"/>
      <c r="J230" s="25"/>
      <c r="K230" s="107"/>
      <c r="L230" s="108"/>
      <c r="M230" s="105"/>
      <c r="N230" s="105"/>
      <c r="O230" s="108"/>
      <c r="P230" s="109"/>
      <c r="Q230" s="109"/>
      <c r="R230" s="110"/>
      <c r="S230" s="111"/>
      <c r="T230" s="109"/>
      <c r="U230" s="112"/>
      <c r="V230" s="25"/>
      <c r="W230" s="113"/>
      <c r="X230" s="25"/>
    </row>
    <row r="231" customFormat="false" ht="15.75" hidden="false" customHeight="false" outlineLevel="0" collapsed="false">
      <c r="A231" s="25"/>
      <c r="B231" s="25"/>
      <c r="C231" s="25"/>
      <c r="D231" s="25"/>
      <c r="E231" s="25"/>
      <c r="F231" s="25"/>
      <c r="G231" s="104"/>
      <c r="H231" s="105"/>
      <c r="I231" s="106"/>
      <c r="J231" s="25"/>
      <c r="K231" s="107"/>
      <c r="L231" s="108"/>
      <c r="M231" s="105"/>
      <c r="N231" s="105"/>
      <c r="O231" s="108"/>
      <c r="P231" s="109"/>
      <c r="Q231" s="109"/>
      <c r="R231" s="110"/>
      <c r="S231" s="111"/>
      <c r="T231" s="109"/>
      <c r="U231" s="112"/>
      <c r="V231" s="25"/>
      <c r="W231" s="113"/>
      <c r="X231" s="25"/>
    </row>
    <row r="232" customFormat="false" ht="15.75" hidden="false" customHeight="false" outlineLevel="0" collapsed="false">
      <c r="A232" s="25"/>
      <c r="B232" s="25"/>
      <c r="C232" s="25"/>
      <c r="D232" s="25"/>
      <c r="E232" s="25"/>
      <c r="F232" s="25"/>
      <c r="G232" s="104"/>
      <c r="H232" s="105"/>
      <c r="I232" s="106"/>
      <c r="J232" s="25"/>
      <c r="K232" s="107"/>
      <c r="L232" s="108"/>
      <c r="M232" s="105"/>
      <c r="N232" s="105"/>
      <c r="O232" s="108"/>
      <c r="P232" s="109"/>
      <c r="Q232" s="109"/>
      <c r="R232" s="110"/>
      <c r="S232" s="111"/>
      <c r="T232" s="109"/>
      <c r="U232" s="112"/>
      <c r="V232" s="25"/>
      <c r="W232" s="113"/>
      <c r="X232" s="25"/>
    </row>
    <row r="233" customFormat="false" ht="15.75" hidden="false" customHeight="false" outlineLevel="0" collapsed="false">
      <c r="A233" s="25"/>
      <c r="B233" s="25"/>
      <c r="C233" s="25"/>
      <c r="D233" s="25"/>
      <c r="E233" s="25"/>
      <c r="F233" s="25"/>
      <c r="G233" s="104"/>
      <c r="H233" s="105"/>
      <c r="I233" s="106"/>
      <c r="J233" s="25"/>
      <c r="K233" s="107"/>
      <c r="L233" s="108"/>
      <c r="M233" s="105"/>
      <c r="N233" s="105"/>
      <c r="O233" s="108"/>
      <c r="P233" s="109"/>
      <c r="Q233" s="109"/>
      <c r="R233" s="110"/>
      <c r="S233" s="111"/>
      <c r="T233" s="109"/>
      <c r="U233" s="112"/>
      <c r="V233" s="25"/>
      <c r="W233" s="113"/>
      <c r="X233" s="25"/>
    </row>
    <row r="234" customFormat="false" ht="15.75" hidden="false" customHeight="false" outlineLevel="0" collapsed="false">
      <c r="A234" s="25"/>
      <c r="B234" s="25"/>
      <c r="C234" s="25"/>
      <c r="D234" s="25"/>
      <c r="E234" s="25"/>
      <c r="F234" s="25"/>
      <c r="G234" s="104"/>
      <c r="H234" s="105"/>
      <c r="I234" s="106"/>
      <c r="J234" s="25"/>
      <c r="K234" s="107"/>
      <c r="L234" s="108"/>
      <c r="M234" s="105"/>
      <c r="N234" s="105"/>
      <c r="O234" s="108"/>
      <c r="P234" s="109"/>
      <c r="Q234" s="109"/>
      <c r="R234" s="110"/>
      <c r="S234" s="111"/>
      <c r="T234" s="109"/>
      <c r="U234" s="112"/>
      <c r="V234" s="25"/>
      <c r="W234" s="113"/>
      <c r="X234" s="25"/>
    </row>
    <row r="235" customFormat="false" ht="15.75" hidden="false" customHeight="false" outlineLevel="0" collapsed="false">
      <c r="A235" s="25"/>
      <c r="B235" s="25"/>
      <c r="C235" s="25"/>
      <c r="D235" s="25"/>
      <c r="E235" s="25"/>
      <c r="F235" s="25"/>
      <c r="G235" s="104"/>
      <c r="H235" s="105"/>
      <c r="I235" s="106"/>
      <c r="J235" s="25"/>
      <c r="K235" s="107"/>
      <c r="L235" s="108"/>
      <c r="M235" s="105"/>
      <c r="N235" s="105"/>
      <c r="O235" s="108"/>
      <c r="P235" s="109"/>
      <c r="Q235" s="109"/>
      <c r="R235" s="110"/>
      <c r="S235" s="111"/>
      <c r="T235" s="109"/>
      <c r="U235" s="112"/>
      <c r="V235" s="25"/>
      <c r="W235" s="113"/>
      <c r="X235" s="25"/>
    </row>
    <row r="236" customFormat="false" ht="15.75" hidden="false" customHeight="false" outlineLevel="0" collapsed="false">
      <c r="A236" s="25"/>
      <c r="B236" s="25"/>
      <c r="C236" s="25"/>
      <c r="D236" s="25"/>
      <c r="E236" s="25"/>
      <c r="F236" s="25"/>
      <c r="G236" s="104"/>
      <c r="H236" s="105"/>
      <c r="I236" s="106"/>
      <c r="J236" s="25"/>
      <c r="K236" s="107"/>
      <c r="L236" s="108"/>
      <c r="M236" s="105"/>
      <c r="N236" s="105"/>
      <c r="O236" s="108"/>
      <c r="P236" s="109"/>
      <c r="Q236" s="109"/>
      <c r="R236" s="110"/>
      <c r="S236" s="111"/>
      <c r="T236" s="109"/>
      <c r="U236" s="112"/>
      <c r="V236" s="25"/>
      <c r="W236" s="113"/>
      <c r="X236" s="25"/>
    </row>
    <row r="237" customFormat="false" ht="15.75" hidden="false" customHeight="false" outlineLevel="0" collapsed="false">
      <c r="A237" s="25"/>
      <c r="B237" s="25"/>
      <c r="C237" s="25"/>
      <c r="D237" s="25"/>
      <c r="E237" s="25"/>
      <c r="F237" s="25"/>
      <c r="G237" s="104"/>
      <c r="H237" s="105"/>
      <c r="I237" s="106"/>
      <c r="J237" s="25"/>
      <c r="K237" s="107"/>
      <c r="L237" s="108"/>
      <c r="M237" s="105"/>
      <c r="N237" s="105"/>
      <c r="O237" s="108"/>
      <c r="P237" s="109"/>
      <c r="Q237" s="109"/>
      <c r="R237" s="110"/>
      <c r="S237" s="111"/>
      <c r="T237" s="109"/>
      <c r="U237" s="112"/>
      <c r="V237" s="25"/>
      <c r="W237" s="113"/>
      <c r="X237" s="25"/>
    </row>
    <row r="238" customFormat="false" ht="15.75" hidden="false" customHeight="false" outlineLevel="0" collapsed="false">
      <c r="A238" s="25"/>
      <c r="B238" s="25"/>
      <c r="C238" s="25"/>
      <c r="D238" s="25"/>
      <c r="E238" s="25"/>
      <c r="F238" s="25"/>
      <c r="G238" s="104"/>
      <c r="H238" s="105"/>
      <c r="I238" s="106"/>
      <c r="J238" s="25"/>
      <c r="K238" s="107"/>
      <c r="L238" s="108"/>
      <c r="M238" s="105"/>
      <c r="N238" s="105"/>
      <c r="O238" s="108"/>
      <c r="P238" s="109"/>
      <c r="Q238" s="109"/>
      <c r="R238" s="110"/>
      <c r="S238" s="111"/>
      <c r="T238" s="109"/>
      <c r="U238" s="112"/>
      <c r="V238" s="25"/>
      <c r="W238" s="113"/>
      <c r="X238" s="25"/>
    </row>
    <row r="239" customFormat="false" ht="15.75" hidden="false" customHeight="false" outlineLevel="0" collapsed="false">
      <c r="A239" s="25"/>
      <c r="B239" s="25"/>
      <c r="C239" s="25"/>
      <c r="D239" s="25"/>
      <c r="E239" s="25"/>
      <c r="F239" s="25"/>
      <c r="G239" s="104"/>
      <c r="H239" s="105"/>
      <c r="I239" s="106"/>
      <c r="J239" s="25"/>
      <c r="K239" s="107"/>
      <c r="L239" s="108"/>
      <c r="M239" s="105"/>
      <c r="N239" s="105"/>
      <c r="O239" s="108"/>
      <c r="P239" s="109"/>
      <c r="Q239" s="109"/>
      <c r="R239" s="110"/>
      <c r="S239" s="111"/>
      <c r="T239" s="109"/>
      <c r="U239" s="112"/>
      <c r="V239" s="25"/>
      <c r="W239" s="113"/>
      <c r="X239" s="25"/>
    </row>
    <row r="240" customFormat="false" ht="15.75" hidden="false" customHeight="false" outlineLevel="0" collapsed="false">
      <c r="A240" s="25"/>
      <c r="B240" s="25"/>
      <c r="C240" s="25"/>
      <c r="D240" s="25"/>
      <c r="E240" s="25"/>
      <c r="F240" s="25"/>
      <c r="G240" s="104"/>
      <c r="H240" s="105"/>
      <c r="I240" s="106"/>
      <c r="J240" s="25"/>
      <c r="K240" s="107"/>
      <c r="L240" s="108"/>
      <c r="M240" s="105"/>
      <c r="N240" s="105"/>
      <c r="O240" s="108"/>
      <c r="P240" s="109"/>
      <c r="Q240" s="109"/>
      <c r="R240" s="110"/>
      <c r="S240" s="111"/>
      <c r="T240" s="109"/>
      <c r="U240" s="112"/>
      <c r="V240" s="25"/>
      <c r="W240" s="113"/>
      <c r="X240" s="25"/>
    </row>
    <row r="241" customFormat="false" ht="15.75" hidden="false" customHeight="false" outlineLevel="0" collapsed="false">
      <c r="A241" s="25"/>
      <c r="B241" s="25"/>
      <c r="C241" s="25"/>
      <c r="D241" s="25"/>
      <c r="E241" s="25"/>
      <c r="F241" s="25"/>
      <c r="G241" s="104"/>
      <c r="H241" s="105"/>
      <c r="I241" s="106"/>
      <c r="J241" s="25"/>
      <c r="K241" s="107"/>
      <c r="L241" s="108"/>
      <c r="M241" s="105"/>
      <c r="N241" s="105"/>
      <c r="O241" s="108"/>
      <c r="P241" s="109"/>
      <c r="Q241" s="109"/>
      <c r="R241" s="110"/>
      <c r="S241" s="111"/>
      <c r="T241" s="109"/>
      <c r="U241" s="112"/>
      <c r="V241" s="25"/>
      <c r="W241" s="113"/>
      <c r="X241" s="25"/>
    </row>
    <row r="242" customFormat="false" ht="15.75" hidden="false" customHeight="false" outlineLevel="0" collapsed="false">
      <c r="A242" s="25"/>
      <c r="B242" s="25"/>
      <c r="C242" s="25"/>
      <c r="D242" s="25"/>
      <c r="E242" s="25"/>
      <c r="F242" s="25"/>
      <c r="G242" s="104"/>
      <c r="H242" s="105"/>
      <c r="I242" s="106"/>
      <c r="J242" s="25"/>
      <c r="K242" s="107"/>
      <c r="L242" s="108"/>
      <c r="M242" s="105"/>
      <c r="N242" s="105"/>
      <c r="O242" s="108"/>
      <c r="P242" s="109"/>
      <c r="Q242" s="109"/>
      <c r="R242" s="110"/>
      <c r="S242" s="111"/>
      <c r="T242" s="109"/>
      <c r="U242" s="112"/>
      <c r="V242" s="25"/>
      <c r="W242" s="113"/>
      <c r="X242" s="25"/>
    </row>
    <row r="243" customFormat="false" ht="15.75" hidden="false" customHeight="false" outlineLevel="0" collapsed="false">
      <c r="A243" s="25"/>
      <c r="B243" s="25"/>
      <c r="C243" s="25"/>
      <c r="D243" s="25"/>
      <c r="E243" s="25"/>
      <c r="F243" s="25"/>
      <c r="G243" s="104"/>
      <c r="H243" s="105"/>
      <c r="I243" s="106"/>
      <c r="J243" s="25"/>
      <c r="K243" s="107"/>
      <c r="L243" s="108"/>
      <c r="M243" s="105"/>
      <c r="N243" s="105"/>
      <c r="O243" s="108"/>
      <c r="P243" s="109"/>
      <c r="Q243" s="109"/>
      <c r="R243" s="110"/>
      <c r="S243" s="111"/>
      <c r="T243" s="109"/>
      <c r="U243" s="112"/>
      <c r="V243" s="25"/>
      <c r="W243" s="113"/>
      <c r="X243" s="25"/>
    </row>
    <row r="244" customFormat="false" ht="15.75" hidden="false" customHeight="false" outlineLevel="0" collapsed="false">
      <c r="A244" s="25"/>
      <c r="B244" s="25"/>
      <c r="C244" s="25"/>
      <c r="D244" s="25"/>
      <c r="E244" s="25"/>
      <c r="F244" s="25"/>
      <c r="G244" s="104"/>
      <c r="H244" s="105"/>
      <c r="I244" s="106"/>
      <c r="J244" s="25"/>
      <c r="K244" s="107"/>
      <c r="L244" s="108"/>
      <c r="M244" s="105"/>
      <c r="N244" s="105"/>
      <c r="O244" s="108"/>
      <c r="P244" s="109"/>
      <c r="Q244" s="109"/>
      <c r="R244" s="110"/>
      <c r="S244" s="111"/>
      <c r="T244" s="109"/>
      <c r="U244" s="112"/>
      <c r="V244" s="25"/>
      <c r="W244" s="113"/>
      <c r="X244" s="25"/>
    </row>
    <row r="245" customFormat="false" ht="15.75" hidden="false" customHeight="false" outlineLevel="0" collapsed="false">
      <c r="A245" s="25"/>
      <c r="B245" s="25"/>
      <c r="C245" s="25"/>
      <c r="D245" s="25"/>
      <c r="E245" s="25"/>
      <c r="F245" s="25"/>
      <c r="G245" s="104"/>
      <c r="H245" s="105"/>
      <c r="I245" s="106"/>
      <c r="J245" s="25"/>
      <c r="K245" s="107"/>
      <c r="L245" s="108"/>
      <c r="M245" s="105"/>
      <c r="N245" s="105"/>
      <c r="O245" s="108"/>
      <c r="P245" s="109"/>
      <c r="Q245" s="109"/>
      <c r="R245" s="110"/>
      <c r="S245" s="111"/>
      <c r="T245" s="109"/>
      <c r="U245" s="112"/>
      <c r="V245" s="25"/>
      <c r="W245" s="113"/>
      <c r="X245" s="25"/>
    </row>
    <row r="246" customFormat="false" ht="15.75" hidden="false" customHeight="false" outlineLevel="0" collapsed="false">
      <c r="A246" s="25"/>
      <c r="B246" s="25"/>
      <c r="C246" s="25"/>
      <c r="D246" s="25"/>
      <c r="E246" s="25"/>
      <c r="F246" s="25"/>
      <c r="G246" s="104"/>
      <c r="H246" s="105"/>
      <c r="I246" s="106"/>
      <c r="J246" s="25"/>
      <c r="K246" s="107"/>
      <c r="L246" s="108"/>
      <c r="M246" s="105"/>
      <c r="N246" s="105"/>
      <c r="O246" s="108"/>
      <c r="P246" s="109"/>
      <c r="Q246" s="109"/>
      <c r="R246" s="110"/>
      <c r="S246" s="111"/>
      <c r="T246" s="109"/>
      <c r="U246" s="112"/>
      <c r="V246" s="25"/>
      <c r="W246" s="113"/>
      <c r="X246" s="25"/>
    </row>
    <row r="247" customFormat="false" ht="15.75" hidden="false" customHeight="false" outlineLevel="0" collapsed="false">
      <c r="A247" s="25"/>
      <c r="B247" s="25"/>
      <c r="C247" s="25"/>
      <c r="D247" s="25"/>
      <c r="E247" s="25"/>
      <c r="F247" s="25"/>
      <c r="G247" s="104"/>
      <c r="H247" s="105"/>
      <c r="I247" s="106"/>
      <c r="J247" s="25"/>
      <c r="K247" s="107"/>
      <c r="L247" s="108"/>
      <c r="M247" s="105"/>
      <c r="N247" s="105"/>
      <c r="O247" s="108"/>
      <c r="P247" s="109"/>
      <c r="Q247" s="109"/>
      <c r="R247" s="110"/>
      <c r="S247" s="111"/>
      <c r="T247" s="109"/>
      <c r="U247" s="112"/>
      <c r="V247" s="25"/>
      <c r="W247" s="113"/>
      <c r="X247" s="25"/>
    </row>
    <row r="248" customFormat="false" ht="15.75" hidden="false" customHeight="false" outlineLevel="0" collapsed="false">
      <c r="A248" s="25"/>
      <c r="B248" s="25"/>
      <c r="C248" s="25"/>
      <c r="D248" s="25"/>
      <c r="E248" s="25"/>
      <c r="F248" s="25"/>
      <c r="G248" s="104"/>
      <c r="H248" s="105"/>
      <c r="I248" s="106"/>
      <c r="J248" s="25"/>
      <c r="K248" s="107"/>
      <c r="L248" s="108"/>
      <c r="M248" s="105"/>
      <c r="N248" s="105"/>
      <c r="O248" s="108"/>
      <c r="P248" s="109"/>
      <c r="Q248" s="109"/>
      <c r="R248" s="110"/>
      <c r="S248" s="111"/>
      <c r="T248" s="109"/>
      <c r="U248" s="112"/>
      <c r="V248" s="25"/>
      <c r="W248" s="113"/>
      <c r="X248" s="25"/>
    </row>
    <row r="249" customFormat="false" ht="15.75" hidden="false" customHeight="false" outlineLevel="0" collapsed="false">
      <c r="A249" s="25"/>
      <c r="B249" s="25"/>
      <c r="C249" s="25"/>
      <c r="D249" s="25"/>
      <c r="E249" s="25"/>
      <c r="F249" s="25"/>
      <c r="G249" s="104"/>
      <c r="H249" s="105"/>
      <c r="I249" s="106"/>
      <c r="J249" s="25"/>
      <c r="K249" s="107"/>
      <c r="L249" s="108"/>
      <c r="M249" s="105"/>
      <c r="N249" s="105"/>
      <c r="O249" s="108"/>
      <c r="P249" s="109"/>
      <c r="Q249" s="109"/>
      <c r="R249" s="110"/>
      <c r="S249" s="111"/>
      <c r="T249" s="109"/>
      <c r="U249" s="112"/>
      <c r="V249" s="25"/>
      <c r="W249" s="113"/>
      <c r="X249" s="25"/>
    </row>
    <row r="250" customFormat="false" ht="15.75" hidden="false" customHeight="false" outlineLevel="0" collapsed="false">
      <c r="A250" s="25"/>
      <c r="B250" s="25"/>
      <c r="C250" s="25"/>
      <c r="D250" s="25"/>
      <c r="E250" s="25"/>
      <c r="F250" s="25"/>
      <c r="G250" s="104"/>
      <c r="H250" s="105"/>
      <c r="I250" s="106"/>
      <c r="J250" s="25"/>
      <c r="K250" s="107"/>
      <c r="L250" s="108"/>
      <c r="M250" s="105"/>
      <c r="N250" s="105"/>
      <c r="O250" s="108"/>
      <c r="P250" s="109"/>
      <c r="Q250" s="109"/>
      <c r="R250" s="110"/>
      <c r="S250" s="111"/>
      <c r="T250" s="109"/>
      <c r="U250" s="112"/>
      <c r="V250" s="25"/>
      <c r="W250" s="113"/>
      <c r="X250" s="25"/>
    </row>
    <row r="251" customFormat="false" ht="15.75" hidden="false" customHeight="false" outlineLevel="0" collapsed="false">
      <c r="A251" s="25"/>
      <c r="B251" s="25"/>
      <c r="C251" s="25"/>
      <c r="D251" s="25"/>
      <c r="E251" s="25"/>
      <c r="F251" s="25"/>
      <c r="G251" s="104"/>
      <c r="H251" s="105"/>
      <c r="I251" s="106"/>
      <c r="J251" s="25"/>
      <c r="K251" s="107"/>
      <c r="L251" s="108"/>
      <c r="M251" s="105"/>
      <c r="N251" s="105"/>
      <c r="O251" s="108"/>
      <c r="P251" s="109"/>
      <c r="Q251" s="109"/>
      <c r="R251" s="110"/>
      <c r="S251" s="111"/>
      <c r="T251" s="109"/>
      <c r="U251" s="112"/>
      <c r="V251" s="25"/>
      <c r="W251" s="113"/>
      <c r="X251" s="25"/>
    </row>
    <row r="252" customFormat="false" ht="15.75" hidden="false" customHeight="false" outlineLevel="0" collapsed="false">
      <c r="A252" s="25"/>
      <c r="B252" s="25"/>
      <c r="C252" s="25"/>
      <c r="D252" s="25"/>
      <c r="E252" s="25"/>
      <c r="F252" s="25"/>
      <c r="G252" s="104"/>
      <c r="H252" s="105"/>
      <c r="I252" s="106"/>
      <c r="J252" s="25"/>
      <c r="K252" s="107"/>
      <c r="L252" s="108"/>
      <c r="M252" s="105"/>
      <c r="N252" s="105"/>
      <c r="O252" s="108"/>
      <c r="P252" s="109"/>
      <c r="Q252" s="109"/>
      <c r="R252" s="110"/>
      <c r="S252" s="111"/>
      <c r="T252" s="109"/>
      <c r="U252" s="112"/>
      <c r="V252" s="25"/>
      <c r="W252" s="113"/>
      <c r="X252" s="25"/>
    </row>
    <row r="253" customFormat="false" ht="15.75" hidden="false" customHeight="false" outlineLevel="0" collapsed="false">
      <c r="A253" s="25"/>
      <c r="B253" s="25"/>
      <c r="C253" s="25"/>
      <c r="D253" s="25"/>
      <c r="E253" s="25"/>
      <c r="F253" s="25"/>
      <c r="G253" s="104"/>
      <c r="H253" s="105"/>
      <c r="I253" s="106"/>
      <c r="J253" s="25"/>
      <c r="K253" s="107"/>
      <c r="L253" s="108"/>
      <c r="M253" s="105"/>
      <c r="N253" s="105"/>
      <c r="O253" s="108"/>
      <c r="P253" s="109"/>
      <c r="Q253" s="109"/>
      <c r="R253" s="110"/>
      <c r="S253" s="111"/>
      <c r="T253" s="109"/>
      <c r="U253" s="112"/>
      <c r="V253" s="25"/>
      <c r="W253" s="113"/>
      <c r="X253" s="25"/>
    </row>
    <row r="254" customFormat="false" ht="15.75" hidden="false" customHeight="false" outlineLevel="0" collapsed="false">
      <c r="A254" s="25"/>
      <c r="B254" s="25"/>
      <c r="C254" s="25"/>
      <c r="D254" s="25"/>
      <c r="E254" s="25"/>
      <c r="F254" s="25"/>
      <c r="G254" s="104"/>
      <c r="H254" s="105"/>
      <c r="I254" s="106"/>
      <c r="J254" s="25"/>
      <c r="K254" s="107"/>
      <c r="L254" s="108"/>
      <c r="M254" s="105"/>
      <c r="N254" s="105"/>
      <c r="O254" s="108"/>
      <c r="P254" s="109"/>
      <c r="Q254" s="109"/>
      <c r="R254" s="110"/>
      <c r="S254" s="111"/>
      <c r="T254" s="109"/>
      <c r="U254" s="112"/>
      <c r="V254" s="25"/>
      <c r="W254" s="113"/>
      <c r="X254" s="25"/>
    </row>
    <row r="255" customFormat="false" ht="15.75" hidden="false" customHeight="false" outlineLevel="0" collapsed="false">
      <c r="A255" s="25"/>
      <c r="B255" s="25"/>
      <c r="C255" s="25"/>
      <c r="D255" s="25"/>
      <c r="E255" s="25"/>
      <c r="F255" s="25"/>
      <c r="G255" s="104"/>
      <c r="H255" s="105"/>
      <c r="I255" s="106"/>
      <c r="J255" s="25"/>
      <c r="K255" s="107"/>
      <c r="L255" s="108"/>
      <c r="M255" s="105"/>
      <c r="N255" s="105"/>
      <c r="O255" s="108"/>
      <c r="P255" s="109"/>
      <c r="Q255" s="109"/>
      <c r="R255" s="110"/>
      <c r="S255" s="111"/>
      <c r="T255" s="109"/>
      <c r="U255" s="112"/>
      <c r="V255" s="25"/>
      <c r="W255" s="113"/>
      <c r="X255" s="25"/>
    </row>
    <row r="256" customFormat="false" ht="15.75" hidden="false" customHeight="false" outlineLevel="0" collapsed="false">
      <c r="A256" s="25"/>
      <c r="B256" s="25"/>
      <c r="C256" s="25"/>
      <c r="D256" s="25"/>
      <c r="E256" s="25"/>
      <c r="F256" s="25"/>
      <c r="G256" s="104"/>
      <c r="H256" s="105"/>
      <c r="I256" s="106"/>
      <c r="J256" s="25"/>
      <c r="K256" s="107"/>
      <c r="L256" s="108"/>
      <c r="M256" s="105"/>
      <c r="N256" s="105"/>
      <c r="O256" s="108"/>
      <c r="P256" s="109"/>
      <c r="Q256" s="109"/>
      <c r="R256" s="110"/>
      <c r="S256" s="111"/>
      <c r="T256" s="109"/>
      <c r="U256" s="112"/>
      <c r="V256" s="25"/>
      <c r="W256" s="113"/>
      <c r="X256" s="25"/>
    </row>
    <row r="257" customFormat="false" ht="15.75" hidden="false" customHeight="false" outlineLevel="0" collapsed="false">
      <c r="A257" s="25"/>
      <c r="B257" s="25"/>
      <c r="C257" s="25"/>
      <c r="D257" s="25"/>
      <c r="E257" s="25"/>
      <c r="F257" s="25"/>
      <c r="G257" s="104"/>
      <c r="H257" s="105"/>
      <c r="I257" s="106"/>
      <c r="J257" s="25"/>
      <c r="K257" s="107"/>
      <c r="L257" s="108"/>
      <c r="M257" s="105"/>
      <c r="N257" s="105"/>
      <c r="O257" s="108"/>
      <c r="P257" s="109"/>
      <c r="Q257" s="109"/>
      <c r="R257" s="110"/>
      <c r="S257" s="111"/>
      <c r="T257" s="109"/>
      <c r="U257" s="112"/>
      <c r="V257" s="25"/>
      <c r="W257" s="113"/>
      <c r="X257" s="25"/>
    </row>
    <row r="258" customFormat="false" ht="15.75" hidden="false" customHeight="false" outlineLevel="0" collapsed="false">
      <c r="A258" s="25"/>
      <c r="B258" s="25"/>
      <c r="C258" s="25"/>
      <c r="D258" s="25"/>
      <c r="E258" s="25"/>
      <c r="F258" s="25"/>
      <c r="G258" s="104"/>
      <c r="H258" s="105"/>
      <c r="I258" s="106"/>
      <c r="J258" s="25"/>
      <c r="K258" s="107"/>
      <c r="L258" s="108"/>
      <c r="M258" s="105"/>
      <c r="N258" s="105"/>
      <c r="O258" s="108"/>
      <c r="P258" s="109"/>
      <c r="Q258" s="109"/>
      <c r="R258" s="110"/>
      <c r="S258" s="111"/>
      <c r="T258" s="109"/>
      <c r="U258" s="112"/>
      <c r="V258" s="25"/>
      <c r="W258" s="113"/>
      <c r="X258" s="25"/>
    </row>
    <row r="259" customFormat="false" ht="15.75" hidden="false" customHeight="false" outlineLevel="0" collapsed="false">
      <c r="A259" s="25"/>
      <c r="B259" s="25"/>
      <c r="C259" s="25"/>
      <c r="D259" s="25"/>
      <c r="E259" s="25"/>
      <c r="F259" s="25"/>
      <c r="G259" s="104"/>
      <c r="H259" s="105"/>
      <c r="I259" s="106"/>
      <c r="J259" s="25"/>
      <c r="K259" s="107"/>
      <c r="L259" s="108"/>
      <c r="M259" s="105"/>
      <c r="N259" s="105"/>
      <c r="O259" s="108"/>
      <c r="P259" s="109"/>
      <c r="Q259" s="109"/>
      <c r="R259" s="110"/>
      <c r="S259" s="111"/>
      <c r="T259" s="109"/>
      <c r="U259" s="112"/>
      <c r="V259" s="25"/>
      <c r="W259" s="113"/>
      <c r="X259" s="25"/>
    </row>
    <row r="260" customFormat="false" ht="15.75" hidden="false" customHeight="false" outlineLevel="0" collapsed="false">
      <c r="A260" s="25"/>
      <c r="B260" s="25"/>
      <c r="C260" s="25"/>
      <c r="D260" s="25"/>
      <c r="E260" s="25"/>
      <c r="F260" s="25"/>
      <c r="G260" s="104"/>
      <c r="H260" s="105"/>
      <c r="I260" s="106"/>
      <c r="J260" s="25"/>
      <c r="K260" s="107"/>
      <c r="L260" s="108"/>
      <c r="M260" s="105"/>
      <c r="N260" s="105"/>
      <c r="O260" s="108"/>
      <c r="P260" s="109"/>
      <c r="Q260" s="109"/>
      <c r="R260" s="110"/>
      <c r="S260" s="111"/>
      <c r="T260" s="109"/>
      <c r="U260" s="112"/>
      <c r="V260" s="25"/>
      <c r="W260" s="113"/>
      <c r="X260" s="25"/>
    </row>
    <row r="261" customFormat="false" ht="15.75" hidden="false" customHeight="false" outlineLevel="0" collapsed="false">
      <c r="A261" s="25"/>
      <c r="B261" s="25"/>
      <c r="C261" s="25"/>
      <c r="D261" s="25"/>
      <c r="E261" s="25"/>
      <c r="F261" s="25"/>
      <c r="G261" s="104"/>
      <c r="H261" s="105"/>
      <c r="I261" s="106"/>
      <c r="J261" s="25"/>
      <c r="K261" s="107"/>
      <c r="L261" s="108"/>
      <c r="M261" s="105"/>
      <c r="N261" s="105"/>
      <c r="O261" s="108"/>
      <c r="P261" s="109"/>
      <c r="Q261" s="109"/>
      <c r="R261" s="110"/>
      <c r="S261" s="111"/>
      <c r="T261" s="109"/>
      <c r="U261" s="112"/>
      <c r="V261" s="25"/>
      <c r="W261" s="113"/>
      <c r="X261" s="25"/>
    </row>
    <row r="262" customFormat="false" ht="15.75" hidden="false" customHeight="false" outlineLevel="0" collapsed="false">
      <c r="A262" s="25"/>
      <c r="B262" s="25"/>
      <c r="C262" s="25"/>
      <c r="D262" s="25"/>
      <c r="E262" s="25"/>
      <c r="F262" s="25"/>
      <c r="G262" s="104"/>
      <c r="H262" s="105"/>
      <c r="I262" s="106"/>
      <c r="J262" s="25"/>
      <c r="K262" s="107"/>
      <c r="L262" s="108"/>
      <c r="M262" s="105"/>
      <c r="N262" s="105"/>
      <c r="O262" s="108"/>
      <c r="P262" s="109"/>
      <c r="Q262" s="109"/>
      <c r="R262" s="110"/>
      <c r="S262" s="111"/>
      <c r="T262" s="109"/>
      <c r="U262" s="112"/>
      <c r="V262" s="25"/>
      <c r="W262" s="113"/>
      <c r="X262" s="25"/>
    </row>
    <row r="263" customFormat="false" ht="15.75" hidden="false" customHeight="false" outlineLevel="0" collapsed="false">
      <c r="A263" s="25"/>
      <c r="B263" s="25"/>
      <c r="C263" s="25"/>
      <c r="D263" s="25"/>
      <c r="E263" s="25"/>
      <c r="F263" s="25"/>
      <c r="G263" s="104"/>
      <c r="H263" s="105"/>
      <c r="I263" s="106"/>
      <c r="J263" s="25"/>
      <c r="K263" s="107"/>
      <c r="L263" s="108"/>
      <c r="M263" s="105"/>
      <c r="N263" s="105"/>
      <c r="O263" s="108"/>
      <c r="P263" s="109"/>
      <c r="Q263" s="109"/>
      <c r="R263" s="110"/>
      <c r="S263" s="111"/>
      <c r="T263" s="109"/>
      <c r="U263" s="112"/>
      <c r="V263" s="25"/>
      <c r="W263" s="113"/>
      <c r="X263" s="25"/>
    </row>
    <row r="264" customFormat="false" ht="15.75" hidden="false" customHeight="false" outlineLevel="0" collapsed="false">
      <c r="A264" s="25"/>
      <c r="B264" s="25"/>
      <c r="C264" s="25"/>
      <c r="D264" s="25"/>
      <c r="E264" s="25"/>
      <c r="F264" s="25"/>
      <c r="G264" s="104"/>
      <c r="H264" s="105"/>
      <c r="I264" s="106"/>
      <c r="J264" s="25"/>
      <c r="K264" s="107"/>
      <c r="L264" s="108"/>
      <c r="M264" s="105"/>
      <c r="N264" s="105"/>
      <c r="O264" s="108"/>
      <c r="P264" s="109"/>
      <c r="Q264" s="109"/>
      <c r="R264" s="110"/>
      <c r="S264" s="111"/>
      <c r="T264" s="109"/>
      <c r="U264" s="112"/>
      <c r="V264" s="25"/>
      <c r="W264" s="113"/>
      <c r="X264" s="25"/>
    </row>
    <row r="265" customFormat="false" ht="15.75" hidden="false" customHeight="false" outlineLevel="0" collapsed="false">
      <c r="A265" s="25"/>
      <c r="B265" s="25"/>
      <c r="C265" s="25"/>
      <c r="D265" s="25"/>
      <c r="E265" s="25"/>
      <c r="F265" s="25"/>
      <c r="G265" s="104"/>
      <c r="H265" s="105"/>
      <c r="I265" s="106"/>
      <c r="J265" s="25"/>
      <c r="K265" s="107"/>
      <c r="L265" s="108"/>
      <c r="M265" s="105"/>
      <c r="N265" s="105"/>
      <c r="O265" s="108"/>
      <c r="P265" s="109"/>
      <c r="Q265" s="109"/>
      <c r="R265" s="110"/>
      <c r="S265" s="111"/>
      <c r="T265" s="109"/>
      <c r="U265" s="112"/>
      <c r="V265" s="25"/>
      <c r="W265" s="113"/>
      <c r="X265" s="25"/>
    </row>
    <row r="266" customFormat="false" ht="15.75" hidden="false" customHeight="false" outlineLevel="0" collapsed="false">
      <c r="A266" s="25"/>
      <c r="B266" s="25"/>
      <c r="C266" s="25"/>
      <c r="D266" s="25"/>
      <c r="E266" s="25"/>
      <c r="F266" s="25"/>
      <c r="G266" s="104"/>
      <c r="H266" s="105"/>
      <c r="I266" s="106"/>
      <c r="J266" s="25"/>
      <c r="K266" s="107"/>
      <c r="L266" s="108"/>
      <c r="M266" s="105"/>
      <c r="N266" s="105"/>
      <c r="O266" s="108"/>
      <c r="P266" s="109"/>
      <c r="Q266" s="109"/>
      <c r="R266" s="110"/>
      <c r="S266" s="111"/>
      <c r="T266" s="109"/>
      <c r="U266" s="112"/>
      <c r="V266" s="25"/>
      <c r="W266" s="113"/>
      <c r="X266" s="25"/>
    </row>
    <row r="267" customFormat="false" ht="15.75" hidden="false" customHeight="false" outlineLevel="0" collapsed="false">
      <c r="A267" s="25"/>
      <c r="B267" s="25"/>
      <c r="C267" s="25"/>
      <c r="D267" s="25"/>
      <c r="E267" s="25"/>
      <c r="F267" s="25"/>
      <c r="G267" s="104"/>
      <c r="H267" s="105"/>
      <c r="I267" s="106"/>
      <c r="J267" s="25"/>
      <c r="K267" s="107"/>
      <c r="L267" s="108"/>
      <c r="M267" s="105"/>
      <c r="N267" s="105"/>
      <c r="O267" s="108"/>
      <c r="P267" s="109"/>
      <c r="Q267" s="109"/>
      <c r="R267" s="110"/>
      <c r="S267" s="111"/>
      <c r="T267" s="109"/>
      <c r="U267" s="112"/>
      <c r="V267" s="25"/>
      <c r="W267" s="113"/>
      <c r="X267" s="25"/>
    </row>
    <row r="268" customFormat="false" ht="15.75" hidden="false" customHeight="false" outlineLevel="0" collapsed="false">
      <c r="A268" s="25"/>
      <c r="B268" s="25"/>
      <c r="C268" s="25"/>
      <c r="D268" s="25"/>
      <c r="E268" s="25"/>
      <c r="F268" s="25"/>
      <c r="G268" s="104"/>
      <c r="H268" s="105"/>
      <c r="I268" s="106"/>
      <c r="J268" s="25"/>
      <c r="K268" s="107"/>
      <c r="L268" s="108"/>
      <c r="M268" s="105"/>
      <c r="N268" s="105"/>
      <c r="O268" s="108"/>
      <c r="P268" s="109"/>
      <c r="Q268" s="109"/>
      <c r="R268" s="110"/>
      <c r="S268" s="111"/>
      <c r="T268" s="109"/>
      <c r="U268" s="112"/>
      <c r="V268" s="25"/>
      <c r="W268" s="113"/>
      <c r="X268" s="25"/>
    </row>
    <row r="269" customFormat="false" ht="15.75" hidden="false" customHeight="false" outlineLevel="0" collapsed="false">
      <c r="A269" s="25"/>
      <c r="B269" s="25"/>
      <c r="C269" s="25"/>
      <c r="D269" s="25"/>
      <c r="E269" s="25"/>
      <c r="F269" s="25"/>
      <c r="G269" s="104"/>
      <c r="H269" s="105"/>
      <c r="I269" s="106"/>
      <c r="J269" s="25"/>
      <c r="K269" s="107"/>
      <c r="L269" s="108"/>
      <c r="M269" s="105"/>
      <c r="N269" s="105"/>
      <c r="O269" s="108"/>
      <c r="P269" s="109"/>
      <c r="Q269" s="109"/>
      <c r="R269" s="110"/>
      <c r="S269" s="111"/>
      <c r="T269" s="109"/>
      <c r="U269" s="112"/>
      <c r="V269" s="25"/>
      <c r="W269" s="113"/>
      <c r="X269" s="25"/>
    </row>
    <row r="270" customFormat="false" ht="15.75" hidden="false" customHeight="false" outlineLevel="0" collapsed="false">
      <c r="A270" s="25"/>
      <c r="B270" s="25"/>
      <c r="C270" s="25"/>
      <c r="D270" s="25"/>
      <c r="E270" s="25"/>
      <c r="F270" s="25"/>
      <c r="G270" s="104"/>
      <c r="H270" s="105"/>
      <c r="I270" s="106"/>
      <c r="J270" s="25"/>
      <c r="K270" s="107"/>
      <c r="L270" s="108"/>
      <c r="M270" s="105"/>
      <c r="N270" s="105"/>
      <c r="O270" s="108"/>
      <c r="P270" s="109"/>
      <c r="Q270" s="109"/>
      <c r="R270" s="110"/>
      <c r="S270" s="111"/>
      <c r="T270" s="109"/>
      <c r="U270" s="112"/>
      <c r="V270" s="25"/>
      <c r="W270" s="113"/>
      <c r="X270" s="25"/>
    </row>
    <row r="271" customFormat="false" ht="15.75" hidden="false" customHeight="false" outlineLevel="0" collapsed="false">
      <c r="A271" s="25"/>
      <c r="B271" s="25"/>
      <c r="C271" s="25"/>
      <c r="D271" s="25"/>
      <c r="E271" s="25"/>
      <c r="F271" s="25"/>
      <c r="G271" s="104"/>
      <c r="H271" s="105"/>
      <c r="I271" s="106"/>
      <c r="J271" s="25"/>
      <c r="K271" s="107"/>
      <c r="L271" s="108"/>
      <c r="M271" s="105"/>
      <c r="N271" s="105"/>
      <c r="O271" s="108"/>
      <c r="P271" s="109"/>
      <c r="Q271" s="109"/>
      <c r="R271" s="110"/>
      <c r="S271" s="111"/>
      <c r="T271" s="109"/>
      <c r="U271" s="112"/>
      <c r="V271" s="25"/>
      <c r="W271" s="113"/>
      <c r="X271" s="25"/>
    </row>
    <row r="272" customFormat="false" ht="15.75" hidden="false" customHeight="false" outlineLevel="0" collapsed="false">
      <c r="A272" s="25"/>
      <c r="B272" s="25"/>
      <c r="C272" s="25"/>
      <c r="D272" s="25"/>
      <c r="E272" s="25"/>
      <c r="F272" s="25"/>
      <c r="G272" s="104"/>
      <c r="H272" s="105"/>
      <c r="I272" s="106"/>
      <c r="J272" s="25"/>
      <c r="K272" s="107"/>
      <c r="L272" s="108"/>
      <c r="M272" s="105"/>
      <c r="N272" s="105"/>
      <c r="O272" s="108"/>
      <c r="P272" s="109"/>
      <c r="Q272" s="109"/>
      <c r="R272" s="110"/>
      <c r="S272" s="111"/>
      <c r="T272" s="109"/>
      <c r="U272" s="112"/>
      <c r="V272" s="25"/>
      <c r="W272" s="113"/>
      <c r="X272" s="25"/>
    </row>
    <row r="273" customFormat="false" ht="15.75" hidden="false" customHeight="false" outlineLevel="0" collapsed="false">
      <c r="A273" s="25"/>
      <c r="B273" s="25"/>
      <c r="C273" s="25"/>
      <c r="D273" s="25"/>
      <c r="E273" s="25"/>
      <c r="F273" s="25"/>
      <c r="G273" s="104"/>
      <c r="H273" s="105"/>
      <c r="I273" s="106"/>
      <c r="J273" s="25"/>
      <c r="K273" s="107"/>
      <c r="L273" s="108"/>
      <c r="M273" s="105"/>
      <c r="N273" s="105"/>
      <c r="O273" s="108"/>
      <c r="P273" s="109"/>
      <c r="Q273" s="109"/>
      <c r="R273" s="110"/>
      <c r="S273" s="111"/>
      <c r="T273" s="109"/>
      <c r="U273" s="112"/>
      <c r="V273" s="25"/>
      <c r="W273" s="113"/>
      <c r="X273" s="25"/>
    </row>
    <row r="274" customFormat="false" ht="15.75" hidden="false" customHeight="false" outlineLevel="0" collapsed="false">
      <c r="A274" s="25"/>
      <c r="B274" s="25"/>
      <c r="C274" s="25"/>
      <c r="D274" s="25"/>
      <c r="E274" s="25"/>
      <c r="F274" s="25"/>
      <c r="G274" s="104"/>
      <c r="H274" s="105"/>
      <c r="I274" s="106"/>
      <c r="J274" s="25"/>
      <c r="K274" s="107"/>
      <c r="L274" s="108"/>
      <c r="M274" s="105"/>
      <c r="N274" s="105"/>
      <c r="O274" s="108"/>
      <c r="P274" s="109"/>
      <c r="Q274" s="109"/>
      <c r="R274" s="110"/>
      <c r="S274" s="111"/>
      <c r="T274" s="109"/>
      <c r="U274" s="112"/>
      <c r="V274" s="25"/>
      <c r="W274" s="113"/>
      <c r="X274" s="25"/>
    </row>
    <row r="275" customFormat="false" ht="15.75" hidden="false" customHeight="false" outlineLevel="0" collapsed="false">
      <c r="A275" s="25"/>
      <c r="B275" s="25"/>
      <c r="C275" s="25"/>
      <c r="D275" s="25"/>
      <c r="E275" s="25"/>
      <c r="F275" s="25"/>
      <c r="G275" s="104"/>
      <c r="H275" s="105"/>
      <c r="I275" s="106"/>
      <c r="J275" s="25"/>
      <c r="K275" s="107"/>
      <c r="L275" s="108"/>
      <c r="M275" s="105"/>
      <c r="N275" s="105"/>
      <c r="O275" s="108"/>
      <c r="P275" s="109"/>
      <c r="Q275" s="109"/>
      <c r="R275" s="110"/>
      <c r="S275" s="111"/>
      <c r="T275" s="109"/>
      <c r="U275" s="112"/>
      <c r="V275" s="25"/>
      <c r="W275" s="113"/>
      <c r="X275" s="25"/>
    </row>
    <row r="276" customFormat="false" ht="15.75" hidden="false" customHeight="false" outlineLevel="0" collapsed="false">
      <c r="A276" s="25"/>
      <c r="B276" s="25"/>
      <c r="C276" s="25"/>
      <c r="D276" s="25"/>
      <c r="E276" s="25"/>
      <c r="F276" s="25"/>
      <c r="G276" s="104"/>
      <c r="H276" s="105"/>
      <c r="I276" s="106"/>
      <c r="J276" s="25"/>
      <c r="K276" s="107"/>
      <c r="L276" s="108"/>
      <c r="M276" s="105"/>
      <c r="N276" s="105"/>
      <c r="O276" s="108"/>
      <c r="P276" s="109"/>
      <c r="Q276" s="109"/>
      <c r="R276" s="110"/>
      <c r="S276" s="111"/>
      <c r="T276" s="109"/>
      <c r="U276" s="112"/>
      <c r="V276" s="25"/>
      <c r="W276" s="113"/>
      <c r="X276" s="25"/>
    </row>
    <row r="277" customFormat="false" ht="15.75" hidden="false" customHeight="false" outlineLevel="0" collapsed="false">
      <c r="A277" s="25"/>
      <c r="B277" s="25"/>
      <c r="C277" s="25"/>
      <c r="D277" s="25"/>
      <c r="E277" s="25"/>
      <c r="F277" s="25"/>
      <c r="G277" s="104"/>
      <c r="H277" s="105"/>
      <c r="I277" s="106"/>
      <c r="J277" s="25"/>
      <c r="K277" s="107"/>
      <c r="L277" s="108"/>
      <c r="M277" s="105"/>
      <c r="N277" s="105"/>
      <c r="O277" s="108"/>
      <c r="P277" s="109"/>
      <c r="Q277" s="109"/>
      <c r="R277" s="110"/>
      <c r="S277" s="111"/>
      <c r="T277" s="109"/>
      <c r="U277" s="112"/>
      <c r="V277" s="25"/>
      <c r="W277" s="113"/>
      <c r="X277" s="25"/>
    </row>
    <row r="278" customFormat="false" ht="15.75" hidden="false" customHeight="false" outlineLevel="0" collapsed="false">
      <c r="A278" s="25"/>
      <c r="B278" s="25"/>
      <c r="C278" s="25"/>
      <c r="D278" s="25"/>
      <c r="E278" s="25"/>
      <c r="F278" s="25"/>
      <c r="G278" s="104"/>
      <c r="H278" s="105"/>
      <c r="I278" s="106"/>
      <c r="J278" s="25"/>
      <c r="K278" s="107"/>
      <c r="L278" s="108"/>
      <c r="M278" s="105"/>
      <c r="N278" s="105"/>
      <c r="O278" s="108"/>
      <c r="P278" s="109"/>
      <c r="Q278" s="109"/>
      <c r="R278" s="110"/>
      <c r="S278" s="111"/>
      <c r="T278" s="109"/>
      <c r="U278" s="112"/>
      <c r="V278" s="25"/>
      <c r="W278" s="113"/>
      <c r="X278" s="25"/>
    </row>
    <row r="279" customFormat="false" ht="15.75" hidden="false" customHeight="false" outlineLevel="0" collapsed="false">
      <c r="A279" s="25"/>
      <c r="B279" s="25"/>
      <c r="C279" s="25"/>
      <c r="D279" s="25"/>
      <c r="E279" s="25"/>
      <c r="F279" s="25"/>
      <c r="G279" s="104"/>
      <c r="H279" s="105"/>
      <c r="I279" s="106"/>
      <c r="J279" s="25"/>
      <c r="K279" s="107"/>
      <c r="L279" s="108"/>
      <c r="M279" s="105"/>
      <c r="N279" s="105"/>
      <c r="O279" s="108"/>
      <c r="P279" s="109"/>
      <c r="Q279" s="109"/>
      <c r="R279" s="110"/>
      <c r="S279" s="111"/>
      <c r="T279" s="109"/>
      <c r="U279" s="112"/>
      <c r="V279" s="25"/>
      <c r="W279" s="113"/>
      <c r="X279" s="25"/>
    </row>
    <row r="280" customFormat="false" ht="15.75" hidden="false" customHeight="false" outlineLevel="0" collapsed="false">
      <c r="A280" s="25"/>
      <c r="B280" s="25"/>
      <c r="C280" s="25"/>
      <c r="D280" s="25"/>
      <c r="E280" s="25"/>
      <c r="F280" s="25"/>
      <c r="G280" s="104"/>
      <c r="H280" s="105"/>
      <c r="I280" s="106"/>
      <c r="J280" s="25"/>
      <c r="K280" s="107"/>
      <c r="L280" s="108"/>
      <c r="M280" s="105"/>
      <c r="N280" s="105"/>
      <c r="O280" s="108"/>
      <c r="P280" s="109"/>
      <c r="Q280" s="109"/>
      <c r="R280" s="110"/>
      <c r="S280" s="111"/>
      <c r="T280" s="109"/>
      <c r="U280" s="112"/>
      <c r="V280" s="25"/>
      <c r="W280" s="113"/>
      <c r="X280" s="25"/>
    </row>
    <row r="281" customFormat="false" ht="15.75" hidden="false" customHeight="false" outlineLevel="0" collapsed="false">
      <c r="A281" s="25"/>
      <c r="B281" s="25"/>
      <c r="C281" s="25"/>
      <c r="D281" s="25"/>
      <c r="E281" s="25"/>
      <c r="F281" s="25"/>
      <c r="G281" s="104"/>
      <c r="H281" s="105"/>
      <c r="I281" s="106"/>
      <c r="J281" s="25"/>
      <c r="K281" s="107"/>
      <c r="L281" s="108"/>
      <c r="M281" s="105"/>
      <c r="N281" s="105"/>
      <c r="O281" s="108"/>
      <c r="P281" s="109"/>
      <c r="Q281" s="109"/>
      <c r="R281" s="110"/>
      <c r="S281" s="111"/>
      <c r="T281" s="109"/>
      <c r="U281" s="112"/>
      <c r="V281" s="25"/>
      <c r="W281" s="113"/>
      <c r="X281" s="25"/>
    </row>
    <row r="282" customFormat="false" ht="15.75" hidden="false" customHeight="false" outlineLevel="0" collapsed="false">
      <c r="A282" s="25"/>
      <c r="B282" s="25"/>
      <c r="C282" s="25"/>
      <c r="D282" s="25"/>
      <c r="E282" s="25"/>
      <c r="F282" s="25"/>
      <c r="G282" s="104"/>
      <c r="H282" s="105"/>
      <c r="I282" s="106"/>
      <c r="J282" s="25"/>
      <c r="K282" s="107"/>
      <c r="L282" s="108"/>
      <c r="M282" s="105"/>
      <c r="N282" s="105"/>
      <c r="O282" s="108"/>
      <c r="P282" s="109"/>
      <c r="Q282" s="109"/>
      <c r="R282" s="110"/>
      <c r="S282" s="111"/>
      <c r="T282" s="109"/>
      <c r="U282" s="112"/>
      <c r="V282" s="25"/>
      <c r="W282" s="113"/>
      <c r="X282" s="25"/>
    </row>
    <row r="283" customFormat="false" ht="15.75" hidden="false" customHeight="false" outlineLevel="0" collapsed="false">
      <c r="A283" s="25"/>
      <c r="B283" s="25"/>
      <c r="C283" s="25"/>
      <c r="D283" s="25"/>
      <c r="E283" s="25"/>
      <c r="F283" s="25"/>
      <c r="G283" s="104"/>
      <c r="H283" s="105"/>
      <c r="I283" s="106"/>
      <c r="J283" s="25"/>
      <c r="K283" s="107"/>
      <c r="L283" s="108"/>
      <c r="M283" s="105"/>
      <c r="N283" s="105"/>
      <c r="O283" s="108"/>
      <c r="P283" s="109"/>
      <c r="Q283" s="109"/>
      <c r="R283" s="110"/>
      <c r="S283" s="111"/>
      <c r="T283" s="109"/>
      <c r="U283" s="112"/>
      <c r="V283" s="25"/>
      <c r="W283" s="113"/>
      <c r="X283" s="25"/>
    </row>
    <row r="284" customFormat="false" ht="15.75" hidden="false" customHeight="false" outlineLevel="0" collapsed="false">
      <c r="A284" s="25"/>
      <c r="B284" s="25"/>
      <c r="C284" s="25"/>
      <c r="D284" s="25"/>
      <c r="E284" s="25"/>
      <c r="F284" s="25"/>
      <c r="G284" s="104"/>
      <c r="H284" s="105"/>
      <c r="I284" s="106"/>
      <c r="J284" s="25"/>
      <c r="K284" s="107"/>
      <c r="L284" s="108"/>
      <c r="M284" s="105"/>
      <c r="N284" s="105"/>
      <c r="O284" s="108"/>
      <c r="P284" s="109"/>
      <c r="Q284" s="109"/>
      <c r="R284" s="110"/>
      <c r="S284" s="111"/>
      <c r="T284" s="109"/>
      <c r="U284" s="112"/>
      <c r="V284" s="25"/>
      <c r="W284" s="113"/>
      <c r="X284" s="25"/>
    </row>
    <row r="285" customFormat="false" ht="15.75" hidden="false" customHeight="false" outlineLevel="0" collapsed="false">
      <c r="A285" s="25"/>
      <c r="B285" s="25"/>
      <c r="C285" s="25"/>
      <c r="D285" s="25"/>
      <c r="E285" s="25"/>
      <c r="F285" s="25"/>
      <c r="G285" s="104"/>
      <c r="H285" s="105"/>
      <c r="I285" s="106"/>
      <c r="J285" s="25"/>
      <c r="K285" s="107"/>
      <c r="L285" s="108"/>
      <c r="M285" s="105"/>
      <c r="N285" s="105"/>
      <c r="O285" s="108"/>
      <c r="P285" s="109"/>
      <c r="Q285" s="109"/>
      <c r="R285" s="110"/>
      <c r="S285" s="111"/>
      <c r="T285" s="109"/>
      <c r="U285" s="112"/>
      <c r="V285" s="25"/>
      <c r="W285" s="113"/>
      <c r="X285" s="25"/>
    </row>
    <row r="286" customFormat="false" ht="15.75" hidden="false" customHeight="false" outlineLevel="0" collapsed="false">
      <c r="A286" s="25"/>
      <c r="B286" s="25"/>
      <c r="C286" s="25"/>
      <c r="D286" s="25"/>
      <c r="E286" s="25"/>
      <c r="F286" s="25"/>
      <c r="G286" s="104"/>
      <c r="H286" s="105"/>
      <c r="I286" s="106"/>
      <c r="J286" s="25"/>
      <c r="K286" s="107"/>
      <c r="L286" s="108"/>
      <c r="M286" s="105"/>
      <c r="N286" s="105"/>
      <c r="O286" s="108"/>
      <c r="P286" s="109"/>
      <c r="Q286" s="109"/>
      <c r="R286" s="110"/>
      <c r="S286" s="111"/>
      <c r="T286" s="109"/>
      <c r="U286" s="112"/>
      <c r="V286" s="25"/>
      <c r="W286" s="113"/>
      <c r="X286" s="25"/>
    </row>
    <row r="287" customFormat="false" ht="15.75" hidden="false" customHeight="false" outlineLevel="0" collapsed="false">
      <c r="A287" s="25"/>
      <c r="B287" s="25"/>
      <c r="C287" s="25"/>
      <c r="D287" s="25"/>
      <c r="E287" s="25"/>
      <c r="F287" s="25"/>
      <c r="G287" s="104"/>
      <c r="H287" s="105"/>
      <c r="I287" s="106"/>
      <c r="J287" s="25"/>
      <c r="K287" s="107"/>
      <c r="L287" s="108"/>
      <c r="M287" s="105"/>
      <c r="N287" s="105"/>
      <c r="O287" s="108"/>
      <c r="P287" s="109"/>
      <c r="Q287" s="109"/>
      <c r="R287" s="110"/>
      <c r="S287" s="111"/>
      <c r="T287" s="109"/>
      <c r="U287" s="112"/>
      <c r="V287" s="25"/>
      <c r="W287" s="113"/>
      <c r="X287" s="25"/>
    </row>
    <row r="288" customFormat="false" ht="15.75" hidden="false" customHeight="false" outlineLevel="0" collapsed="false">
      <c r="A288" s="25"/>
      <c r="B288" s="25"/>
      <c r="C288" s="25"/>
      <c r="D288" s="25"/>
      <c r="E288" s="25"/>
      <c r="F288" s="25"/>
      <c r="G288" s="104"/>
      <c r="H288" s="105"/>
      <c r="I288" s="106"/>
      <c r="J288" s="25"/>
      <c r="K288" s="107"/>
      <c r="L288" s="108"/>
      <c r="M288" s="105"/>
      <c r="N288" s="105"/>
      <c r="O288" s="108"/>
      <c r="P288" s="109"/>
      <c r="Q288" s="109"/>
      <c r="R288" s="110"/>
      <c r="S288" s="111"/>
      <c r="T288" s="109"/>
      <c r="U288" s="112"/>
      <c r="V288" s="25"/>
      <c r="W288" s="113"/>
      <c r="X288" s="25"/>
    </row>
    <row r="289" customFormat="false" ht="15.75" hidden="false" customHeight="false" outlineLevel="0" collapsed="false">
      <c r="A289" s="25"/>
      <c r="B289" s="25"/>
      <c r="C289" s="25"/>
      <c r="D289" s="25"/>
      <c r="E289" s="25"/>
      <c r="F289" s="25"/>
      <c r="G289" s="104"/>
      <c r="H289" s="105"/>
      <c r="I289" s="106"/>
      <c r="J289" s="25"/>
      <c r="K289" s="107"/>
      <c r="L289" s="108"/>
      <c r="M289" s="105"/>
      <c r="N289" s="105"/>
      <c r="O289" s="108"/>
      <c r="P289" s="109"/>
      <c r="Q289" s="109"/>
      <c r="R289" s="110"/>
      <c r="S289" s="111"/>
      <c r="T289" s="109"/>
      <c r="U289" s="112"/>
      <c r="V289" s="25"/>
      <c r="W289" s="113"/>
      <c r="X289" s="25"/>
    </row>
    <row r="290" customFormat="false" ht="15.75" hidden="false" customHeight="false" outlineLevel="0" collapsed="false">
      <c r="A290" s="25"/>
      <c r="B290" s="25"/>
      <c r="C290" s="25"/>
      <c r="D290" s="25"/>
      <c r="E290" s="25"/>
      <c r="F290" s="25"/>
      <c r="G290" s="104"/>
      <c r="H290" s="105"/>
      <c r="I290" s="106"/>
      <c r="J290" s="25"/>
      <c r="K290" s="107"/>
      <c r="L290" s="108"/>
      <c r="M290" s="105"/>
      <c r="N290" s="105"/>
      <c r="O290" s="108"/>
      <c r="P290" s="109"/>
      <c r="Q290" s="109"/>
      <c r="R290" s="110"/>
      <c r="S290" s="111"/>
      <c r="T290" s="109"/>
      <c r="U290" s="112"/>
      <c r="V290" s="25"/>
      <c r="W290" s="113"/>
      <c r="X290" s="25"/>
    </row>
    <row r="291" customFormat="false" ht="15.75" hidden="false" customHeight="false" outlineLevel="0" collapsed="false">
      <c r="A291" s="25"/>
      <c r="B291" s="25"/>
      <c r="C291" s="25"/>
      <c r="D291" s="25"/>
      <c r="E291" s="25"/>
      <c r="F291" s="25"/>
      <c r="G291" s="104"/>
      <c r="H291" s="105"/>
      <c r="I291" s="106"/>
      <c r="J291" s="25"/>
      <c r="K291" s="107"/>
      <c r="L291" s="108"/>
      <c r="M291" s="105"/>
      <c r="N291" s="105"/>
      <c r="O291" s="108"/>
      <c r="P291" s="109"/>
      <c r="Q291" s="109"/>
      <c r="R291" s="110"/>
      <c r="S291" s="111"/>
      <c r="T291" s="109"/>
      <c r="U291" s="112"/>
      <c r="V291" s="25"/>
      <c r="W291" s="113"/>
      <c r="X291" s="25"/>
    </row>
    <row r="292" customFormat="false" ht="15.75" hidden="false" customHeight="false" outlineLevel="0" collapsed="false">
      <c r="A292" s="25"/>
      <c r="B292" s="25"/>
      <c r="C292" s="25"/>
      <c r="D292" s="25"/>
      <c r="E292" s="25"/>
      <c r="F292" s="25"/>
      <c r="G292" s="104"/>
      <c r="H292" s="105"/>
      <c r="I292" s="106"/>
      <c r="J292" s="25"/>
      <c r="K292" s="107"/>
      <c r="L292" s="108"/>
      <c r="M292" s="105"/>
      <c r="N292" s="105"/>
      <c r="O292" s="108"/>
      <c r="P292" s="109"/>
      <c r="Q292" s="109"/>
      <c r="R292" s="110"/>
      <c r="S292" s="111"/>
      <c r="T292" s="109"/>
      <c r="U292" s="112"/>
      <c r="V292" s="25"/>
      <c r="W292" s="113"/>
      <c r="X292" s="25"/>
    </row>
    <row r="293" customFormat="false" ht="15.75" hidden="false" customHeight="false" outlineLevel="0" collapsed="false">
      <c r="A293" s="25"/>
      <c r="B293" s="25"/>
      <c r="C293" s="25"/>
      <c r="D293" s="25"/>
      <c r="E293" s="25"/>
      <c r="F293" s="25"/>
      <c r="G293" s="104"/>
      <c r="H293" s="105"/>
      <c r="I293" s="106"/>
      <c r="J293" s="25"/>
      <c r="K293" s="107"/>
      <c r="L293" s="108"/>
      <c r="M293" s="105"/>
      <c r="N293" s="105"/>
      <c r="O293" s="108"/>
      <c r="P293" s="109"/>
      <c r="Q293" s="109"/>
      <c r="R293" s="110"/>
      <c r="S293" s="111"/>
      <c r="T293" s="109"/>
      <c r="U293" s="112"/>
      <c r="V293" s="25"/>
      <c r="W293" s="113"/>
      <c r="X293" s="25"/>
    </row>
    <row r="294" customFormat="false" ht="15.75" hidden="false" customHeight="false" outlineLevel="0" collapsed="false">
      <c r="A294" s="25"/>
      <c r="B294" s="25"/>
      <c r="C294" s="25"/>
      <c r="D294" s="25"/>
      <c r="E294" s="25"/>
      <c r="F294" s="25"/>
      <c r="G294" s="104"/>
      <c r="H294" s="105"/>
      <c r="I294" s="106"/>
      <c r="J294" s="25"/>
      <c r="K294" s="107"/>
      <c r="L294" s="108"/>
      <c r="M294" s="105"/>
      <c r="N294" s="105"/>
      <c r="O294" s="108"/>
      <c r="P294" s="109"/>
      <c r="Q294" s="109"/>
      <c r="R294" s="110"/>
      <c r="S294" s="111"/>
      <c r="T294" s="109"/>
      <c r="U294" s="112"/>
      <c r="V294" s="25"/>
      <c r="W294" s="113"/>
      <c r="X294" s="25"/>
    </row>
    <row r="295" customFormat="false" ht="15.75" hidden="false" customHeight="false" outlineLevel="0" collapsed="false">
      <c r="A295" s="25"/>
      <c r="B295" s="25"/>
      <c r="C295" s="25"/>
      <c r="D295" s="25"/>
      <c r="E295" s="25"/>
      <c r="F295" s="25"/>
      <c r="G295" s="104"/>
      <c r="H295" s="105"/>
      <c r="I295" s="106"/>
      <c r="J295" s="25"/>
      <c r="K295" s="107"/>
      <c r="L295" s="108"/>
      <c r="M295" s="105"/>
      <c r="N295" s="105"/>
      <c r="O295" s="108"/>
      <c r="P295" s="109"/>
      <c r="Q295" s="109"/>
      <c r="R295" s="110"/>
      <c r="S295" s="111"/>
      <c r="T295" s="109"/>
      <c r="U295" s="112"/>
      <c r="V295" s="25"/>
      <c r="W295" s="113"/>
      <c r="X295" s="25"/>
    </row>
    <row r="296" customFormat="false" ht="15.75" hidden="false" customHeight="false" outlineLevel="0" collapsed="false">
      <c r="A296" s="25"/>
      <c r="B296" s="25"/>
      <c r="C296" s="25"/>
      <c r="D296" s="25"/>
      <c r="E296" s="25"/>
      <c r="F296" s="25"/>
      <c r="G296" s="104"/>
      <c r="H296" s="105"/>
      <c r="I296" s="106"/>
      <c r="J296" s="25"/>
      <c r="K296" s="107"/>
      <c r="L296" s="108"/>
      <c r="M296" s="105"/>
      <c r="N296" s="105"/>
      <c r="O296" s="108"/>
      <c r="P296" s="109"/>
      <c r="Q296" s="109"/>
      <c r="R296" s="110"/>
      <c r="S296" s="111"/>
      <c r="T296" s="109"/>
      <c r="U296" s="112"/>
      <c r="V296" s="25"/>
      <c r="W296" s="113"/>
      <c r="X296" s="25"/>
    </row>
    <row r="297" customFormat="false" ht="15.75" hidden="false" customHeight="false" outlineLevel="0" collapsed="false">
      <c r="A297" s="25"/>
      <c r="B297" s="25"/>
      <c r="C297" s="25"/>
      <c r="D297" s="25"/>
      <c r="E297" s="25"/>
      <c r="F297" s="25"/>
      <c r="G297" s="104"/>
      <c r="H297" s="105"/>
      <c r="I297" s="106"/>
      <c r="J297" s="25"/>
      <c r="K297" s="107"/>
      <c r="L297" s="108"/>
      <c r="M297" s="105"/>
      <c r="N297" s="105"/>
      <c r="O297" s="108"/>
      <c r="P297" s="109"/>
      <c r="Q297" s="109"/>
      <c r="R297" s="110"/>
      <c r="S297" s="111"/>
      <c r="T297" s="109"/>
      <c r="U297" s="112"/>
      <c r="V297" s="25"/>
      <c r="W297" s="113"/>
      <c r="X297" s="25"/>
    </row>
    <row r="298" customFormat="false" ht="15.75" hidden="false" customHeight="false" outlineLevel="0" collapsed="false">
      <c r="A298" s="25"/>
      <c r="B298" s="25"/>
      <c r="C298" s="25"/>
      <c r="D298" s="25"/>
      <c r="E298" s="25"/>
      <c r="F298" s="25"/>
      <c r="G298" s="104"/>
      <c r="H298" s="105"/>
      <c r="I298" s="106"/>
      <c r="J298" s="25"/>
      <c r="K298" s="107"/>
      <c r="L298" s="108"/>
      <c r="M298" s="105"/>
      <c r="N298" s="105"/>
      <c r="O298" s="108"/>
      <c r="P298" s="109"/>
      <c r="Q298" s="109"/>
      <c r="R298" s="110"/>
      <c r="S298" s="111"/>
      <c r="T298" s="109"/>
      <c r="U298" s="112"/>
      <c r="V298" s="25"/>
      <c r="W298" s="113"/>
      <c r="X298" s="25"/>
    </row>
    <row r="299" customFormat="false" ht="15.75" hidden="false" customHeight="false" outlineLevel="0" collapsed="false">
      <c r="A299" s="25"/>
      <c r="B299" s="25"/>
      <c r="C299" s="25"/>
      <c r="D299" s="25"/>
      <c r="E299" s="25"/>
      <c r="F299" s="25"/>
      <c r="G299" s="104"/>
      <c r="H299" s="105"/>
      <c r="I299" s="106"/>
      <c r="J299" s="25"/>
      <c r="K299" s="107"/>
      <c r="L299" s="108"/>
      <c r="M299" s="105"/>
      <c r="N299" s="105"/>
      <c r="O299" s="108"/>
      <c r="P299" s="109"/>
      <c r="Q299" s="109"/>
      <c r="R299" s="110"/>
      <c r="S299" s="111"/>
      <c r="T299" s="109"/>
      <c r="U299" s="112"/>
      <c r="V299" s="25"/>
      <c r="W299" s="113"/>
      <c r="X299" s="25"/>
    </row>
    <row r="300" customFormat="false" ht="15.75" hidden="false" customHeight="false" outlineLevel="0" collapsed="false">
      <c r="A300" s="25"/>
      <c r="B300" s="25"/>
      <c r="C300" s="25"/>
      <c r="D300" s="25"/>
      <c r="E300" s="25"/>
      <c r="F300" s="25"/>
      <c r="G300" s="104"/>
      <c r="H300" s="105"/>
      <c r="I300" s="106"/>
      <c r="J300" s="25"/>
      <c r="K300" s="107"/>
      <c r="L300" s="108"/>
      <c r="M300" s="105"/>
      <c r="N300" s="105"/>
      <c r="O300" s="108"/>
      <c r="P300" s="109"/>
      <c r="Q300" s="109"/>
      <c r="R300" s="110"/>
      <c r="S300" s="111"/>
      <c r="T300" s="109"/>
      <c r="U300" s="112"/>
      <c r="V300" s="25"/>
      <c r="W300" s="113"/>
      <c r="X300" s="25"/>
    </row>
    <row r="301" customFormat="false" ht="15.75" hidden="false" customHeight="false" outlineLevel="0" collapsed="false">
      <c r="A301" s="25"/>
      <c r="B301" s="25"/>
      <c r="C301" s="25"/>
      <c r="D301" s="25"/>
      <c r="E301" s="25"/>
      <c r="F301" s="25"/>
      <c r="G301" s="104"/>
      <c r="H301" s="105"/>
      <c r="I301" s="106"/>
      <c r="J301" s="25"/>
      <c r="K301" s="107"/>
      <c r="L301" s="108"/>
      <c r="M301" s="105"/>
      <c r="N301" s="105"/>
      <c r="O301" s="108"/>
      <c r="P301" s="109"/>
      <c r="Q301" s="109"/>
      <c r="R301" s="110"/>
      <c r="S301" s="111"/>
      <c r="T301" s="109"/>
      <c r="U301" s="112"/>
      <c r="V301" s="25"/>
      <c r="W301" s="113"/>
      <c r="X301" s="25"/>
    </row>
    <row r="302" customFormat="false" ht="15.75" hidden="false" customHeight="false" outlineLevel="0" collapsed="false">
      <c r="A302" s="25"/>
      <c r="B302" s="25"/>
      <c r="C302" s="25"/>
      <c r="D302" s="25"/>
      <c r="E302" s="25"/>
      <c r="F302" s="25"/>
      <c r="G302" s="104"/>
      <c r="H302" s="105"/>
      <c r="I302" s="106"/>
      <c r="J302" s="25"/>
      <c r="K302" s="107"/>
      <c r="L302" s="108"/>
      <c r="M302" s="105"/>
      <c r="N302" s="105"/>
      <c r="O302" s="108"/>
      <c r="P302" s="109"/>
      <c r="Q302" s="109"/>
      <c r="R302" s="110"/>
      <c r="S302" s="111"/>
      <c r="T302" s="109"/>
      <c r="U302" s="112"/>
      <c r="V302" s="25"/>
      <c r="W302" s="113"/>
      <c r="X302" s="25"/>
    </row>
    <row r="303" customFormat="false" ht="15.75" hidden="false" customHeight="false" outlineLevel="0" collapsed="false">
      <c r="A303" s="25"/>
      <c r="B303" s="25"/>
      <c r="C303" s="25"/>
      <c r="D303" s="25"/>
      <c r="E303" s="25"/>
      <c r="F303" s="25"/>
      <c r="G303" s="104"/>
      <c r="H303" s="105"/>
      <c r="I303" s="106"/>
      <c r="J303" s="25"/>
      <c r="K303" s="107"/>
      <c r="L303" s="108"/>
      <c r="M303" s="105"/>
      <c r="N303" s="105"/>
      <c r="O303" s="108"/>
      <c r="P303" s="109"/>
      <c r="Q303" s="109"/>
      <c r="R303" s="110"/>
      <c r="S303" s="111"/>
      <c r="T303" s="109"/>
      <c r="U303" s="112"/>
      <c r="V303" s="25"/>
      <c r="W303" s="113"/>
      <c r="X303" s="25"/>
    </row>
    <row r="304" customFormat="false" ht="15.75" hidden="false" customHeight="false" outlineLevel="0" collapsed="false">
      <c r="A304" s="25"/>
      <c r="B304" s="25"/>
      <c r="C304" s="25"/>
      <c r="D304" s="25"/>
      <c r="E304" s="25"/>
      <c r="F304" s="25"/>
      <c r="G304" s="104"/>
      <c r="H304" s="105"/>
      <c r="I304" s="106"/>
      <c r="J304" s="25"/>
      <c r="K304" s="107"/>
      <c r="L304" s="108"/>
      <c r="M304" s="105"/>
      <c r="N304" s="105"/>
      <c r="O304" s="108"/>
      <c r="P304" s="109"/>
      <c r="Q304" s="109"/>
      <c r="R304" s="110"/>
      <c r="S304" s="111"/>
      <c r="T304" s="109"/>
      <c r="U304" s="112"/>
      <c r="V304" s="25"/>
      <c r="W304" s="113"/>
      <c r="X304" s="25"/>
    </row>
    <row r="305" customFormat="false" ht="15.75" hidden="false" customHeight="false" outlineLevel="0" collapsed="false">
      <c r="A305" s="25"/>
      <c r="B305" s="25"/>
      <c r="C305" s="25"/>
      <c r="D305" s="25"/>
      <c r="E305" s="25"/>
      <c r="F305" s="25"/>
      <c r="G305" s="104"/>
      <c r="H305" s="105"/>
      <c r="I305" s="106"/>
      <c r="J305" s="25"/>
      <c r="K305" s="107"/>
      <c r="L305" s="108"/>
      <c r="M305" s="105"/>
      <c r="N305" s="105"/>
      <c r="O305" s="108"/>
      <c r="P305" s="109"/>
      <c r="Q305" s="109"/>
      <c r="R305" s="110"/>
      <c r="S305" s="111"/>
      <c r="T305" s="109"/>
      <c r="U305" s="112"/>
      <c r="V305" s="25"/>
      <c r="W305" s="113"/>
      <c r="X305" s="25"/>
    </row>
    <row r="306" customFormat="false" ht="15.75" hidden="false" customHeight="false" outlineLevel="0" collapsed="false">
      <c r="A306" s="25"/>
      <c r="B306" s="25"/>
      <c r="C306" s="25"/>
      <c r="D306" s="25"/>
      <c r="E306" s="25"/>
      <c r="F306" s="25"/>
      <c r="G306" s="104"/>
      <c r="H306" s="105"/>
      <c r="I306" s="106"/>
      <c r="J306" s="25"/>
      <c r="K306" s="107"/>
      <c r="L306" s="108"/>
      <c r="M306" s="105"/>
      <c r="N306" s="105"/>
      <c r="O306" s="108"/>
      <c r="P306" s="109"/>
      <c r="Q306" s="109"/>
      <c r="R306" s="110"/>
      <c r="S306" s="111"/>
      <c r="T306" s="109"/>
      <c r="U306" s="112"/>
      <c r="V306" s="25"/>
      <c r="W306" s="113"/>
      <c r="X306" s="25"/>
    </row>
    <row r="307" customFormat="false" ht="15.7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</row>
    <row r="308" customFormat="false" ht="15.7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</row>
    <row r="309" customFormat="false" ht="15.7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</row>
    <row r="310" customFormat="false" ht="15.7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</row>
    <row r="311" customFormat="false" ht="15.7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</row>
    <row r="312" customFormat="false" ht="15.7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</row>
    <row r="313" customFormat="false" ht="15.7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</row>
    <row r="314" customFormat="false" ht="15.7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</row>
    <row r="315" customFormat="false" ht="15.7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</row>
    <row r="316" customFormat="false" ht="15.7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</row>
    <row r="317" customFormat="false" ht="15.7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</row>
    <row r="318" customFormat="false" ht="15.7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</row>
    <row r="319" customFormat="false" ht="15.7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</row>
    <row r="320" customFormat="false" ht="15.7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</row>
    <row r="321" customFormat="false" ht="15.7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</row>
    <row r="322" customFormat="false" ht="15.7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</row>
    <row r="323" customFormat="false" ht="15.7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</row>
    <row r="324" customFormat="false" ht="15.7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</row>
    <row r="325" customFormat="false" ht="15.7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</row>
    <row r="326" customFormat="false" ht="15.7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</row>
    <row r="327" customFormat="false" ht="15.7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</row>
    <row r="328" customFormat="false" ht="15.7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</row>
    <row r="329" customFormat="false" ht="15.7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</row>
    <row r="330" customFormat="false" ht="15.7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</row>
    <row r="331" customFormat="false" ht="15.7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</row>
    <row r="332" customFormat="false" ht="15.7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</row>
    <row r="333" customFormat="false" ht="15.7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</row>
    <row r="334" customFormat="false" ht="15.7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</row>
    <row r="335" customFormat="false" ht="15.7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</row>
    <row r="336" customFormat="false" ht="15.7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</row>
    <row r="337" customFormat="false" ht="15.7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</row>
    <row r="338" customFormat="false" ht="15.7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</row>
    <row r="339" customFormat="false" ht="15.7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</row>
    <row r="340" customFormat="false" ht="15.7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</row>
    <row r="341" customFormat="false" ht="15.7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</row>
    <row r="342" customFormat="false" ht="15.7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</row>
    <row r="343" customFormat="false" ht="15.7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</row>
    <row r="344" customFormat="false" ht="15.7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</row>
    <row r="345" customFormat="false" ht="15.7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</row>
    <row r="346" customFormat="false" ht="15.7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</row>
    <row r="347" customFormat="false" ht="15.7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</row>
    <row r="348" customFormat="false" ht="15.7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</row>
    <row r="349" customFormat="false" ht="15.7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</row>
    <row r="350" customFormat="false" ht="15.7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</row>
    <row r="351" customFormat="false" ht="15.7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</row>
    <row r="352" customFormat="false" ht="15.7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</row>
    <row r="353" customFormat="false" ht="15.7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</row>
    <row r="354" customFormat="false" ht="15.7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</row>
    <row r="355" customFormat="false" ht="15.7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</row>
    <row r="356" customFormat="false" ht="15.7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</row>
    <row r="357" customFormat="false" ht="15.7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</row>
    <row r="358" customFormat="false" ht="15.7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</row>
    <row r="359" customFormat="false" ht="15.7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</row>
    <row r="360" customFormat="false" ht="15.7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</row>
    <row r="361" customFormat="false" ht="15.7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</row>
    <row r="362" customFormat="false" ht="15.7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</row>
    <row r="363" customFormat="false" ht="15.7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</row>
    <row r="364" customFormat="false" ht="15.7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</row>
    <row r="365" customFormat="false" ht="15.7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</row>
    <row r="366" customFormat="false" ht="15.7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</row>
    <row r="367" customFormat="false" ht="15.7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</row>
    <row r="368" customFormat="false" ht="15.7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</row>
    <row r="369" customFormat="false" ht="15.7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</row>
    <row r="370" customFormat="false" ht="15.7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</row>
    <row r="371" customFormat="false" ht="15.7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</row>
    <row r="372" customFormat="false" ht="15.7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</row>
    <row r="373" customFormat="false" ht="15.7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</row>
    <row r="374" customFormat="false" ht="15.7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</row>
    <row r="375" customFormat="false" ht="15.7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 customFormat="false" ht="15.7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 customFormat="false" ht="15.7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 customFormat="false" ht="15.7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 customFormat="false" ht="15.7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 customFormat="false" ht="15.7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 customFormat="false" ht="15.7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 customFormat="false" ht="15.7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 customFormat="false" ht="15.7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 customFormat="false" ht="15.7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 customFormat="false" ht="15.7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 customFormat="false" ht="15.7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 customFormat="false" ht="15.7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 customFormat="false" ht="15.7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 customFormat="false" ht="15.7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</row>
    <row r="390" customFormat="false" ht="15.7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</row>
    <row r="391" customFormat="false" ht="15.7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</row>
    <row r="392" customFormat="false" ht="15.7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</row>
    <row r="393" customFormat="false" ht="15.7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</row>
    <row r="394" customFormat="false" ht="15.7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</row>
    <row r="395" customFormat="false" ht="15.7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</row>
    <row r="396" customFormat="false" ht="15.7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</row>
    <row r="397" customFormat="false" ht="15.7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</row>
    <row r="398" customFormat="false" ht="15.7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</row>
    <row r="399" customFormat="false" ht="15.7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</row>
    <row r="400" customFormat="false" ht="15.7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</row>
    <row r="401" customFormat="false" ht="15.7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</row>
    <row r="402" customFormat="false" ht="15.7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</row>
    <row r="403" customFormat="false" ht="15.7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</row>
    <row r="404" customFormat="false" ht="15.7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</row>
    <row r="405" customFormat="false" ht="15.7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</row>
    <row r="406" customFormat="false" ht="15.7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customFormat="false" ht="15.7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customFormat="false" ht="15.7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customFormat="false" ht="15.7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customFormat="false" ht="15.7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customFormat="false" ht="15.7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customFormat="false" ht="15.7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customFormat="false" ht="15.7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customFormat="false" ht="15.7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customFormat="false" ht="15.7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customFormat="false" ht="15.7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customFormat="false" ht="15.7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customFormat="false" ht="15.7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customFormat="false" ht="15.7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customFormat="false" ht="15.7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customFormat="false" ht="15.7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customFormat="false" ht="15.7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customFormat="false" ht="15.7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customFormat="false" ht="15.7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customFormat="false" ht="15.7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customFormat="false" ht="15.7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customFormat="false" ht="15.7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customFormat="false" ht="15.7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customFormat="false" ht="15.7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customFormat="false" ht="15.7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customFormat="false" ht="15.7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customFormat="false" ht="15.7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customFormat="false" ht="15.7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customFormat="false" ht="15.7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customFormat="false" ht="15.7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customFormat="false" ht="15.7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customFormat="false" ht="15.7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customFormat="false" ht="15.7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customFormat="false" ht="15.7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customFormat="false" ht="15.7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customFormat="false" ht="15.7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customFormat="false" ht="15.7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customFormat="false" ht="15.7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customFormat="false" ht="15.7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customFormat="false" ht="15.7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customFormat="false" ht="15.7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customFormat="false" ht="15.7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customFormat="false" ht="15.7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customFormat="false" ht="15.7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customFormat="false" ht="15.7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customFormat="false" ht="15.7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customFormat="false" ht="15.7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customFormat="false" ht="15.7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customFormat="false" ht="15.7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customFormat="false" ht="15.7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customFormat="false" ht="15.7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customFormat="false" ht="15.7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customFormat="false" ht="15.7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customFormat="false" ht="15.7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customFormat="false" ht="15.7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customFormat="false" ht="15.7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customFormat="false" ht="15.7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customFormat="false" ht="15.7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customFormat="false" ht="15.7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customFormat="false" ht="15.7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customFormat="false" ht="15.7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customFormat="false" ht="15.7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customFormat="false" ht="15.7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customFormat="false" ht="15.7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customFormat="false" ht="15.7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customFormat="false" ht="15.7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customFormat="false" ht="15.7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customFormat="false" ht="15.7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customFormat="false" ht="15.7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customFormat="false" ht="15.7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customFormat="false" ht="15.7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customFormat="false" ht="15.7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customFormat="false" ht="15.7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customFormat="false" ht="15.7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customFormat="false" ht="15.7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customFormat="false" ht="15.7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customFormat="false" ht="15.7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customFormat="false" ht="15.7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customFormat="false" ht="15.7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customFormat="false" ht="15.7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customFormat="false" ht="15.7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customFormat="false" ht="15.7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customFormat="false" ht="15.7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customFormat="false" ht="15.7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customFormat="false" ht="15.7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customFormat="false" ht="15.7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customFormat="false" ht="15.7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customFormat="false" ht="15.7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customFormat="false" ht="15.7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customFormat="false" ht="15.7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customFormat="false" ht="15.7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customFormat="false" ht="15.7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customFormat="false" ht="15.7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customFormat="false" ht="15.7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customFormat="false" ht="15.7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customFormat="false" ht="15.7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customFormat="false" ht="15.7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customFormat="false" ht="15.7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customFormat="false" ht="15.7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customFormat="false" ht="15.7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customFormat="false" ht="15.7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customFormat="false" ht="15.7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customFormat="false" ht="15.7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customFormat="false" ht="15.7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customFormat="false" ht="15.7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customFormat="false" ht="15.7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customFormat="false" ht="15.7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customFormat="false" ht="15.7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customFormat="false" ht="15.7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customFormat="false" ht="15.7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customFormat="false" ht="15.7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customFormat="false" ht="15.7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customFormat="false" ht="15.7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customFormat="false" ht="15.7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customFormat="false" ht="15.7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customFormat="false" ht="15.7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customFormat="false" ht="15.7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customFormat="false" ht="15.7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customFormat="false" ht="15.7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customFormat="false" ht="15.7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customFormat="false" ht="15.7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customFormat="false" ht="15.7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customFormat="false" ht="15.7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customFormat="false" ht="15.7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customFormat="false" ht="15.7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customFormat="false" ht="15.7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customFormat="false" ht="15.7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customFormat="false" ht="15.7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customFormat="false" ht="15.7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customFormat="false" ht="15.7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customFormat="false" ht="15.7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customFormat="false" ht="15.7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customFormat="false" ht="15.7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customFormat="false" ht="15.7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customFormat="false" ht="15.7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customFormat="false" ht="15.7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customFormat="false" ht="15.7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customFormat="false" ht="15.7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customFormat="false" ht="15.7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customFormat="false" ht="15.7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customFormat="false" ht="15.7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customFormat="false" ht="15.7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customFormat="false" ht="15.7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customFormat="false" ht="15.7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customFormat="false" ht="15.7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customFormat="false" ht="15.7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customFormat="false" ht="15.7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customFormat="false" ht="15.7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customFormat="false" ht="15.7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customFormat="false" ht="15.7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customFormat="false" ht="15.7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customFormat="false" ht="15.7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customFormat="false" ht="15.7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customFormat="false" ht="15.7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customFormat="false" ht="15.7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customFormat="false" ht="15.7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customFormat="false" ht="15.7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customFormat="false" ht="15.7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customFormat="false" ht="15.7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customFormat="false" ht="15.7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customFormat="false" ht="15.7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customFormat="false" ht="15.7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customFormat="false" ht="15.7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customFormat="false" ht="15.7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customFormat="false" ht="15.7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customFormat="false" ht="15.7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customFormat="false" ht="15.7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customFormat="false" ht="15.7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customFormat="false" ht="15.7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customFormat="false" ht="15.7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customFormat="false" ht="15.7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customFormat="false" ht="15.7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customFormat="false" ht="15.7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customFormat="false" ht="15.7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customFormat="false" ht="15.7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customFormat="false" ht="15.7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customFormat="false" ht="15.7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customFormat="false" ht="15.7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customFormat="false" ht="15.7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customFormat="false" ht="15.7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customFormat="false" ht="15.7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customFormat="false" ht="15.7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customFormat="false" ht="15.7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customFormat="false" ht="15.7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customFormat="false" ht="15.7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customFormat="false" ht="15.7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customFormat="false" ht="15.7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customFormat="false" ht="15.7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customFormat="false" ht="15.7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customFormat="false" ht="15.7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customFormat="false" ht="15.7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customFormat="false" ht="15.7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customFormat="false" ht="15.7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customFormat="false" ht="15.7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customFormat="false" ht="15.7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customFormat="false" ht="15.7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customFormat="false" ht="15.7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customFormat="false" ht="15.7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customFormat="false" ht="15.7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customFormat="false" ht="15.7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customFormat="false" ht="15.7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customFormat="false" ht="15.7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customFormat="false" ht="15.7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customFormat="false" ht="15.7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customFormat="false" ht="15.7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customFormat="false" ht="15.7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customFormat="false" ht="15.7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customFormat="false" ht="15.7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customFormat="false" ht="15.7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customFormat="false" ht="15.7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customFormat="false" ht="15.7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customFormat="false" ht="15.7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customFormat="false" ht="15.7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customFormat="false" ht="15.7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customFormat="false" ht="15.7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customFormat="false" ht="15.7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customFormat="false" ht="15.7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customFormat="false" ht="15.7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customFormat="false" ht="15.7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customFormat="false" ht="15.7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customFormat="false" ht="15.7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customFormat="false" ht="15.7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customFormat="false" ht="15.7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customFormat="false" ht="15.7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customFormat="false" ht="15.7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customFormat="false" ht="15.7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customFormat="false" ht="15.7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customFormat="false" ht="15.7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customFormat="false" ht="15.7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customFormat="false" ht="15.7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customFormat="false" ht="15.7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customFormat="false" ht="15.7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customFormat="false" ht="15.7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customFormat="false" ht="15.7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customFormat="false" ht="15.7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customFormat="false" ht="15.7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customFormat="false" ht="15.7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customFormat="false" ht="15.7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customFormat="false" ht="15.7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customFormat="false" ht="15.7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customFormat="false" ht="15.7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customFormat="false" ht="15.7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customFormat="false" ht="15.7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customFormat="false" ht="15.7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customFormat="false" ht="15.7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customFormat="false" ht="15.7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customFormat="false" ht="15.7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customFormat="false" ht="15.7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customFormat="false" ht="15.7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customFormat="false" ht="15.7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customFormat="false" ht="15.7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customFormat="false" ht="15.7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customFormat="false" ht="15.7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customFormat="false" ht="15.7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customFormat="false" ht="15.7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customFormat="false" ht="15.7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customFormat="false" ht="15.7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customFormat="false" ht="15.7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customFormat="false" ht="15.7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customFormat="false" ht="15.7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customFormat="false" ht="15.7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customFormat="false" ht="15.7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customFormat="false" ht="15.7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customFormat="false" ht="15.7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customFormat="false" ht="15.7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customFormat="false" ht="15.7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customFormat="false" ht="15.7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customFormat="false" ht="15.7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customFormat="false" ht="15.7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customFormat="false" ht="15.7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customFormat="false" ht="15.7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customFormat="false" ht="15.7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customFormat="false" ht="15.7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customFormat="false" ht="15.7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customFormat="false" ht="15.7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customFormat="false" ht="15.7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customFormat="false" ht="15.7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customFormat="false" ht="15.7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customFormat="false" ht="15.7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customFormat="false" ht="15.7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customFormat="false" ht="15.7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customFormat="false" ht="15.7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customFormat="false" ht="15.7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customFormat="false" ht="15.7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customFormat="false" ht="15.7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customFormat="false" ht="15.7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customFormat="false" ht="15.7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customFormat="false" ht="15.7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customFormat="false" ht="15.7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customFormat="false" ht="15.7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customFormat="false" ht="15.7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customFormat="false" ht="15.7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customFormat="false" ht="15.7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customFormat="false" ht="15.7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customFormat="false" ht="15.7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customFormat="false" ht="15.7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customFormat="false" ht="15.7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customFormat="false" ht="15.7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customFormat="false" ht="15.7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customFormat="false" ht="15.7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customFormat="false" ht="15.7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customFormat="false" ht="15.7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customFormat="false" ht="15.7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customFormat="false" ht="15.7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customFormat="false" ht="15.7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customFormat="false" ht="15.7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customFormat="false" ht="15.7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customFormat="false" ht="15.7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customFormat="false" ht="15.7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customFormat="false" ht="15.7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customFormat="false" ht="15.7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customFormat="false" ht="15.7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customFormat="false" ht="15.7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customFormat="false" ht="15.7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customFormat="false" ht="15.7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customFormat="false" ht="15.7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customFormat="false" ht="15.7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customFormat="false" ht="15.7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customFormat="false" ht="15.7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customFormat="false" ht="15.7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customFormat="false" ht="15.7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customFormat="false" ht="15.7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customFormat="false" ht="15.7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customFormat="false" ht="15.7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customFormat="false" ht="15.7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customFormat="false" ht="15.7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customFormat="false" ht="15.7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customFormat="false" ht="15.7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customFormat="false" ht="15.7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customFormat="false" ht="15.7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customFormat="false" ht="15.7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customFormat="false" ht="15.7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customFormat="false" ht="15.7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customFormat="false" ht="15.7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customFormat="false" ht="15.7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customFormat="false" ht="15.7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customFormat="false" ht="15.7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customFormat="false" ht="15.7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customFormat="false" ht="15.7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customFormat="false" ht="15.7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customFormat="false" ht="15.7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customFormat="false" ht="15.7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customFormat="false" ht="15.7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customFormat="false" ht="15.7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customFormat="false" ht="15.7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customFormat="false" ht="15.7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customFormat="false" ht="15.7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customFormat="false" ht="15.7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customFormat="false" ht="15.7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customFormat="false" ht="15.7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customFormat="false" ht="15.7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customFormat="false" ht="15.7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customFormat="false" ht="15.7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customFormat="false" ht="15.7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customFormat="false" ht="15.7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customFormat="false" ht="15.7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customFormat="false" ht="15.7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customFormat="false" ht="15.7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customFormat="false" ht="15.7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customFormat="false" ht="15.7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customFormat="false" ht="15.7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customFormat="false" ht="15.7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customFormat="false" ht="15.7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customFormat="false" ht="15.7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customFormat="false" ht="15.7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customFormat="false" ht="15.7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customFormat="false" ht="15.7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customFormat="false" ht="15.7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customFormat="false" ht="15.7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customFormat="false" ht="15.7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customFormat="false" ht="15.7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customFormat="false" ht="15.7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customFormat="false" ht="15.7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customFormat="false" ht="15.7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customFormat="false" ht="15.7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customFormat="false" ht="15.7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customFormat="false" ht="15.7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customFormat="false" ht="15.7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customFormat="false" ht="15.7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customFormat="false" ht="15.7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customFormat="false" ht="15.7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customFormat="false" ht="15.7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customFormat="false" ht="15.7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customFormat="false" ht="15.7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customFormat="false" ht="15.7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customFormat="false" ht="15.7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customFormat="false" ht="15.7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customFormat="false" ht="15.7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customFormat="false" ht="15.7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customFormat="false" ht="15.7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customFormat="false" ht="15.7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customFormat="false" ht="15.7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customFormat="false" ht="15.7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customFormat="false" ht="15.7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customFormat="false" ht="15.7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customFormat="false" ht="15.7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customFormat="false" ht="15.7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customFormat="false" ht="15.7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customFormat="false" ht="15.7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customFormat="false" ht="15.7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customFormat="false" ht="15.7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customFormat="false" ht="15.7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customFormat="false" ht="15.7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customFormat="false" ht="15.7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customFormat="false" ht="15.7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customFormat="false" ht="15.7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customFormat="false" ht="15.7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customFormat="false" ht="15.7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customFormat="false" ht="15.7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customFormat="false" ht="15.7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customFormat="false" ht="15.7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customFormat="false" ht="15.7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customFormat="false" ht="15.7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customFormat="false" ht="15.7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customFormat="false" ht="15.7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customFormat="false" ht="15.7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customFormat="false" ht="15.7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customFormat="false" ht="15.7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customFormat="false" ht="15.7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customFormat="false" ht="15.7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customFormat="false" ht="15.7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customFormat="false" ht="15.7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customFormat="false" ht="15.7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customFormat="false" ht="15.7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customFormat="false" ht="15.7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customFormat="false" ht="15.7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customFormat="false" ht="15.7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customFormat="false" ht="15.7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customFormat="false" ht="15.7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customFormat="false" ht="15.7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customFormat="false" ht="15.7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customFormat="false" ht="15.7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customFormat="false" ht="15.7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customFormat="false" ht="15.7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customFormat="false" ht="15.7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customFormat="false" ht="15.7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customFormat="false" ht="15.7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customFormat="false" ht="15.7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customFormat="false" ht="15.7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customFormat="false" ht="15.7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customFormat="false" ht="15.7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customFormat="false" ht="15.7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customFormat="false" ht="15.7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customFormat="false" ht="15.7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customFormat="false" ht="15.7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customFormat="false" ht="15.7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customFormat="false" ht="15.7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customFormat="false" ht="15.7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customFormat="false" ht="15.7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customFormat="false" ht="15.7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customFormat="false" ht="15.7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customFormat="false" ht="15.7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customFormat="false" ht="15.7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customFormat="false" ht="15.7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customFormat="false" ht="15.7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customFormat="false" ht="15.7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customFormat="false" ht="15.7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customFormat="false" ht="15.7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customFormat="false" ht="15.7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customFormat="false" ht="15.7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customFormat="false" ht="15.7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customFormat="false" ht="15.7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customFormat="false" ht="15.7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customFormat="false" ht="15.7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customFormat="false" ht="15.7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customFormat="false" ht="15.7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customFormat="false" ht="15.7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customFormat="false" ht="15.7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customFormat="false" ht="15.7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customFormat="false" ht="15.7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customFormat="false" ht="15.7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customFormat="false" ht="15.7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customFormat="false" ht="15.7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customFormat="false" ht="15.7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customFormat="false" ht="15.7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customFormat="false" ht="15.7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customFormat="false" ht="15.7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customFormat="false" ht="15.7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customFormat="false" ht="15.7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customFormat="false" ht="15.7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customFormat="false" ht="15.7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customFormat="false" ht="15.7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customFormat="false" ht="15.7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customFormat="false" ht="15.7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customFormat="false" ht="15.7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customFormat="false" ht="15.7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customFormat="false" ht="15.7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customFormat="false" ht="15.7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customFormat="false" ht="15.7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customFormat="false" ht="15.7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customFormat="false" ht="15.7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customFormat="false" ht="15.7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customFormat="false" ht="15.7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customFormat="false" ht="15.7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customFormat="false" ht="15.7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customFormat="false" ht="15.7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customFormat="false" ht="15.7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customFormat="false" ht="15.7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customFormat="false" ht="15.7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customFormat="false" ht="15.7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customFormat="false" ht="15.7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customFormat="false" ht="15.7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customFormat="false" ht="15.7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customFormat="false" ht="15.7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customFormat="false" ht="15.7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customFormat="false" ht="15.7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customFormat="false" ht="15.7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customFormat="false" ht="15.7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customFormat="false" ht="15.7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customFormat="false" ht="15.7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customFormat="false" ht="15.7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customFormat="false" ht="15.7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customFormat="false" ht="15.7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customFormat="false" ht="15.7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customFormat="false" ht="15.7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customFormat="false" ht="15.7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customFormat="false" ht="15.7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customFormat="false" ht="15.7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customFormat="false" ht="15.7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customFormat="false" ht="15.7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customFormat="false" ht="15.7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customFormat="false" ht="15.7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customFormat="false" ht="15.7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customFormat="false" ht="15.7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customFormat="false" ht="15.7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customFormat="false" ht="15.7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customFormat="false" ht="15.7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customFormat="false" ht="15.7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customFormat="false" ht="15.7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customFormat="false" ht="15.7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customFormat="false" ht="15.7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customFormat="false" ht="15.7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customFormat="false" ht="15.7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customFormat="false" ht="15.7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customFormat="false" ht="15.7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customFormat="false" ht="15.7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customFormat="false" ht="15.7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customFormat="false" ht="15.7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customFormat="false" ht="15.7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customFormat="false" ht="15.7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customFormat="false" ht="15.7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customFormat="false" ht="15.7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customFormat="false" ht="15.7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customFormat="false" ht="15.7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customFormat="false" ht="15.7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customFormat="false" ht="15.7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customFormat="false" ht="15.7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customFormat="false" ht="15.7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customFormat="false" ht="15.7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customFormat="false" ht="15.7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customFormat="false" ht="15.7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customFormat="false" ht="15.7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customFormat="false" ht="15.7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customFormat="false" ht="15.7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customFormat="false" ht="15.7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customFormat="false" ht="15.7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customFormat="false" ht="15.7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customFormat="false" ht="15.7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customFormat="false" ht="15.7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customFormat="false" ht="15.7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customFormat="false" ht="15.7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customFormat="false" ht="15.7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customFormat="false" ht="15.7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customFormat="false" ht="15.7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customFormat="false" ht="15.7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customFormat="false" ht="15.7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customFormat="false" ht="15.7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customFormat="false" ht="15.7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customFormat="false" ht="15.7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customFormat="false" ht="15.7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customFormat="false" ht="15.7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customFormat="false" ht="15.7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customFormat="false" ht="15.7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customFormat="false" ht="15.7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customFormat="false" ht="15.7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customFormat="false" ht="15.7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customFormat="false" ht="15.7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customFormat="false" ht="15.7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customFormat="false" ht="15.7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customFormat="false" ht="15.7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customFormat="false" ht="15.7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customFormat="false" ht="15.7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customFormat="false" ht="15.7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customFormat="false" ht="15.7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customFormat="false" ht="15.7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customFormat="false" ht="15.7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customFormat="false" ht="15.7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customFormat="false" ht="15.7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customFormat="false" ht="15.7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customFormat="false" ht="15.7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customFormat="false" ht="15.7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customFormat="false" ht="15.7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customFormat="false" ht="15.7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customFormat="false" ht="15.7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customFormat="false" ht="15.7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</sheetData>
  <mergeCells count="5">
    <mergeCell ref="B4:C4"/>
    <mergeCell ref="G5:I5"/>
    <mergeCell ref="L5:N5"/>
    <mergeCell ref="O5:Q5"/>
    <mergeCell ref="S5:U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4" t="s">
        <v>223</v>
      </c>
      <c r="B1" s="25"/>
      <c r="C1" s="25"/>
      <c r="D1" s="25"/>
      <c r="E1" s="25"/>
      <c r="F1" s="25"/>
      <c r="G1" s="25"/>
      <c r="H1" s="25"/>
      <c r="I1" s="25"/>
      <c r="J1" s="25"/>
      <c r="K1" s="26" t="s">
        <v>150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6" t="s">
        <v>151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.75" hidden="false" customHeight="false" outlineLevel="0" collapsed="false">
      <c r="A3" s="25"/>
      <c r="B3" s="27" t="s">
        <v>152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 t="s">
        <v>153</v>
      </c>
      <c r="S3" s="28" t="n">
        <v>1</v>
      </c>
      <c r="T3" s="28" t="n">
        <v>7.2</v>
      </c>
      <c r="U3" s="28" t="n">
        <v>130</v>
      </c>
      <c r="V3" s="25"/>
      <c r="W3" s="25"/>
      <c r="X3" s="25"/>
      <c r="Y3" s="25"/>
      <c r="Z3" s="25"/>
    </row>
    <row r="4" customFormat="false" ht="15.75" hidden="false" customHeight="false" outlineLevel="0" collapsed="false">
      <c r="A4" s="29"/>
      <c r="B4" s="30" t="s">
        <v>154</v>
      </c>
      <c r="C4" s="30"/>
      <c r="D4" s="30" t="s">
        <v>155</v>
      </c>
      <c r="E4" s="31" t="s">
        <v>156</v>
      </c>
      <c r="F4" s="25"/>
      <c r="G4" s="32" t="s">
        <v>157</v>
      </c>
      <c r="H4" s="33" t="s">
        <v>158</v>
      </c>
      <c r="I4" s="34" t="s">
        <v>159</v>
      </c>
      <c r="J4" s="25"/>
      <c r="K4" s="32" t="s">
        <v>160</v>
      </c>
      <c r="L4" s="33" t="s">
        <v>161</v>
      </c>
      <c r="M4" s="33" t="s">
        <v>162</v>
      </c>
      <c r="N4" s="33" t="s">
        <v>163</v>
      </c>
      <c r="O4" s="35" t="s">
        <v>164</v>
      </c>
      <c r="P4" s="35" t="s">
        <v>165</v>
      </c>
      <c r="Q4" s="35" t="s">
        <v>166</v>
      </c>
      <c r="R4" s="36" t="s">
        <v>167</v>
      </c>
      <c r="S4" s="37" t="s">
        <v>168</v>
      </c>
      <c r="T4" s="36" t="s">
        <v>169</v>
      </c>
      <c r="U4" s="38" t="s">
        <v>170</v>
      </c>
      <c r="V4" s="25"/>
      <c r="W4" s="39" t="s">
        <v>171</v>
      </c>
      <c r="X4" s="39" t="s">
        <v>172</v>
      </c>
      <c r="Y4" s="25"/>
      <c r="Z4" s="25"/>
    </row>
    <row r="5" customFormat="false" ht="39.55" hidden="false" customHeight="true" outlineLevel="0" collapsed="false">
      <c r="A5" s="114"/>
      <c r="B5" s="41" t="s">
        <v>173</v>
      </c>
      <c r="C5" s="42" t="s">
        <v>174</v>
      </c>
      <c r="D5" s="43" t="s">
        <v>175</v>
      </c>
      <c r="E5" s="44"/>
      <c r="F5" s="45"/>
      <c r="G5" s="46" t="s">
        <v>176</v>
      </c>
      <c r="H5" s="46"/>
      <c r="I5" s="46"/>
      <c r="J5" s="45"/>
      <c r="K5" s="47" t="s">
        <v>177</v>
      </c>
      <c r="L5" s="48" t="s">
        <v>178</v>
      </c>
      <c r="M5" s="48"/>
      <c r="N5" s="48"/>
      <c r="O5" s="48" t="s">
        <v>179</v>
      </c>
      <c r="P5" s="48"/>
      <c r="Q5" s="48"/>
      <c r="R5" s="49" t="s">
        <v>180</v>
      </c>
      <c r="S5" s="50" t="s">
        <v>224</v>
      </c>
      <c r="T5" s="50"/>
      <c r="U5" s="50"/>
      <c r="V5" s="45"/>
      <c r="W5" s="51" t="s">
        <v>182</v>
      </c>
      <c r="X5" s="52" t="n">
        <f aca="false">SUM(W6:W506)</f>
        <v>1.70424046330647</v>
      </c>
      <c r="Y5" s="45"/>
      <c r="Z5" s="45"/>
    </row>
    <row r="6" customFormat="false" ht="15.75" hidden="false" customHeight="false" outlineLevel="0" collapsed="false">
      <c r="A6" s="53"/>
      <c r="B6" s="54" t="s">
        <v>183</v>
      </c>
      <c r="C6" s="55" t="s">
        <v>184</v>
      </c>
      <c r="D6" s="56" t="s">
        <v>185</v>
      </c>
      <c r="E6" s="57" t="s">
        <v>186</v>
      </c>
      <c r="F6" s="28" t="s">
        <v>44</v>
      </c>
      <c r="G6" s="58" t="n">
        <v>0</v>
      </c>
      <c r="H6" s="59" t="n">
        <v>0</v>
      </c>
      <c r="I6" s="60" t="n">
        <v>0</v>
      </c>
      <c r="J6" s="25"/>
      <c r="K6" s="61" t="n">
        <v>0</v>
      </c>
      <c r="L6" s="62" t="n">
        <f aca="false">$B$17+$B$18*EXP(-K6/$B$21)+$B$19*EXP(-K6/$B$22)+$B$20*EXP(-K6/$B$23)</f>
        <v>1</v>
      </c>
      <c r="M6" s="63" t="n">
        <f aca="false">EXP(-K6/$D$9)</f>
        <v>1</v>
      </c>
      <c r="N6" s="63" t="n">
        <f aca="false">EXP(-K6/$D$8)</f>
        <v>1</v>
      </c>
      <c r="O6" s="64" t="n">
        <f aca="false">(K6*$B$17+$B$18*$B$21*(1-EXP(-K6/$B$21))+$B$19*$B$22*(1-EXP(-K6/$B$22))+$B$20*$B$23*(1-EXP(-K6/$B$23)))*$C$7</f>
        <v>0</v>
      </c>
      <c r="P6" s="64" t="n">
        <f aca="false">$D$9*(1-EXP(-K6/$D$9))*$C$9</f>
        <v>0</v>
      </c>
      <c r="Q6" s="65" t="n">
        <f aca="false">$D$8*(1-EXP(-K6/$D$8))*$C$8</f>
        <v>0</v>
      </c>
      <c r="R6" s="66" t="n">
        <f aca="false">$B$13-K6</f>
        <v>500</v>
      </c>
      <c r="S6" s="67" t="n">
        <f aca="false">VLOOKUP($R6,$K$6:$Q$506,5)/$C$26</f>
        <v>1</v>
      </c>
      <c r="T6" s="68" t="n">
        <f aca="false">VLOOKUP($R6,$K$6:$Q$506,6)/$C$26</f>
        <v>7.55598023610673</v>
      </c>
      <c r="U6" s="69" t="n">
        <f aca="false">VLOOKUP($R6,$K$6:$Q$506,7)/$C$26</f>
        <v>123.679385244188</v>
      </c>
      <c r="V6" s="28" t="s">
        <v>44</v>
      </c>
      <c r="W6" s="115" t="n">
        <f aca="false">G6*S6+H6*T6+I6*U6</f>
        <v>0</v>
      </c>
      <c r="X6" s="25"/>
      <c r="Y6" s="25"/>
      <c r="Z6" s="25"/>
    </row>
    <row r="7" customFormat="false" ht="15.75" hidden="false" customHeight="false" outlineLevel="0" collapsed="false">
      <c r="A7" s="71" t="s">
        <v>187</v>
      </c>
      <c r="B7" s="72" t="n">
        <v>1.33E-005</v>
      </c>
      <c r="C7" s="73" t="n">
        <f aca="false">B7*$B$10/E7*1000000000/$B$11</f>
        <v>1.70487053477734E-015</v>
      </c>
      <c r="D7" s="74" t="s">
        <v>188</v>
      </c>
      <c r="E7" s="75" t="n">
        <v>44.01</v>
      </c>
      <c r="F7" s="28" t="s">
        <v>45</v>
      </c>
      <c r="G7" s="58" t="n">
        <f aca="false">time_differentiated_CO2!D3</f>
        <v>0</v>
      </c>
      <c r="H7" s="76" t="n">
        <v>0</v>
      </c>
      <c r="I7" s="77" t="n">
        <v>0</v>
      </c>
      <c r="J7" s="25"/>
      <c r="K7" s="61" t="n">
        <v>1</v>
      </c>
      <c r="L7" s="62" t="n">
        <f aca="false">$B$17+$B$18*EXP(-K7/$B$21)+$B$19*EXP(-K7/$B$22)+$B$20*EXP(-K7/$B$23)</f>
        <v>0.934525143351474</v>
      </c>
      <c r="M7" s="63" t="n">
        <f aca="false">EXP(-K7/$D$9)</f>
        <v>0.918745834161034</v>
      </c>
      <c r="N7" s="63" t="n">
        <f aca="false">EXP(-K7/$D$8)</f>
        <v>0.990867643670448</v>
      </c>
      <c r="O7" s="64" t="n">
        <f aca="false">(K7*$B$17+$B$18*$B$21*(1-EXP(-K7/$B$21))+$B$19*$B$22*(1-EXP(-K7/$B$22))+$B$20*$B$23*(1-EXP(-K7/$B$23)))*$C$7</f>
        <v>1.64713840243936E-015</v>
      </c>
      <c r="P7" s="64" t="n">
        <f aca="false">$D$9*(1-EXP(-K7/$D$9))*$C$9</f>
        <v>1.92215881540341E-013</v>
      </c>
      <c r="Q7" s="65" t="n">
        <f aca="false">$D$8*(1-EXP(-K7/$D$8))*$C$8</f>
        <v>3.57254360737198E-013</v>
      </c>
      <c r="R7" s="66" t="n">
        <f aca="false">$B$13-K7</f>
        <v>499</v>
      </c>
      <c r="S7" s="67" t="n">
        <f aca="false">VLOOKUP($R7,$K$6:$Q$506,5)/$C$26</f>
        <v>0.998472924243788</v>
      </c>
      <c r="T7" s="68" t="n">
        <f aca="false">VLOOKUP($R7,$K$6:$Q$506,6)/$C$26</f>
        <v>7.55598023610673</v>
      </c>
      <c r="U7" s="69" t="n">
        <f aca="false">VLOOKUP($R7,$K$6:$Q$506,7)/$C$26</f>
        <v>123.667659712333</v>
      </c>
      <c r="V7" s="28" t="s">
        <v>45</v>
      </c>
      <c r="W7" s="78" t="n">
        <f aca="false">G7*S7+H7*T7+I7*U7</f>
        <v>0</v>
      </c>
      <c r="X7" s="25"/>
      <c r="Y7" s="25"/>
      <c r="Z7" s="25"/>
    </row>
    <row r="8" customFormat="false" ht="15.75" hidden="false" customHeight="false" outlineLevel="0" collapsed="false">
      <c r="A8" s="71" t="s">
        <v>189</v>
      </c>
      <c r="B8" s="72" t="n">
        <v>0.0028</v>
      </c>
      <c r="C8" s="73" t="n">
        <f aca="false">B8*$B$10/E8*1000000000/$B$11</f>
        <v>3.58895647987022E-013</v>
      </c>
      <c r="D8" s="74" t="n">
        <v>109</v>
      </c>
      <c r="E8" s="75" t="n">
        <v>44.013</v>
      </c>
      <c r="F8" s="28" t="s">
        <v>46</v>
      </c>
      <c r="G8" s="58" t="n">
        <f aca="false">time_differentiated_CO2!D4</f>
        <v>0</v>
      </c>
      <c r="H8" s="76" t="n">
        <v>0</v>
      </c>
      <c r="I8" s="77" t="n">
        <v>0</v>
      </c>
      <c r="J8" s="25"/>
      <c r="K8" s="61" t="n">
        <v>2</v>
      </c>
      <c r="L8" s="62" t="n">
        <f aca="false">$B$17+$B$18*EXP(-K8/$B$21)+$B$19*EXP(-K8/$B$22)+$B$20*EXP(-K8/$B$23)</f>
        <v>0.881133921191247</v>
      </c>
      <c r="M8" s="63" t="n">
        <f aca="false">EXP(-K8/$D$9)</f>
        <v>0.844093907788253</v>
      </c>
      <c r="N8" s="63" t="n">
        <f aca="false">EXP(-K8/$D$8)</f>
        <v>0.981818687273025</v>
      </c>
      <c r="O8" s="64" t="n">
        <f aca="false">(K8*$B$17+$B$18*$B$21*(1-EXP(-K8/$B$21))+$B$19*$B$22*(1-EXP(-K8/$B$22))+$B$20*$B$23*(1-EXP(-K8/$B$23)))*$C$7</f>
        <v>3.19334364831333E-015</v>
      </c>
      <c r="P8" s="64" t="n">
        <f aca="false">$D$9*(1-EXP(-K8/$D$9))*$C$9</f>
        <v>3.6881342196512E-013</v>
      </c>
      <c r="Q8" s="65" t="n">
        <f aca="false">$D$8*(1-EXP(-K8/$D$8))*$C$8</f>
        <v>7.11246147351858E-013</v>
      </c>
      <c r="R8" s="66" t="n">
        <f aca="false">$B$13-K8</f>
        <v>498</v>
      </c>
      <c r="S8" s="67" t="n">
        <f aca="false">VLOOKUP($R8,$K$6:$Q$506,5)/$C$26</f>
        <v>0.99694497571825</v>
      </c>
      <c r="T8" s="68" t="n">
        <f aca="false">VLOOKUP($R8,$K$6:$Q$506,6)/$C$26</f>
        <v>7.55598023610673</v>
      </c>
      <c r="U8" s="69" t="n">
        <f aca="false">VLOOKUP($R8,$K$6:$Q$506,7)/$C$26</f>
        <v>123.655826111821</v>
      </c>
      <c r="V8" s="28" t="s">
        <v>46</v>
      </c>
      <c r="W8" s="78" t="n">
        <f aca="false">G8*S8+H8*T8+I8*U8</f>
        <v>0</v>
      </c>
      <c r="X8" s="25"/>
      <c r="Y8" s="25"/>
      <c r="Z8" s="25"/>
    </row>
    <row r="9" customFormat="false" ht="15.75" hidden="false" customHeight="false" outlineLevel="0" collapsed="false">
      <c r="A9" s="79" t="s">
        <v>190</v>
      </c>
      <c r="B9" s="80" t="n">
        <v>0.00057</v>
      </c>
      <c r="C9" s="81" t="n">
        <f aca="false">B9*$B$10/E9*1000000000/$B$11</f>
        <v>2.00475647227157E-013</v>
      </c>
      <c r="D9" s="82" t="n">
        <v>11.8</v>
      </c>
      <c r="E9" s="83" t="n">
        <v>16.04</v>
      </c>
      <c r="F9" s="28" t="s">
        <v>47</v>
      </c>
      <c r="G9" s="58" t="n">
        <f aca="false">time_differentiated_CO2!D5</f>
        <v>0</v>
      </c>
      <c r="H9" s="76" t="n">
        <v>0</v>
      </c>
      <c r="I9" s="77" t="n">
        <v>0</v>
      </c>
      <c r="J9" s="25"/>
      <c r="K9" s="61" t="n">
        <v>3</v>
      </c>
      <c r="L9" s="62" t="n">
        <f aca="false">$B$17+$B$18*EXP(-K9/$B$21)+$B$19*EXP(-K9/$B$22)+$B$20*EXP(-K9/$B$23)</f>
        <v>0.837358501592201</v>
      </c>
      <c r="M9" s="63" t="n">
        <f aca="false">EXP(-K9/$D$9)</f>
        <v>0.775507761421166</v>
      </c>
      <c r="N9" s="63" t="n">
        <f aca="false">EXP(-K9/$D$8)</f>
        <v>0.972852369169834</v>
      </c>
      <c r="O9" s="64" t="n">
        <f aca="false">(K9*$B$17+$B$18*$B$21*(1-EXP(-K9/$B$21))+$B$19*$B$22*(1-EXP(-K9/$B$22))+$B$20*$B$23*(1-EXP(-K9/$B$23)))*$C$7</f>
        <v>4.65703187629787E-015</v>
      </c>
      <c r="P9" s="64" t="n">
        <f aca="false">$D$9*(1-EXP(-K9/$D$9))*$C$9</f>
        <v>5.3106167655347E-013</v>
      </c>
      <c r="Q9" s="65" t="n">
        <f aca="false">$D$8*(1-EXP(-K9/$D$8))*$C$8</f>
        <v>1.06200515483342E-012</v>
      </c>
      <c r="R9" s="66" t="n">
        <f aca="false">$B$13-K9</f>
        <v>497</v>
      </c>
      <c r="S9" s="67" t="n">
        <f aca="false">VLOOKUP($R9,$K$6:$Q$506,5)/$C$26</f>
        <v>0.99541615220643</v>
      </c>
      <c r="T9" s="68" t="n">
        <f aca="false">VLOOKUP($R9,$K$6:$Q$506,6)/$C$26</f>
        <v>7.55598023610673</v>
      </c>
      <c r="U9" s="69" t="n">
        <f aca="false">VLOOKUP($R9,$K$6:$Q$506,7)/$C$26</f>
        <v>123.643883446635</v>
      </c>
      <c r="V9" s="28" t="s">
        <v>47</v>
      </c>
      <c r="W9" s="78" t="n">
        <f aca="false">G9*S9+H9*T9+I9*U9</f>
        <v>0</v>
      </c>
      <c r="X9" s="25"/>
      <c r="Y9" s="25"/>
      <c r="Z9" s="25"/>
    </row>
    <row r="10" customFormat="false" ht="15.75" hidden="false" customHeight="false" outlineLevel="0" collapsed="false">
      <c r="A10" s="71" t="s">
        <v>191</v>
      </c>
      <c r="B10" s="84" t="n">
        <v>28.97</v>
      </c>
      <c r="C10" s="54" t="s">
        <v>192</v>
      </c>
      <c r="D10" s="85"/>
      <c r="E10" s="86"/>
      <c r="F10" s="28" t="s">
        <v>48</v>
      </c>
      <c r="G10" s="58" t="n">
        <f aca="false">time_differentiated_CO2!D6</f>
        <v>0</v>
      </c>
      <c r="H10" s="76" t="n">
        <v>0</v>
      </c>
      <c r="I10" s="77" t="n">
        <v>0</v>
      </c>
      <c r="J10" s="25"/>
      <c r="K10" s="61" t="n">
        <v>4</v>
      </c>
      <c r="L10" s="62" t="n">
        <f aca="false">$B$17+$B$18*EXP(-K10/$B$21)+$B$19*EXP(-K10/$B$22)+$B$20*EXP(-K10/$B$23)</f>
        <v>0.801241693266786</v>
      </c>
      <c r="M10" s="63" t="n">
        <f aca="false">EXP(-K10/$D$9)</f>
        <v>0.712494525165245</v>
      </c>
      <c r="N10" s="63" t="n">
        <f aca="false">EXP(-K10/$D$8)</f>
        <v>0.963967934678526</v>
      </c>
      <c r="O10" s="64" t="n">
        <f aca="false">(K10*$B$17+$B$18*$B$21*(1-EXP(-K10/$B$21))+$B$19*$B$22*(1-EXP(-K10/$B$22))+$B$20*$B$23*(1-EXP(-K10/$B$23)))*$C$7</f>
        <v>6.05286401566322E-015</v>
      </c>
      <c r="P10" s="64" t="n">
        <f aca="false">$D$9*(1-EXP(-K10/$D$9))*$C$9</f>
        <v>6.80126584556416E-013</v>
      </c>
      <c r="Q10" s="65" t="n">
        <f aca="false">$D$8*(1-EXP(-K10/$D$8))*$C$8</f>
        <v>1.40956090607286E-012</v>
      </c>
      <c r="R10" s="66" t="n">
        <f aca="false">$B$13-K10</f>
        <v>496</v>
      </c>
      <c r="S10" s="67" t="n">
        <f aca="false">VLOOKUP($R10,$K$6:$Q$506,5)/$C$26</f>
        <v>0.993886451485709</v>
      </c>
      <c r="T10" s="68" t="n">
        <f aca="false">VLOOKUP($R10,$K$6:$Q$506,6)/$C$26</f>
        <v>7.55598023610673</v>
      </c>
      <c r="U10" s="69" t="n">
        <f aca="false">VLOOKUP($R10,$K$6:$Q$506,7)/$C$26</f>
        <v>123.631830711578</v>
      </c>
      <c r="V10" s="28" t="s">
        <v>48</v>
      </c>
      <c r="W10" s="78" t="n">
        <f aca="false">G10*S10+H10*T10+I10*U10</f>
        <v>0</v>
      </c>
      <c r="X10" s="25"/>
      <c r="Y10" s="25"/>
      <c r="Z10" s="25"/>
    </row>
    <row r="11" customFormat="false" ht="15.75" hidden="false" customHeight="false" outlineLevel="0" collapsed="false">
      <c r="A11" s="79" t="s">
        <v>193</v>
      </c>
      <c r="B11" s="87" t="n">
        <v>5.1352E+018</v>
      </c>
      <c r="C11" s="88" t="s">
        <v>192</v>
      </c>
      <c r="D11" s="89"/>
      <c r="E11" s="90"/>
      <c r="F11" s="28" t="s">
        <v>49</v>
      </c>
      <c r="G11" s="58" t="n">
        <f aca="false">time_differentiated_CO2!D7</f>
        <v>0</v>
      </c>
      <c r="H11" s="76" t="n">
        <v>0</v>
      </c>
      <c r="I11" s="77" t="n">
        <v>0</v>
      </c>
      <c r="J11" s="25"/>
      <c r="K11" s="61" t="n">
        <v>5</v>
      </c>
      <c r="L11" s="62" t="n">
        <f aca="false">$B$17+$B$18*EXP(-K11/$B$21)+$B$19*EXP(-K11/$B$22)+$B$20*EXP(-K11/$B$23)</f>
        <v>0.771231104034404</v>
      </c>
      <c r="M11" s="63" t="n">
        <f aca="false">EXP(-K11/$D$9)</f>
        <v>0.654601376858112</v>
      </c>
      <c r="N11" s="63" t="n">
        <f aca="false">EXP(-K11/$D$8)</f>
        <v>0.955164636008779</v>
      </c>
      <c r="O11" s="64" t="n">
        <f aca="false">(K11*$B$17+$B$18*$B$21*(1-EXP(-K11/$B$21))+$B$19*$B$22*(1-EXP(-K11/$B$22))+$B$20*$B$23*(1-EXP(-K11/$B$23)))*$C$7</f>
        <v>7.39252264888857E-015</v>
      </c>
      <c r="P11" s="64" t="n">
        <f aca="false">$D$9*(1-EXP(-K11/$D$9))*$C$9</f>
        <v>8.1707934780372E-013</v>
      </c>
      <c r="Q11" s="65" t="n">
        <f aca="false">$D$8*(1-EXP(-K11/$D$8))*$C$8</f>
        <v>1.75394265434759E-012</v>
      </c>
      <c r="R11" s="66" t="n">
        <f aca="false">$B$13-K11</f>
        <v>495</v>
      </c>
      <c r="S11" s="67" t="n">
        <f aca="false">VLOOKUP($R11,$K$6:$Q$506,5)/$C$26</f>
        <v>0.992355871327791</v>
      </c>
      <c r="T11" s="68" t="n">
        <f aca="false">VLOOKUP($R11,$K$6:$Q$506,6)/$C$26</f>
        <v>7.55598023610673</v>
      </c>
      <c r="U11" s="69" t="n">
        <f aca="false">VLOOKUP($R11,$K$6:$Q$506,7)/$C$26</f>
        <v>123.619666892188</v>
      </c>
      <c r="V11" s="28" t="s">
        <v>49</v>
      </c>
      <c r="W11" s="78" t="n">
        <f aca="false">G11*S11+H11*T11+I11*U11</f>
        <v>0</v>
      </c>
      <c r="X11" s="25"/>
      <c r="Y11" s="25"/>
      <c r="Z11" s="25"/>
    </row>
    <row r="12" customFormat="false" ht="15.75" hidden="false" customHeight="false" outlineLevel="0" collapsed="false">
      <c r="A12" s="25"/>
      <c r="B12" s="25"/>
      <c r="C12" s="25"/>
      <c r="D12" s="91"/>
      <c r="E12" s="25"/>
      <c r="F12" s="28" t="s">
        <v>50</v>
      </c>
      <c r="G12" s="58" t="n">
        <f aca="false">time_differentiated_CO2!D8</f>
        <v>0</v>
      </c>
      <c r="H12" s="76" t="n">
        <v>0</v>
      </c>
      <c r="I12" s="77" t="n">
        <v>0</v>
      </c>
      <c r="J12" s="25"/>
      <c r="K12" s="61" t="n">
        <v>6</v>
      </c>
      <c r="L12" s="62" t="n">
        <f aca="false">$B$17+$B$18*EXP(-K12/$B$21)+$B$19*EXP(-K12/$B$22)+$B$20*EXP(-K12/$B$23)</f>
        <v>0.746095242156848</v>
      </c>
      <c r="M12" s="63" t="n">
        <f aca="false">EXP(-K12/$D$9)</f>
        <v>0.601412288024467</v>
      </c>
      <c r="N12" s="63" t="n">
        <f aca="false">EXP(-K12/$D$8)</f>
        <v>0.94644173219936</v>
      </c>
      <c r="O12" s="64" t="n">
        <f aca="false">(K12*$B$17+$B$18*$B$21*(1-EXP(-K12/$B$21))+$B$19*$B$22*(1-EXP(-K12/$B$22))+$B$20*$B$23*(1-EXP(-K12/$B$23)))*$C$7</f>
        <v>8.68532785670826E-015</v>
      </c>
      <c r="P12" s="64" t="n">
        <f aca="false">$D$9*(1-EXP(-K12/$D$9))*$C$9</f>
        <v>9.42904128514022E-013</v>
      </c>
      <c r="Q12" s="65" t="n">
        <f aca="false">$D$8*(1-EXP(-K12/$D$8))*$C$8</f>
        <v>2.09517938578369E-012</v>
      </c>
      <c r="R12" s="66" t="n">
        <f aca="false">$B$13-K12</f>
        <v>494</v>
      </c>
      <c r="S12" s="67" t="n">
        <f aca="false">VLOOKUP($R12,$K$6:$Q$506,5)/$C$26</f>
        <v>0.990824409498687</v>
      </c>
      <c r="T12" s="68" t="n">
        <f aca="false">VLOOKUP($R12,$K$6:$Q$506,6)/$C$26</f>
        <v>7.55598023610673</v>
      </c>
      <c r="U12" s="69" t="n">
        <f aca="false">VLOOKUP($R12,$K$6:$Q$506,7)/$C$26</f>
        <v>123.607390964653</v>
      </c>
      <c r="V12" s="28" t="s">
        <v>50</v>
      </c>
      <c r="W12" s="78" t="n">
        <f aca="false">G12*S12+H12*T12+I12*U12</f>
        <v>0</v>
      </c>
      <c r="X12" s="25"/>
      <c r="Y12" s="25"/>
      <c r="Z12" s="25"/>
    </row>
    <row r="13" customFormat="false" ht="15.75" hidden="false" customHeight="false" outlineLevel="0" collapsed="false">
      <c r="A13" s="92" t="s">
        <v>194</v>
      </c>
      <c r="B13" s="93" t="n">
        <v>500</v>
      </c>
      <c r="C13" s="26" t="s">
        <v>195</v>
      </c>
      <c r="D13" s="25"/>
      <c r="E13" s="25"/>
      <c r="F13" s="28" t="s">
        <v>51</v>
      </c>
      <c r="G13" s="58" t="n">
        <f aca="false">time_differentiated_CO2!D9</f>
        <v>0</v>
      </c>
      <c r="H13" s="76" t="n">
        <v>0</v>
      </c>
      <c r="I13" s="77" t="n">
        <v>0</v>
      </c>
      <c r="J13" s="25"/>
      <c r="K13" s="61" t="n">
        <v>7</v>
      </c>
      <c r="L13" s="62" t="n">
        <f aca="false">$B$17+$B$18*EXP(-K13/$B$21)+$B$19*EXP(-K13/$B$22)+$B$20*EXP(-K13/$B$23)</f>
        <v>0.724857011255883</v>
      </c>
      <c r="M13" s="63" t="n">
        <f aca="false">EXP(-K13/$D$9)</f>
        <v>0.552545034235735</v>
      </c>
      <c r="N13" s="63" t="n">
        <f aca="false">EXP(-K13/$D$8)</f>
        <v>0.937798489055756</v>
      </c>
      <c r="O13" s="64" t="n">
        <f aca="false">(K13*$B$17+$B$18*$B$21*(1-EXP(-K13/$B$21))+$B$19*$B$22*(1-EXP(-K13/$B$22))+$B$20*$B$23*(1-EXP(-K13/$B$23)))*$C$7</f>
        <v>9.9387254273329E-015</v>
      </c>
      <c r="P13" s="64" t="n">
        <f aca="false">$D$9*(1-EXP(-K13/$D$9))*$C$9</f>
        <v>1.05850512162584E-012</v>
      </c>
      <c r="Q13" s="65" t="n">
        <f aca="false">$D$8*(1-EXP(-K13/$D$8))*$C$8</f>
        <v>2.43329982179558E-012</v>
      </c>
      <c r="R13" s="66" t="n">
        <f aca="false">$B$13-K13</f>
        <v>493</v>
      </c>
      <c r="S13" s="67" t="n">
        <f aca="false">VLOOKUP($R13,$K$6:$Q$506,5)/$C$26</f>
        <v>0.989292063758696</v>
      </c>
      <c r="T13" s="68" t="n">
        <f aca="false">VLOOKUP($R13,$K$6:$Q$506,6)/$C$26</f>
        <v>7.55598023610673</v>
      </c>
      <c r="U13" s="69" t="n">
        <f aca="false">VLOOKUP($R13,$K$6:$Q$506,7)/$C$26</f>
        <v>123.595001895726</v>
      </c>
      <c r="V13" s="28" t="s">
        <v>51</v>
      </c>
      <c r="W13" s="78" t="n">
        <f aca="false">G13*S13+H13*T13+I13*U13</f>
        <v>0</v>
      </c>
      <c r="X13" s="25"/>
      <c r="Y13" s="25"/>
      <c r="Z13" s="25"/>
    </row>
    <row r="14" customFormat="false" ht="15.75" hidden="false" customHeight="false" outlineLevel="0" collapsed="false">
      <c r="A14" s="25"/>
      <c r="B14" s="25"/>
      <c r="C14" s="25"/>
      <c r="D14" s="25"/>
      <c r="E14" s="25"/>
      <c r="F14" s="28" t="s">
        <v>52</v>
      </c>
      <c r="G14" s="58" t="n">
        <f aca="false">time_differentiated_CO2!D10</f>
        <v>0</v>
      </c>
      <c r="H14" s="76" t="n">
        <v>0</v>
      </c>
      <c r="I14" s="77" t="n">
        <v>0</v>
      </c>
      <c r="J14" s="25"/>
      <c r="K14" s="61" t="n">
        <v>8</v>
      </c>
      <c r="L14" s="62" t="n">
        <f aca="false">$B$17+$B$18*EXP(-K14/$B$21)+$B$19*EXP(-K14/$B$22)+$B$20*EXP(-K14/$B$23)</f>
        <v>0.706740992707308</v>
      </c>
      <c r="M14" s="63" t="n">
        <f aca="false">EXP(-K14/$D$9)</f>
        <v>0.507648448390447</v>
      </c>
      <c r="N14" s="63" t="n">
        <f aca="false">EXP(-K14/$D$8)</f>
        <v>0.929234179088383</v>
      </c>
      <c r="O14" s="64" t="n">
        <f aca="false">(K14*$B$17+$B$18*$B$21*(1-EXP(-K14/$B$21))+$B$19*$B$22*(1-EXP(-K14/$B$22))+$B$20*$B$23*(1-EXP(-K14/$B$23)))*$C$7</f>
        <v>1.11586738907507E-014</v>
      </c>
      <c r="P14" s="64" t="n">
        <f aca="false">$D$9*(1-EXP(-K14/$D$9))*$C$9</f>
        <v>1.1647130524722E-012</v>
      </c>
      <c r="Q14" s="65" t="n">
        <f aca="false">$D$8*(1-EXP(-K14/$D$8))*$C$8</f>
        <v>2.7683324215035E-012</v>
      </c>
      <c r="R14" s="66" t="n">
        <f aca="false">$B$13-K14</f>
        <v>492</v>
      </c>
      <c r="S14" s="67" t="n">
        <f aca="false">VLOOKUP($R14,$K$6:$Q$506,5)/$C$26</f>
        <v>0.987758831862396</v>
      </c>
      <c r="T14" s="68" t="n">
        <f aca="false">VLOOKUP($R14,$K$6:$Q$506,6)/$C$26</f>
        <v>7.55598023610673</v>
      </c>
      <c r="U14" s="69" t="n">
        <f aca="false">VLOOKUP($R14,$K$6:$Q$506,7)/$C$26</f>
        <v>123.582498642637</v>
      </c>
      <c r="V14" s="28" t="s">
        <v>52</v>
      </c>
      <c r="W14" s="78" t="n">
        <f aca="false">G14*S14+H14*T14+I14*U14</f>
        <v>0</v>
      </c>
      <c r="X14" s="25"/>
      <c r="Y14" s="25"/>
      <c r="Z14" s="25"/>
    </row>
    <row r="15" customFormat="false" ht="15.75" hidden="false" customHeight="false" outlineLevel="0" collapsed="false">
      <c r="A15" s="26" t="s">
        <v>196</v>
      </c>
      <c r="B15" s="25"/>
      <c r="C15" s="25"/>
      <c r="D15" s="25"/>
      <c r="E15" s="25"/>
      <c r="F15" s="28" t="s">
        <v>53</v>
      </c>
      <c r="G15" s="58" t="n">
        <f aca="false">time_differentiated_CO2!D11</f>
        <v>0</v>
      </c>
      <c r="H15" s="76" t="n">
        <v>0</v>
      </c>
      <c r="I15" s="77" t="n">
        <v>0</v>
      </c>
      <c r="J15" s="25"/>
      <c r="K15" s="61" t="n">
        <v>9</v>
      </c>
      <c r="L15" s="62" t="n">
        <f aca="false">$B$17+$B$18*EXP(-K15/$B$21)+$B$19*EXP(-K15/$B$22)+$B$20*EXP(-K15/$B$23)</f>
        <v>0.691131657041273</v>
      </c>
      <c r="M15" s="63" t="n">
        <f aca="false">EXP(-K15/$D$9)</f>
        <v>0.466399897177036</v>
      </c>
      <c r="N15" s="63" t="n">
        <f aca="false">EXP(-K15/$D$8)</f>
        <v>0.920748081451349</v>
      </c>
      <c r="O15" s="64" t="n">
        <f aca="false">(K15*$B$17+$B$18*$B$21*(1-EXP(-K15/$B$21))+$B$19*$B$22*(1-EXP(-K15/$B$22))+$B$20*$B$23*(1-EXP(-K15/$B$23)))*$C$7</f>
        <v>1.23499513530396E-014</v>
      </c>
      <c r="P15" s="64" t="n">
        <f aca="false">$D$9*(1-EXP(-K15/$D$9))*$C$9</f>
        <v>1.26229114649215E-012</v>
      </c>
      <c r="Q15" s="65" t="n">
        <f aca="false">$D$8*(1-EXP(-K15/$D$8))*$C$8</f>
        <v>3.10030538412888E-012</v>
      </c>
      <c r="R15" s="66" t="n">
        <f aca="false">$B$13-K15</f>
        <v>491</v>
      </c>
      <c r="S15" s="67" t="n">
        <f aca="false">VLOOKUP($R15,$K$6:$Q$506,5)/$C$26</f>
        <v>0.986224711558623</v>
      </c>
      <c r="T15" s="68" t="n">
        <f aca="false">VLOOKUP($R15,$K$6:$Q$506,6)/$C$26</f>
        <v>7.55598023610673</v>
      </c>
      <c r="U15" s="69" t="n">
        <f aca="false">VLOOKUP($R15,$K$6:$Q$506,7)/$C$26</f>
        <v>123.569880153004</v>
      </c>
      <c r="V15" s="28" t="s">
        <v>53</v>
      </c>
      <c r="W15" s="78" t="n">
        <f aca="false">G15*S15+H15*T15+I15*U15</f>
        <v>0</v>
      </c>
      <c r="X15" s="25"/>
      <c r="Y15" s="25"/>
      <c r="Z15" s="25"/>
    </row>
    <row r="16" customFormat="false" ht="15.75" hidden="false" customHeight="false" outlineLevel="0" collapsed="false">
      <c r="A16" s="94" t="s">
        <v>197</v>
      </c>
      <c r="B16" s="95" t="s">
        <v>198</v>
      </c>
      <c r="C16" s="25"/>
      <c r="D16" s="25"/>
      <c r="E16" s="25"/>
      <c r="F16" s="28" t="s">
        <v>54</v>
      </c>
      <c r="G16" s="58" t="n">
        <f aca="false">time_differentiated_CO2!D12</f>
        <v>0</v>
      </c>
      <c r="H16" s="76" t="n">
        <v>0</v>
      </c>
      <c r="I16" s="77" t="n">
        <v>0</v>
      </c>
      <c r="J16" s="25"/>
      <c r="K16" s="61" t="n">
        <v>10</v>
      </c>
      <c r="L16" s="62" t="n">
        <f aca="false">$B$17+$B$18*EXP(-K16/$B$21)+$B$19*EXP(-K16/$B$22)+$B$20*EXP(-K16/$B$23)</f>
        <v>0.677540238510535</v>
      </c>
      <c r="M16" s="63" t="n">
        <f aca="false">EXP(-K16/$D$9)</f>
        <v>0.428502962584536</v>
      </c>
      <c r="N16" s="63" t="n">
        <f aca="false">EXP(-K16/$D$8)</f>
        <v>0.912339481881783</v>
      </c>
      <c r="O16" s="64" t="n">
        <f aca="false">(K16*$B$17+$B$18*$B$21*(1-EXP(-K16/$B$21))+$B$19*$B$22*(1-EXP(-K16/$B$22))+$B$20*$B$23*(1-EXP(-K16/$B$23)))*$C$7</f>
        <v>1.35163987570226E-014</v>
      </c>
      <c r="P16" s="64" t="n">
        <f aca="false">$D$9*(1-EXP(-K16/$D$9))*$C$9</f>
        <v>1.35194061387836E-012</v>
      </c>
      <c r="Q16" s="65" t="n">
        <f aca="false">$D$8*(1-EXP(-K16/$D$8))*$C$8</f>
        <v>3.42924665136778E-012</v>
      </c>
      <c r="R16" s="66" t="n">
        <f aca="false">$B$13-K16</f>
        <v>490</v>
      </c>
      <c r="S16" s="67" t="n">
        <f aca="false">VLOOKUP($R16,$K$6:$Q$506,5)/$C$26</f>
        <v>0.984689700590457</v>
      </c>
      <c r="T16" s="68" t="n">
        <f aca="false">VLOOKUP($R16,$K$6:$Q$506,6)/$C$26</f>
        <v>7.55598023610673</v>
      </c>
      <c r="U16" s="69" t="n">
        <f aca="false">VLOOKUP($R16,$K$6:$Q$506,7)/$C$26</f>
        <v>123.557145364747</v>
      </c>
      <c r="V16" s="28" t="s">
        <v>54</v>
      </c>
      <c r="W16" s="78" t="n">
        <f aca="false">G16*S16+H16*T16+I16*U16</f>
        <v>0</v>
      </c>
      <c r="X16" s="25"/>
      <c r="Y16" s="25"/>
      <c r="Z16" s="25"/>
    </row>
    <row r="17" customFormat="false" ht="15.75" hidden="false" customHeight="false" outlineLevel="0" collapsed="false">
      <c r="A17" s="96" t="s">
        <v>199</v>
      </c>
      <c r="B17" s="97" t="n">
        <v>0.2173</v>
      </c>
      <c r="C17" s="25"/>
      <c r="D17" s="25"/>
      <c r="E17" s="25"/>
      <c r="F17" s="28" t="s">
        <v>55</v>
      </c>
      <c r="G17" s="58" t="n">
        <f aca="false">time_differentiated_CO2!D13</f>
        <v>0</v>
      </c>
      <c r="H17" s="76" t="n">
        <v>0</v>
      </c>
      <c r="I17" s="77" t="n">
        <v>0</v>
      </c>
      <c r="J17" s="25"/>
      <c r="K17" s="61" t="n">
        <v>11</v>
      </c>
      <c r="L17" s="62" t="n">
        <f aca="false">$B$17+$B$18*EXP(-K17/$B$21)+$B$19*EXP(-K17/$B$22)+$B$20*EXP(-K17/$B$23)</f>
        <v>0.665578476752813</v>
      </c>
      <c r="M17" s="63" t="n">
        <f aca="false">EXP(-K17/$D$9)</f>
        <v>0.393685311800204</v>
      </c>
      <c r="N17" s="63" t="n">
        <f aca="false">EXP(-K17/$D$8)</f>
        <v>0.90400767263972</v>
      </c>
      <c r="O17" s="64" t="n">
        <f aca="false">(K17*$B$17+$B$18*$B$21*(1-EXP(-K17/$B$21))+$B$19*$B$22*(1-EXP(-K17/$B$22))+$B$20*$B$23*(1-EXP(-K17/$B$23)))*$C$7</f>
        <v>1.46611127485768E-014</v>
      </c>
      <c r="P17" s="64" t="n">
        <f aca="false">$D$9*(1-EXP(-K17/$D$9))*$C$9</f>
        <v>1.4343056885742E-012</v>
      </c>
      <c r="Q17" s="65" t="n">
        <f aca="false">$D$8*(1-EXP(-K17/$D$8))*$C$8</f>
        <v>3.75518390974277E-012</v>
      </c>
      <c r="R17" s="66" t="n">
        <f aca="false">$B$13-K17</f>
        <v>489</v>
      </c>
      <c r="S17" s="67" t="n">
        <f aca="false">VLOOKUP($R17,$K$6:$Q$506,5)/$C$26</f>
        <v>0.983153796695209</v>
      </c>
      <c r="T17" s="68" t="n">
        <f aca="false">VLOOKUP($R17,$K$6:$Q$506,6)/$C$26</f>
        <v>7.55598023610673</v>
      </c>
      <c r="U17" s="69" t="n">
        <f aca="false">VLOOKUP($R17,$K$6:$Q$506,7)/$C$26</f>
        <v>123.544293205997</v>
      </c>
      <c r="V17" s="28" t="s">
        <v>55</v>
      </c>
      <c r="W17" s="78" t="n">
        <f aca="false">G17*S17+H17*T17+I17*U17</f>
        <v>0</v>
      </c>
      <c r="X17" s="25"/>
      <c r="Y17" s="25"/>
      <c r="Z17" s="25"/>
    </row>
    <row r="18" customFormat="false" ht="15.75" hidden="false" customHeight="false" outlineLevel="0" collapsed="false">
      <c r="A18" s="96" t="s">
        <v>200</v>
      </c>
      <c r="B18" s="97" t="n">
        <v>0.224</v>
      </c>
      <c r="C18" s="25"/>
      <c r="D18" s="25"/>
      <c r="E18" s="25"/>
      <c r="F18" s="28" t="s">
        <v>56</v>
      </c>
      <c r="G18" s="58" t="n">
        <f aca="false">time_differentiated_CO2!D14</f>
        <v>0</v>
      </c>
      <c r="H18" s="76" t="n">
        <v>0</v>
      </c>
      <c r="I18" s="77" t="n">
        <v>0</v>
      </c>
      <c r="J18" s="25"/>
      <c r="K18" s="61" t="n">
        <v>12</v>
      </c>
      <c r="L18" s="62" t="n">
        <f aca="false">$B$17+$B$18*EXP(-K18/$B$21)+$B$19*EXP(-K18/$B$22)+$B$20*EXP(-K18/$B$23)</f>
        <v>0.654937801843996</v>
      </c>
      <c r="M18" s="63" t="n">
        <f aca="false">EXP(-K18/$D$9)</f>
        <v>0.361696740186825</v>
      </c>
      <c r="N18" s="63" t="n">
        <f aca="false">EXP(-K18/$D$8)</f>
        <v>0.895751952448524</v>
      </c>
      <c r="O18" s="64" t="n">
        <f aca="false">(K18*$B$17+$B$18*$B$21*(1-EXP(-K18/$B$21))+$B$19*$B$22*(1-EXP(-K18/$B$22))+$B$20*$B$23*(1-EXP(-K18/$B$23)))*$C$7</f>
        <v>1.57865985955337E-014</v>
      </c>
      <c r="P18" s="64" t="n">
        <f aca="false">$D$9*(1-EXP(-K18/$D$9))*$C$9</f>
        <v>1.50997825783136E-012</v>
      </c>
      <c r="Q18" s="65" t="n">
        <f aca="false">$D$8*(1-EXP(-K18/$D$8))*$C$8</f>
        <v>4.07814459293319E-012</v>
      </c>
      <c r="R18" s="66" t="n">
        <f aca="false">$B$13-K18</f>
        <v>488</v>
      </c>
      <c r="S18" s="67" t="n">
        <f aca="false">VLOOKUP($R18,$K$6:$Q$506,5)/$C$26</f>
        <v>0.981616997604399</v>
      </c>
      <c r="T18" s="68" t="n">
        <f aca="false">VLOOKUP($R18,$K$6:$Q$506,6)/$C$26</f>
        <v>7.55598023610673</v>
      </c>
      <c r="U18" s="69" t="n">
        <f aca="false">VLOOKUP($R18,$K$6:$Q$506,7)/$C$26</f>
        <v>123.531322595005</v>
      </c>
      <c r="V18" s="28" t="s">
        <v>56</v>
      </c>
      <c r="W18" s="78" t="n">
        <f aca="false">G18*S18+H18*T18+I18*U18</f>
        <v>0</v>
      </c>
      <c r="X18" s="25"/>
      <c r="Y18" s="25"/>
      <c r="Z18" s="25"/>
    </row>
    <row r="19" customFormat="false" ht="15.75" hidden="false" customHeight="false" outlineLevel="0" collapsed="false">
      <c r="A19" s="96" t="s">
        <v>201</v>
      </c>
      <c r="B19" s="97" t="n">
        <v>0.2824</v>
      </c>
      <c r="C19" s="25"/>
      <c r="D19" s="25"/>
      <c r="E19" s="25"/>
      <c r="F19" s="28" t="s">
        <v>57</v>
      </c>
      <c r="G19" s="58" t="n">
        <f aca="false">time_differentiated_CO2!D15</f>
        <v>0</v>
      </c>
      <c r="H19" s="76" t="n">
        <v>0</v>
      </c>
      <c r="I19" s="77" t="n">
        <v>0</v>
      </c>
      <c r="J19" s="25"/>
      <c r="K19" s="61" t="n">
        <v>13</v>
      </c>
      <c r="L19" s="62" t="n">
        <f aca="false">$B$17+$B$18*EXP(-K19/$B$21)+$B$19*EXP(-K19/$B$22)+$B$20*EXP(-K19/$B$23)</f>
        <v>0.645372834207781</v>
      </c>
      <c r="M19" s="63" t="n">
        <f aca="false">EXP(-K19/$D$9)</f>
        <v>0.332307373276271</v>
      </c>
      <c r="N19" s="63" t="n">
        <f aca="false">EXP(-K19/$D$8)</f>
        <v>0.887571626435872</v>
      </c>
      <c r="O19" s="64" t="n">
        <f aca="false">(K19*$B$17+$B$18*$B$21*(1-EXP(-K19/$B$21))+$B$19*$B$22*(1-EXP(-K19/$B$22))+$B$20*$B$23*(1-EXP(-K19/$B$23)))*$C$7</f>
        <v>1.68948914402251E-014</v>
      </c>
      <c r="P19" s="64" t="n">
        <f aca="false">$D$9*(1-EXP(-K19/$D$9))*$C$9</f>
        <v>1.57950211559664E-012</v>
      </c>
      <c r="Q19" s="65" t="n">
        <f aca="false">$D$8*(1-EXP(-K19/$D$8))*$C$8</f>
        <v>4.39815588408429E-012</v>
      </c>
      <c r="R19" s="66" t="n">
        <f aca="false">$B$13-K19</f>
        <v>487</v>
      </c>
      <c r="S19" s="67" t="n">
        <f aca="false">VLOOKUP($R19,$K$6:$Q$506,5)/$C$26</f>
        <v>0.980079301043748</v>
      </c>
      <c r="T19" s="68" t="n">
        <f aca="false">VLOOKUP($R19,$K$6:$Q$506,6)/$C$26</f>
        <v>7.55598023610673</v>
      </c>
      <c r="U19" s="69" t="n">
        <f aca="false">VLOOKUP($R19,$K$6:$Q$506,7)/$C$26</f>
        <v>123.518232440054</v>
      </c>
      <c r="V19" s="28" t="s">
        <v>57</v>
      </c>
      <c r="W19" s="78" t="n">
        <f aca="false">G19*S19+H19*T19+I19*U19</f>
        <v>0</v>
      </c>
      <c r="X19" s="25"/>
      <c r="Y19" s="25"/>
      <c r="Z19" s="25"/>
    </row>
    <row r="20" customFormat="false" ht="15.75" hidden="false" customHeight="false" outlineLevel="0" collapsed="false">
      <c r="A20" s="96" t="s">
        <v>202</v>
      </c>
      <c r="B20" s="97" t="n">
        <v>0.2763</v>
      </c>
      <c r="C20" s="25"/>
      <c r="D20" s="25"/>
      <c r="E20" s="25"/>
      <c r="F20" s="28" t="s">
        <v>58</v>
      </c>
      <c r="G20" s="58" t="n">
        <f aca="false">time_differentiated_CO2!D16</f>
        <v>0</v>
      </c>
      <c r="H20" s="76" t="n">
        <v>0</v>
      </c>
      <c r="I20" s="77" t="n">
        <v>0</v>
      </c>
      <c r="J20" s="25"/>
      <c r="K20" s="61" t="n">
        <v>14</v>
      </c>
      <c r="L20" s="62" t="n">
        <f aca="false">$B$17+$B$18*EXP(-K20/$B$21)+$B$19*EXP(-K20/$B$22)+$B$20*EXP(-K20/$B$23)</f>
        <v>0.63668830482032</v>
      </c>
      <c r="M20" s="63" t="n">
        <f aca="false">EXP(-K20/$D$9)</f>
        <v>0.30530601485857</v>
      </c>
      <c r="N20" s="63" t="n">
        <f aca="false">EXP(-K20/$D$8)</f>
        <v>0.879466006075259</v>
      </c>
      <c r="O20" s="64" t="n">
        <f aca="false">(K20*$B$17+$B$18*$B$21*(1-EXP(-K20/$B$21))+$B$19*$B$22*(1-EXP(-K20/$B$22))+$B$20*$B$23*(1-EXP(-K20/$B$23)))*$C$7</f>
        <v>1.79876524498907E-014</v>
      </c>
      <c r="P20" s="64" t="n">
        <f aca="false">$D$9*(1-EXP(-K20/$D$9))*$C$9</f>
        <v>1.64337687029329E-012</v>
      </c>
      <c r="Q20" s="65" t="n">
        <f aca="false">$D$8*(1-EXP(-K20/$D$8))*$C$8</f>
        <v>4.71524471809511E-012</v>
      </c>
      <c r="R20" s="66" t="n">
        <f aca="false">$B$13-K20</f>
        <v>486</v>
      </c>
      <c r="S20" s="67" t="n">
        <f aca="false">VLOOKUP($R20,$K$6:$Q$506,5)/$C$26</f>
        <v>0.978540704733154</v>
      </c>
      <c r="T20" s="68" t="n">
        <f aca="false">VLOOKUP($R20,$K$6:$Q$506,6)/$C$26</f>
        <v>7.55598023610673</v>
      </c>
      <c r="U20" s="69" t="n">
        <f aca="false">VLOOKUP($R20,$K$6:$Q$506,7)/$C$26</f>
        <v>123.505021639364</v>
      </c>
      <c r="V20" s="28" t="s">
        <v>58</v>
      </c>
      <c r="W20" s="78" t="n">
        <f aca="false">G20*S20+H20*T20+I20*U20</f>
        <v>0</v>
      </c>
      <c r="X20" s="25"/>
      <c r="Y20" s="25"/>
      <c r="Z20" s="25"/>
    </row>
    <row r="21" customFormat="false" ht="15.75" hidden="false" customHeight="false" outlineLevel="0" collapsed="false">
      <c r="A21" s="96" t="s">
        <v>203</v>
      </c>
      <c r="B21" s="97" t="n">
        <v>394.4</v>
      </c>
      <c r="C21" s="25"/>
      <c r="D21" s="25"/>
      <c r="E21" s="25"/>
      <c r="F21" s="28" t="s">
        <v>59</v>
      </c>
      <c r="G21" s="58" t="n">
        <f aca="false">time_differentiated_CO2!D17</f>
        <v>0</v>
      </c>
      <c r="H21" s="76" t="n">
        <v>0</v>
      </c>
      <c r="I21" s="77" t="n">
        <v>0</v>
      </c>
      <c r="J21" s="25"/>
      <c r="K21" s="61" t="n">
        <v>15</v>
      </c>
      <c r="L21" s="62" t="n">
        <f aca="false">$B$17+$B$18*EXP(-K21/$B$21)+$B$19*EXP(-K21/$B$22)+$B$20*EXP(-K21/$B$23)</f>
        <v>0.628728686612953</v>
      </c>
      <c r="M21" s="63" t="n">
        <f aca="false">EXP(-K21/$D$9)</f>
        <v>0.280498629295617</v>
      </c>
      <c r="N21" s="63" t="n">
        <f aca="false">EXP(-K21/$D$8)</f>
        <v>0.871434409128052</v>
      </c>
      <c r="O21" s="64" t="n">
        <f aca="false">(K21*$B$17+$B$18*$B$21*(1-EXP(-K21/$B$21))+$B$19*$B$22*(1-EXP(-K21/$B$22))+$B$20*$B$23*(1-EXP(-K21/$B$23)))*$C$7</f>
        <v>1.90662450682595E-014</v>
      </c>
      <c r="P21" s="64" t="n">
        <f aca="false">$D$9*(1-EXP(-K21/$D$9))*$C$9</f>
        <v>1.7020615350789E-012</v>
      </c>
      <c r="Q21" s="65" t="n">
        <f aca="false">$D$8*(1-EXP(-K21/$D$8))*$C$8</f>
        <v>5.02943778388563E-012</v>
      </c>
      <c r="R21" s="66" t="n">
        <f aca="false">$B$13-K21</f>
        <v>485</v>
      </c>
      <c r="S21" s="67" t="n">
        <f aca="false">VLOOKUP($R21,$K$6:$Q$506,5)/$C$26</f>
        <v>0.977001206386682</v>
      </c>
      <c r="T21" s="68" t="n">
        <f aca="false">VLOOKUP($R21,$K$6:$Q$506,6)/$C$26</f>
        <v>7.55598023610673</v>
      </c>
      <c r="U21" s="69" t="n">
        <f aca="false">VLOOKUP($R21,$K$6:$Q$506,7)/$C$26</f>
        <v>123.491689081</v>
      </c>
      <c r="V21" s="28" t="s">
        <v>59</v>
      </c>
      <c r="W21" s="78" t="n">
        <f aca="false">G21*S21+H21*T21+I21*U21</f>
        <v>0</v>
      </c>
      <c r="X21" s="25"/>
      <c r="Y21" s="25"/>
      <c r="Z21" s="25"/>
    </row>
    <row r="22" customFormat="false" ht="15.75" hidden="false" customHeight="false" outlineLevel="0" collapsed="false">
      <c r="A22" s="96" t="s">
        <v>204</v>
      </c>
      <c r="B22" s="97" t="n">
        <v>36.54</v>
      </c>
      <c r="C22" s="25"/>
      <c r="D22" s="25"/>
      <c r="E22" s="25"/>
      <c r="F22" s="28" t="s">
        <v>60</v>
      </c>
      <c r="G22" s="58" t="n">
        <f aca="false">time_differentiated_CO2!D18</f>
        <v>0</v>
      </c>
      <c r="H22" s="76" t="n">
        <v>0</v>
      </c>
      <c r="I22" s="77" t="n">
        <v>0</v>
      </c>
      <c r="J22" s="25"/>
      <c r="K22" s="61" t="n">
        <v>16</v>
      </c>
      <c r="L22" s="62" t="n">
        <f aca="false">$B$17+$B$18*EXP(-K22/$B$21)+$B$19*EXP(-K22/$B$22)+$B$20*EXP(-K22/$B$23)</f>
        <v>0.621369974989246</v>
      </c>
      <c r="M22" s="63" t="n">
        <f aca="false">EXP(-K22/$D$9)</f>
        <v>0.257706947153229</v>
      </c>
      <c r="N22" s="63" t="n">
        <f aca="false">EXP(-K22/$D$8)</f>
        <v>0.863476159586061</v>
      </c>
      <c r="O22" s="64" t="n">
        <f aca="false">(K22*$B$17+$B$18*$B$21*(1-EXP(-K22/$B$21))+$B$19*$B$22*(1-EXP(-K22/$B$22))+$B$20*$B$23*(1-EXP(-K22/$B$23)))*$C$7</f>
        <v>2.01317954928725E-014</v>
      </c>
      <c r="P22" s="64" t="n">
        <f aca="false">$D$9*(1-EXP(-K22/$D$9))*$C$9</f>
        <v>1.75597782637981E-012</v>
      </c>
      <c r="Q22" s="65" t="n">
        <f aca="false">$D$8*(1-EXP(-K22/$D$8))*$C$8</f>
        <v>5.34076152664307E-012</v>
      </c>
      <c r="R22" s="66" t="n">
        <f aca="false">$B$13-K22</f>
        <v>484</v>
      </c>
      <c r="S22" s="67" t="n">
        <f aca="false">VLOOKUP($R22,$K$6:$Q$506,5)/$C$26</f>
        <v>0.975460803712545</v>
      </c>
      <c r="T22" s="68" t="n">
        <f aca="false">VLOOKUP($R22,$K$6:$Q$506,6)/$C$26</f>
        <v>7.55598023610673</v>
      </c>
      <c r="U22" s="69" t="n">
        <f aca="false">VLOOKUP($R22,$K$6:$Q$506,7)/$C$26</f>
        <v>123.478233642779</v>
      </c>
      <c r="V22" s="28" t="s">
        <v>60</v>
      </c>
      <c r="W22" s="78" t="n">
        <f aca="false">G22*S22+H22*T22+I22*U22</f>
        <v>0</v>
      </c>
      <c r="X22" s="25"/>
      <c r="Y22" s="25"/>
      <c r="Z22" s="25"/>
    </row>
    <row r="23" customFormat="false" ht="15.75" hidden="false" customHeight="false" outlineLevel="0" collapsed="false">
      <c r="A23" s="98" t="s">
        <v>205</v>
      </c>
      <c r="B23" s="99" t="n">
        <v>4.304</v>
      </c>
      <c r="C23" s="25"/>
      <c r="D23" s="25"/>
      <c r="E23" s="25"/>
      <c r="F23" s="28" t="s">
        <v>61</v>
      </c>
      <c r="G23" s="58" t="n">
        <f aca="false">time_differentiated_CO2!D19</f>
        <v>0</v>
      </c>
      <c r="H23" s="76" t="n">
        <v>0</v>
      </c>
      <c r="I23" s="77" t="n">
        <v>0</v>
      </c>
      <c r="J23" s="25"/>
      <c r="K23" s="61" t="n">
        <v>17</v>
      </c>
      <c r="L23" s="62" t="n">
        <f aca="false">$B$17+$B$18*EXP(-K23/$B$21)+$B$19*EXP(-K23/$B$22)+$B$20*EXP(-K23/$B$23)</f>
        <v>0.614513171906127</v>
      </c>
      <c r="M23" s="63" t="n">
        <f aca="false">EXP(-K23/$D$9)</f>
        <v>0.236767184131386</v>
      </c>
      <c r="N23" s="63" t="n">
        <f aca="false">EXP(-K23/$D$8)</f>
        <v>0.855590587614648</v>
      </c>
      <c r="O23" s="64" t="n">
        <f aca="false">(K23*$B$17+$B$18*$B$21*(1-EXP(-K23/$B$21))+$B$19*$B$22*(1-EXP(-K23/$B$22))+$B$20*$B$23*(1-EXP(-K23/$B$23)))*$C$7</f>
        <v>2.1185240647608E-014</v>
      </c>
      <c r="P23" s="64" t="n">
        <f aca="false">$D$9*(1-EXP(-K23/$D$9))*$C$9</f>
        <v>1.80551319440594E-012</v>
      </c>
      <c r="Q23" s="65" t="n">
        <f aca="false">$D$8*(1-EXP(-K23/$D$8))*$C$8</f>
        <v>5.6492421500478E-012</v>
      </c>
      <c r="R23" s="66" t="n">
        <f aca="false">$B$13-K23</f>
        <v>483</v>
      </c>
      <c r="S23" s="67" t="n">
        <f aca="false">VLOOKUP($R23,$K$6:$Q$506,5)/$C$26</f>
        <v>0.97391949441309</v>
      </c>
      <c r="T23" s="68" t="n">
        <f aca="false">VLOOKUP($R23,$K$6:$Q$506,6)/$C$26</f>
        <v>7.55598023610673</v>
      </c>
      <c r="U23" s="69" t="n">
        <f aca="false">VLOOKUP($R23,$K$6:$Q$506,7)/$C$26</f>
        <v>123.464654192177</v>
      </c>
      <c r="V23" s="28" t="s">
        <v>61</v>
      </c>
      <c r="W23" s="78" t="n">
        <f aca="false">G23*S23+H23*T23+I23*U23</f>
        <v>0</v>
      </c>
      <c r="X23" s="25"/>
      <c r="Y23" s="25"/>
      <c r="Z23" s="25"/>
    </row>
    <row r="24" customFormat="false" ht="15.75" hidden="false" customHeight="false" outlineLevel="0" collapsed="false">
      <c r="A24" s="25"/>
      <c r="B24" s="25"/>
      <c r="C24" s="25"/>
      <c r="D24" s="25"/>
      <c r="E24" s="25"/>
      <c r="F24" s="28" t="s">
        <v>62</v>
      </c>
      <c r="G24" s="58" t="n">
        <f aca="false">time_differentiated_CO2!D20</f>
        <v>0</v>
      </c>
      <c r="H24" s="76" t="n">
        <v>0</v>
      </c>
      <c r="I24" s="77" t="n">
        <v>0</v>
      </c>
      <c r="J24" s="25"/>
      <c r="K24" s="61" t="n">
        <v>18</v>
      </c>
      <c r="L24" s="62" t="n">
        <f aca="false">$B$17+$B$18*EXP(-K24/$B$21)+$B$19*EXP(-K24/$B$22)+$B$20*EXP(-K24/$B$23)</f>
        <v>0.608079120342274</v>
      </c>
      <c r="M24" s="63" t="n">
        <f aca="false">EXP(-K24/$D$9)</f>
        <v>0.21752886408675</v>
      </c>
      <c r="N24" s="63" t="n">
        <f aca="false">EXP(-K24/$D$8)</f>
        <v>0.84777702949634</v>
      </c>
      <c r="O24" s="64" t="n">
        <f aca="false">(K24*$B$17+$B$18*$B$21*(1-EXP(-K24/$B$21))+$B$19*$B$22*(1-EXP(-K24/$B$22))+$B$20*$B$23*(1-EXP(-K24/$B$23)))*$C$7</f>
        <v>2.2227366242062E-014</v>
      </c>
      <c r="P24" s="64" t="n">
        <f aca="false">$D$9*(1-EXP(-K24/$D$9))*$C$9</f>
        <v>1.85102360742358E-012</v>
      </c>
      <c r="Q24" s="65" t="n">
        <f aca="false">$D$8*(1-EXP(-K24/$D$8))*$C$8</f>
        <v>5.95490561847883E-012</v>
      </c>
      <c r="R24" s="66" t="n">
        <f aca="false">$B$13-K24</f>
        <v>482</v>
      </c>
      <c r="S24" s="67" t="n">
        <f aca="false">VLOOKUP($R24,$K$6:$Q$506,5)/$C$26</f>
        <v>0.972377276184778</v>
      </c>
      <c r="T24" s="68" t="n">
        <f aca="false">VLOOKUP($R24,$K$6:$Q$506,6)/$C$26</f>
        <v>7.55598023610673</v>
      </c>
      <c r="U24" s="69" t="n">
        <f aca="false">VLOOKUP($R24,$K$6:$Q$506,7)/$C$26</f>
        <v>123.45094958623</v>
      </c>
      <c r="V24" s="28" t="s">
        <v>62</v>
      </c>
      <c r="W24" s="78" t="n">
        <f aca="false">G24*S24+H24*T24+I24*U24</f>
        <v>0</v>
      </c>
      <c r="X24" s="25"/>
      <c r="Y24" s="25"/>
      <c r="Z24" s="25"/>
    </row>
    <row r="25" customFormat="false" ht="15.75" hidden="false" customHeight="false" outlineLevel="0" collapsed="false">
      <c r="A25" s="94" t="s">
        <v>206</v>
      </c>
      <c r="B25" s="100"/>
      <c r="C25" s="101"/>
      <c r="D25" s="25"/>
      <c r="E25" s="25"/>
      <c r="F25" s="28" t="s">
        <v>63</v>
      </c>
      <c r="G25" s="58" t="n">
        <f aca="false">time_differentiated_CO2!D21</f>
        <v>0</v>
      </c>
      <c r="H25" s="76" t="n">
        <v>0</v>
      </c>
      <c r="I25" s="77" t="n">
        <v>0</v>
      </c>
      <c r="J25" s="25"/>
      <c r="K25" s="61" t="n">
        <v>19</v>
      </c>
      <c r="L25" s="62" t="n">
        <f aca="false">$B$17+$B$18*EXP(-K25/$B$21)+$B$19*EXP(-K25/$B$22)+$B$20*EXP(-K25/$B$23)</f>
        <v>0.60200440919885</v>
      </c>
      <c r="M25" s="63" t="n">
        <f aca="false">EXP(-K25/$D$9)</f>
        <v>0.199853737689483</v>
      </c>
      <c r="N25" s="63" t="n">
        <f aca="false">EXP(-K25/$D$8)</f>
        <v>0.84003482757497</v>
      </c>
      <c r="O25" s="64" t="n">
        <f aca="false">(K25*$B$17+$B$18*$B$21*(1-EXP(-K25/$B$21))+$B$19*$B$22*(1-EXP(-K25/$B$22))+$B$20*$B$23*(1-EXP(-K25/$B$23)))*$C$7</f>
        <v>2.32588369721386E-014</v>
      </c>
      <c r="P25" s="64" t="n">
        <f aca="false">$D$9*(1-EXP(-K25/$D$9))*$C$9</f>
        <v>1.89283610979448E-012</v>
      </c>
      <c r="Q25" s="65" t="n">
        <f aca="false">$D$8*(1-EXP(-K25/$D$8))*$C$8</f>
        <v>6.25777765919923E-012</v>
      </c>
      <c r="R25" s="66" t="n">
        <f aca="false">$B$13-K25</f>
        <v>481</v>
      </c>
      <c r="S25" s="67" t="n">
        <f aca="false">VLOOKUP($R25,$K$6:$Q$506,5)/$C$26</f>
        <v>0.970834146718171</v>
      </c>
      <c r="T25" s="68" t="n">
        <f aca="false">VLOOKUP($R25,$K$6:$Q$506,6)/$C$26</f>
        <v>7.55598023610673</v>
      </c>
      <c r="U25" s="69" t="n">
        <f aca="false">VLOOKUP($R25,$K$6:$Q$506,7)/$C$26</f>
        <v>123.437118671441</v>
      </c>
      <c r="V25" s="28" t="s">
        <v>63</v>
      </c>
      <c r="W25" s="78" t="n">
        <f aca="false">G25*S25+H25*T25+I25*U25</f>
        <v>0</v>
      </c>
      <c r="X25" s="25"/>
      <c r="Y25" s="25"/>
      <c r="Z25" s="25"/>
    </row>
    <row r="26" customFormat="false" ht="15.75" hidden="false" customHeight="false" outlineLevel="0" collapsed="false">
      <c r="A26" s="98" t="s">
        <v>207</v>
      </c>
      <c r="B26" s="80" t="n">
        <f aca="false">(B17*$B$13+B18*B21*(1-EXP(-$B$13/B21))+B19*B22*(1-EXP(-$B$13/B22))+B20*B23*(1-EXP(-$B$13/B23)))*B7</f>
        <v>0.00244237898393176</v>
      </c>
      <c r="C26" s="102" t="n">
        <f aca="false">B26*$B$10/E7*1000000000/$B$11</f>
        <v>3.13078192816893E-013</v>
      </c>
      <c r="D26" s="25"/>
      <c r="E26" s="25"/>
      <c r="F26" s="28" t="s">
        <v>64</v>
      </c>
      <c r="G26" s="58" t="n">
        <f aca="false">time_differentiated_CO2!D22</f>
        <v>0</v>
      </c>
      <c r="H26" s="76" t="n">
        <v>0</v>
      </c>
      <c r="I26" s="77" t="n">
        <v>0</v>
      </c>
      <c r="J26" s="25"/>
      <c r="K26" s="61" t="n">
        <v>20</v>
      </c>
      <c r="L26" s="62" t="n">
        <f aca="false">$B$17+$B$18*EXP(-K26/$B$21)+$B$19*EXP(-K26/$B$22)+$B$20*EXP(-K26/$B$23)</f>
        <v>0.596238126719002</v>
      </c>
      <c r="M26" s="63" t="n">
        <f aca="false">EXP(-K26/$D$9)</f>
        <v>0.183614788943724</v>
      </c>
      <c r="N26" s="63" t="n">
        <f aca="false">EXP(-K26/$D$8)</f>
        <v>0.832363330200321</v>
      </c>
      <c r="O26" s="64" t="n">
        <f aca="false">(K26*$B$17+$B$18*$B$21*(1-EXP(-K26/$B$21))+$B$19*$B$22*(1-EXP(-K26/$B$22))+$B$20*$B$23*(1-EXP(-K26/$B$23)))*$C$7</f>
        <v>2.42802204903166E-014</v>
      </c>
      <c r="P26" s="64" t="n">
        <f aca="false">$D$9*(1-EXP(-K26/$D$9))*$C$9</f>
        <v>1.9312511721636E-012</v>
      </c>
      <c r="Q26" s="65" t="n">
        <f aca="false">$D$8*(1-EXP(-K26/$D$8))*$C$8</f>
        <v>6.55788376452151E-012</v>
      </c>
      <c r="R26" s="66" t="n">
        <f aca="false">$B$13-K26</f>
        <v>480</v>
      </c>
      <c r="S26" s="67" t="n">
        <f aca="false">VLOOKUP($R26,$K$6:$Q$506,5)/$C$26</f>
        <v>0.969290103697914</v>
      </c>
      <c r="T26" s="68" t="n">
        <f aca="false">VLOOKUP($R26,$K$6:$Q$506,6)/$C$26</f>
        <v>7.55598023610673</v>
      </c>
      <c r="U26" s="69" t="n">
        <f aca="false">VLOOKUP($R26,$K$6:$Q$506,7)/$C$26</f>
        <v>123.42316028368</v>
      </c>
      <c r="V26" s="28" t="s">
        <v>64</v>
      </c>
      <c r="W26" s="78" t="n">
        <f aca="false">G26*S26+H26*T26+I26*U26</f>
        <v>0</v>
      </c>
      <c r="X26" s="25"/>
      <c r="Y26" s="25"/>
      <c r="Z26" s="25"/>
    </row>
    <row r="27" customFormat="false" ht="15.75" hidden="false" customHeight="false" outlineLevel="0" collapsed="false">
      <c r="A27" s="25"/>
      <c r="B27" s="25"/>
      <c r="C27" s="25"/>
      <c r="D27" s="25"/>
      <c r="E27" s="25"/>
      <c r="F27" s="28" t="s">
        <v>65</v>
      </c>
      <c r="G27" s="58" t="n">
        <f aca="false">time_differentiated_CO2!D23</f>
        <v>0</v>
      </c>
      <c r="H27" s="76" t="n">
        <v>0</v>
      </c>
      <c r="I27" s="77" t="n">
        <v>0</v>
      </c>
      <c r="J27" s="25"/>
      <c r="K27" s="61" t="n">
        <v>21</v>
      </c>
      <c r="L27" s="62" t="n">
        <f aca="false">$B$17+$B$18*EXP(-K27/$B$21)+$B$19*EXP(-K27/$B$22)+$B$20*EXP(-K27/$B$23)</f>
        <v>0.590739286520389</v>
      </c>
      <c r="M27" s="63" t="n">
        <f aca="false">EXP(-K27/$D$9)</f>
        <v>0.168695322432404</v>
      </c>
      <c r="N27" s="63" t="n">
        <f aca="false">EXP(-K27/$D$8)</f>
        <v>0.824761891673278</v>
      </c>
      <c r="O27" s="64" t="n">
        <f aca="false">(K27*$B$17+$B$18*$B$21*(1-EXP(-K27/$B$21))+$B$19*$B$22*(1-EXP(-K27/$B$22))+$B$20*$B$23*(1-EXP(-K27/$B$23)))*$C$7</f>
        <v>2.52920064364559E-014</v>
      </c>
      <c r="P27" s="64" t="n">
        <f aca="false">$D$9*(1-EXP(-K27/$D$9))*$C$9</f>
        <v>1.96654485068426E-012</v>
      </c>
      <c r="Q27" s="65" t="n">
        <f aca="false">$D$8*(1-EXP(-K27/$D$8))*$C$8</f>
        <v>6.85524919395331E-012</v>
      </c>
      <c r="R27" s="66" t="n">
        <f aca="false">$B$13-K27</f>
        <v>479</v>
      </c>
      <c r="S27" s="67" t="n">
        <f aca="false">VLOOKUP($R27,$K$6:$Q$506,5)/$C$26</f>
        <v>0.967745144802721</v>
      </c>
      <c r="T27" s="68" t="n">
        <f aca="false">VLOOKUP($R27,$K$6:$Q$506,6)/$C$26</f>
        <v>7.55598023610673</v>
      </c>
      <c r="U27" s="69" t="n">
        <f aca="false">VLOOKUP($R27,$K$6:$Q$506,7)/$C$26</f>
        <v>123.409073248092</v>
      </c>
      <c r="V27" s="28" t="s">
        <v>65</v>
      </c>
      <c r="W27" s="78" t="n">
        <f aca="false">G27*S27+H27*T27+I27*U27</f>
        <v>0</v>
      </c>
      <c r="X27" s="25"/>
      <c r="Y27" s="25"/>
      <c r="Z27" s="25"/>
    </row>
    <row r="28" customFormat="false" ht="15.75" hidden="false" customHeight="false" outlineLevel="0" collapsed="false">
      <c r="A28" s="25"/>
      <c r="B28" s="25"/>
      <c r="C28" s="25"/>
      <c r="D28" s="25"/>
      <c r="E28" s="25"/>
      <c r="F28" s="28" t="s">
        <v>66</v>
      </c>
      <c r="G28" s="58" t="n">
        <f aca="false">time_differentiated_CO2!D24</f>
        <v>0</v>
      </c>
      <c r="H28" s="76" t="n">
        <v>0</v>
      </c>
      <c r="I28" s="77" t="n">
        <v>0</v>
      </c>
      <c r="J28" s="25"/>
      <c r="K28" s="61" t="n">
        <v>22</v>
      </c>
      <c r="L28" s="62" t="n">
        <f aca="false">$B$17+$B$18*EXP(-K28/$B$21)+$B$19*EXP(-K28/$B$22)+$B$20*EXP(-K28/$B$23)</f>
        <v>0.585474786804287</v>
      </c>
      <c r="M28" s="63" t="n">
        <f aca="false">EXP(-K28/$D$9)</f>
        <v>0.154988124727224</v>
      </c>
      <c r="N28" s="63" t="n">
        <f aca="false">EXP(-K28/$D$8)</f>
        <v>0.817229872191482</v>
      </c>
      <c r="O28" s="64" t="n">
        <f aca="false">(K28*$B$17+$B$18*$B$21*(1-EXP(-K28/$B$21))+$B$19*$B$22*(1-EXP(-K28/$B$22))+$B$20*$B$23*(1-EXP(-K28/$B$23)))*$C$7</f>
        <v>2.62946215524032E-014</v>
      </c>
      <c r="P28" s="64" t="n">
        <f aca="false">$D$9*(1-EXP(-K28/$D$9))*$C$9</f>
        <v>1.99897077079734E-012</v>
      </c>
      <c r="Q28" s="65" t="n">
        <f aca="false">$D$8*(1-EXP(-K28/$D$8))*$C$8</f>
        <v>7.14989897632345E-012</v>
      </c>
      <c r="R28" s="66" t="n">
        <f aca="false">$B$13-K28</f>
        <v>478</v>
      </c>
      <c r="S28" s="67" t="n">
        <f aca="false">VLOOKUP($R28,$K$6:$Q$506,5)/$C$26</f>
        <v>0.966199267705354</v>
      </c>
      <c r="T28" s="68" t="n">
        <f aca="false">VLOOKUP($R28,$K$6:$Q$506,6)/$C$26</f>
        <v>7.55598023610673</v>
      </c>
      <c r="U28" s="69" t="n">
        <f aca="false">VLOOKUP($R28,$K$6:$Q$506,7)/$C$26</f>
        <v>123.394856378988</v>
      </c>
      <c r="V28" s="28" t="s">
        <v>66</v>
      </c>
      <c r="W28" s="78" t="n">
        <f aca="false">G28*S28+H28*T28+I28*U28</f>
        <v>0</v>
      </c>
      <c r="X28" s="25"/>
      <c r="Y28" s="25"/>
      <c r="Z28" s="25"/>
    </row>
    <row r="29" customFormat="false" ht="15.75" hidden="false" customHeight="false" outlineLevel="0" collapsed="false">
      <c r="A29" s="25"/>
      <c r="B29" s="25"/>
      <c r="C29" s="25"/>
      <c r="D29" s="25"/>
      <c r="E29" s="25"/>
      <c r="F29" s="28" t="s">
        <v>67</v>
      </c>
      <c r="G29" s="58" t="n">
        <f aca="false">time_differentiated_CO2!D25</f>
        <v>0</v>
      </c>
      <c r="H29" s="76" t="n">
        <v>0</v>
      </c>
      <c r="I29" s="77" t="n">
        <v>0</v>
      </c>
      <c r="J29" s="25"/>
      <c r="K29" s="61" t="n">
        <v>23</v>
      </c>
      <c r="L29" s="62" t="n">
        <f aca="false">$B$17+$B$18*EXP(-K29/$B$21)+$B$19*EXP(-K29/$B$22)+$B$20*EXP(-K29/$B$23)</f>
        <v>0.58041779221317</v>
      </c>
      <c r="M29" s="63" t="n">
        <f aca="false">EXP(-K29/$D$9)</f>
        <v>0.142394693937567</v>
      </c>
      <c r="N29" s="63" t="n">
        <f aca="false">EXP(-K29/$D$8)</f>
        <v>0.809766637795475</v>
      </c>
      <c r="O29" s="64" t="n">
        <f aca="false">(K29*$B$17+$B$18*$B$21*(1-EXP(-K29/$B$21))+$B$19*$B$22*(1-EXP(-K29/$B$22))+$B$20*$B$23*(1-EXP(-K29/$B$23)))*$C$7</f>
        <v>2.72884416915304E-014</v>
      </c>
      <c r="P29" s="64" t="n">
        <f aca="false">$D$9*(1-EXP(-K29/$D$9))*$C$9</f>
        <v>2.02876194982006E-012</v>
      </c>
      <c r="Q29" s="65" t="n">
        <f aca="false">$D$8*(1-EXP(-K29/$D$8))*$C$8</f>
        <v>7.44185791188856E-012</v>
      </c>
      <c r="R29" s="66" t="n">
        <f aca="false">$B$13-K29</f>
        <v>477</v>
      </c>
      <c r="S29" s="67" t="n">
        <f aca="false">VLOOKUP($R29,$K$6:$Q$506,5)/$C$26</f>
        <v>0.964652470072611</v>
      </c>
      <c r="T29" s="68" t="n">
        <f aca="false">VLOOKUP($R29,$K$6:$Q$506,6)/$C$26</f>
        <v>7.55598023610673</v>
      </c>
      <c r="U29" s="69" t="n">
        <f aca="false">VLOOKUP($R29,$K$6:$Q$506,7)/$C$26</f>
        <v>123.380508479757</v>
      </c>
      <c r="V29" s="28" t="s">
        <v>67</v>
      </c>
      <c r="W29" s="78" t="n">
        <f aca="false">G29*S29+H29*T29+I29*U29</f>
        <v>0</v>
      </c>
      <c r="X29" s="25"/>
      <c r="Y29" s="25"/>
      <c r="Z29" s="25"/>
    </row>
    <row r="30" customFormat="false" ht="15.75" hidden="false" customHeight="false" outlineLevel="0" collapsed="false">
      <c r="A30" s="25"/>
      <c r="B30" s="25"/>
      <c r="C30" s="25"/>
      <c r="D30" s="25"/>
      <c r="E30" s="25"/>
      <c r="F30" s="28" t="s">
        <v>68</v>
      </c>
      <c r="G30" s="58" t="n">
        <f aca="false">time_differentiated_CO2!D26</f>
        <v>0</v>
      </c>
      <c r="H30" s="76" t="n">
        <v>0</v>
      </c>
      <c r="I30" s="77" t="n">
        <v>0</v>
      </c>
      <c r="J30" s="25"/>
      <c r="K30" s="61" t="n">
        <v>24</v>
      </c>
      <c r="L30" s="62" t="n">
        <f aca="false">$B$17+$B$18*EXP(-K30/$B$21)+$B$19*EXP(-K30/$B$22)+$B$20*EXP(-K30/$B$23)</f>
        <v>0.575546450723525</v>
      </c>
      <c r="M30" s="63" t="n">
        <f aca="false">EXP(-K30/$D$9)</f>
        <v>0.130824531861775</v>
      </c>
      <c r="N30" s="63" t="n">
        <f aca="false">EXP(-K30/$D$8)</f>
        <v>0.802371560315343</v>
      </c>
      <c r="O30" s="64" t="n">
        <f aca="false">(K30*$B$17+$B$18*$B$21*(1-EXP(-K30/$B$21))+$B$19*$B$22*(1-EXP(-K30/$B$22))+$B$20*$B$23*(1-EXP(-K30/$B$23)))*$C$7</f>
        <v>2.82738013661933E-014</v>
      </c>
      <c r="P30" s="64" t="n">
        <f aca="false">$D$9*(1-EXP(-K30/$D$9))*$C$9</f>
        <v>2.05613247144194E-012</v>
      </c>
      <c r="Q30" s="65" t="n">
        <f aca="false">$D$8*(1-EXP(-K30/$D$8))*$C$8</f>
        <v>7.73115057442049E-012</v>
      </c>
      <c r="R30" s="66" t="n">
        <f aca="false">$B$13-K30</f>
        <v>476</v>
      </c>
      <c r="S30" s="67" t="n">
        <f aca="false">VLOOKUP($R30,$K$6:$Q$506,5)/$C$26</f>
        <v>0.963104749565303</v>
      </c>
      <c r="T30" s="68" t="n">
        <f aca="false">VLOOKUP($R30,$K$6:$Q$506,6)/$C$26</f>
        <v>7.55598023610673</v>
      </c>
      <c r="U30" s="69" t="n">
        <f aca="false">VLOOKUP($R30,$K$6:$Q$506,7)/$C$26</f>
        <v>123.366028342754</v>
      </c>
      <c r="V30" s="28" t="s">
        <v>68</v>
      </c>
      <c r="W30" s="78" t="n">
        <f aca="false">G30*S30+H30*T30+I30*U30</f>
        <v>0</v>
      </c>
      <c r="X30" s="25"/>
      <c r="Y30" s="25"/>
      <c r="Z30" s="25"/>
    </row>
    <row r="31" customFormat="false" ht="15.75" hidden="false" customHeight="false" outlineLevel="0" collapsed="false">
      <c r="A31" s="25"/>
      <c r="B31" s="25"/>
      <c r="C31" s="25"/>
      <c r="D31" s="25"/>
      <c r="E31" s="25"/>
      <c r="F31" s="28" t="s">
        <v>69</v>
      </c>
      <c r="G31" s="58" t="n">
        <f aca="false">time_differentiated_CO2!D27</f>
        <v>0</v>
      </c>
      <c r="H31" s="76" t="n">
        <v>0</v>
      </c>
      <c r="I31" s="77" t="n">
        <v>0</v>
      </c>
      <c r="J31" s="25"/>
      <c r="K31" s="61" t="n">
        <v>25</v>
      </c>
      <c r="L31" s="62" t="n">
        <f aca="false">$B$17+$B$18*EXP(-K31/$B$21)+$B$19*EXP(-K31/$B$22)+$B$20*EXP(-K31/$B$23)</f>
        <v>0.570842876124756</v>
      </c>
      <c r="M31" s="63" t="n">
        <f aca="false">EXP(-K31/$D$9)</f>
        <v>0.120194493654074</v>
      </c>
      <c r="N31" s="63" t="n">
        <f aca="false">EXP(-K31/$D$8)</f>
        <v>0.795044017317845</v>
      </c>
      <c r="O31" s="64" t="n">
        <f aca="false">(K31*$B$17+$B$18*$B$21*(1-EXP(-K31/$B$21))+$B$19*$B$22*(1-EXP(-K31/$B$22))+$B$20*$B$23*(1-EXP(-K31/$B$23)))*$C$7</f>
        <v>2.92510013428107E-014</v>
      </c>
      <c r="P31" s="64" t="n">
        <f aca="false">$D$9*(1-EXP(-K31/$D$9))*$C$9</f>
        <v>2.08127902416085E-012</v>
      </c>
      <c r="Q31" s="65" t="n">
        <f aca="false">$D$8*(1-EXP(-K31/$D$8))*$C$8</f>
        <v>8.01780131327466E-012</v>
      </c>
      <c r="R31" s="66" t="n">
        <f aca="false">$B$13-K31</f>
        <v>475</v>
      </c>
      <c r="S31" s="67" t="n">
        <f aca="false">VLOOKUP($R31,$K$6:$Q$506,5)/$C$26</f>
        <v>0.961556103838247</v>
      </c>
      <c r="T31" s="68" t="n">
        <f aca="false">VLOOKUP($R31,$K$6:$Q$506,6)/$C$26</f>
        <v>7.55598023610673</v>
      </c>
      <c r="U31" s="69" t="n">
        <f aca="false">VLOOKUP($R31,$K$6:$Q$506,7)/$C$26</f>
        <v>123.351414749208</v>
      </c>
      <c r="V31" s="28" t="s">
        <v>69</v>
      </c>
      <c r="W31" s="78" t="n">
        <f aca="false">G31*S31+H31*T31+I31*U31</f>
        <v>0</v>
      </c>
      <c r="X31" s="25"/>
      <c r="Y31" s="25"/>
      <c r="Z31" s="25"/>
    </row>
    <row r="32" customFormat="false" ht="15.75" hidden="false" customHeight="false" outlineLevel="0" collapsed="false">
      <c r="A32" s="25"/>
      <c r="B32" s="25"/>
      <c r="C32" s="25"/>
      <c r="D32" s="25"/>
      <c r="E32" s="25"/>
      <c r="F32" s="28" t="s">
        <v>70</v>
      </c>
      <c r="G32" s="58" t="n">
        <f aca="false">time_differentiated_CO2!D28</f>
        <v>0</v>
      </c>
      <c r="H32" s="76" t="n">
        <v>0</v>
      </c>
      <c r="I32" s="77" t="n">
        <v>0</v>
      </c>
      <c r="J32" s="25"/>
      <c r="K32" s="61" t="n">
        <v>26</v>
      </c>
      <c r="L32" s="62" t="n">
        <f aca="false">$B$17+$B$18*EXP(-K32/$B$21)+$B$19*EXP(-K32/$B$22)+$B$20*EXP(-K32/$B$23)</f>
        <v>0.566292341033272</v>
      </c>
      <c r="M32" s="63" t="n">
        <f aca="false">EXP(-K32/$D$9)</f>
        <v>0.110428190333775</v>
      </c>
      <c r="N32" s="63" t="n">
        <f aca="false">EXP(-K32/$D$8)</f>
        <v>0.787783392054019</v>
      </c>
      <c r="O32" s="64" t="n">
        <f aca="false">(K32*$B$17+$B$18*$B$21*(1-EXP(-K32/$B$21))+$B$19*$B$22*(1-EXP(-K32/$B$22))+$B$20*$B$23*(1-EXP(-K32/$B$23)))*$C$7</f>
        <v>3.02203146886109E-014</v>
      </c>
      <c r="P32" s="64" t="n">
        <f aca="false">$D$9*(1-EXP(-K32/$D$9))*$C$9</f>
        <v>2.10438231471487E-012</v>
      </c>
      <c r="Q32" s="65" t="n">
        <f aca="false">$D$8*(1-EXP(-K32/$D$8))*$C$8</f>
        <v>8.30183425543948E-012</v>
      </c>
      <c r="R32" s="66" t="n">
        <f aca="false">$B$13-K32</f>
        <v>474</v>
      </c>
      <c r="S32" s="67" t="n">
        <f aca="false">VLOOKUP($R32,$K$6:$Q$506,5)/$C$26</f>
        <v>0.960006530540238</v>
      </c>
      <c r="T32" s="68" t="n">
        <f aca="false">VLOOKUP($R32,$K$6:$Q$506,6)/$C$26</f>
        <v>7.55598023610673</v>
      </c>
      <c r="U32" s="69" t="n">
        <f aca="false">VLOOKUP($R32,$K$6:$Q$506,7)/$C$26</f>
        <v>123.336666469113</v>
      </c>
      <c r="V32" s="28" t="s">
        <v>70</v>
      </c>
      <c r="W32" s="78" t="n">
        <f aca="false">G32*S32+H32*T32+I32*U32</f>
        <v>0</v>
      </c>
      <c r="X32" s="25"/>
      <c r="Y32" s="25"/>
      <c r="Z32" s="25"/>
    </row>
    <row r="33" customFormat="false" ht="15.75" hidden="false" customHeight="false" outlineLevel="0" collapsed="false">
      <c r="A33" s="25"/>
      <c r="B33" s="25"/>
      <c r="C33" s="25"/>
      <c r="D33" s="25"/>
      <c r="E33" s="25"/>
      <c r="F33" s="28" t="s">
        <v>71</v>
      </c>
      <c r="G33" s="58" t="n">
        <f aca="false">time_differentiated_CO2!D29</f>
        <v>0</v>
      </c>
      <c r="H33" s="76" t="n">
        <v>0</v>
      </c>
      <c r="I33" s="77" t="n">
        <v>0</v>
      </c>
      <c r="J33" s="25"/>
      <c r="K33" s="61" t="n">
        <v>27</v>
      </c>
      <c r="L33" s="62" t="n">
        <f aca="false">$B$17+$B$18*EXP(-K33/$B$21)+$B$19*EXP(-K33/$B$22)+$B$20*EXP(-K33/$B$23)</f>
        <v>0.561882636803931</v>
      </c>
      <c r="M33" s="63" t="n">
        <f aca="false">EXP(-K33/$D$9)</f>
        <v>0.101455439843097</v>
      </c>
      <c r="N33" s="63" t="n">
        <f aca="false">EXP(-K33/$D$8)</f>
        <v>0.780589073407278</v>
      </c>
      <c r="O33" s="64" t="n">
        <f aca="false">(K33*$B$17+$B$18*$B$21*(1-EXP(-K33/$B$21))+$B$19*$B$22*(1-EXP(-K33/$B$22))+$B$20*$B$23*(1-EXP(-K33/$B$23)))*$C$7</f>
        <v>3.1181991590343E-014</v>
      </c>
      <c r="P33" s="64" t="n">
        <f aca="false">$D$9*(1-EXP(-K33/$D$9))*$C$9</f>
        <v>2.12560836666678E-012</v>
      </c>
      <c r="Q33" s="65" t="n">
        <f aca="false">$D$8*(1-EXP(-K33/$D$8))*$C$8</f>
        <v>8.58327330756713E-012</v>
      </c>
      <c r="R33" s="66" t="n">
        <f aca="false">$B$13-K33</f>
        <v>473</v>
      </c>
      <c r="S33" s="67" t="n">
        <f aca="false">VLOOKUP($R33,$K$6:$Q$506,5)/$C$26</f>
        <v>0.95845602731404</v>
      </c>
      <c r="T33" s="68" t="n">
        <f aca="false">VLOOKUP($R33,$K$6:$Q$506,6)/$C$26</f>
        <v>7.55598023610673</v>
      </c>
      <c r="U33" s="69" t="n">
        <f aca="false">VLOOKUP($R33,$K$6:$Q$506,7)/$C$26</f>
        <v>123.321782261127</v>
      </c>
      <c r="V33" s="28" t="s">
        <v>71</v>
      </c>
      <c r="W33" s="78" t="n">
        <f aca="false">G33*S33+H33*T33+I33*U33</f>
        <v>0</v>
      </c>
      <c r="X33" s="25"/>
      <c r="Y33" s="25"/>
      <c r="Z33" s="25"/>
    </row>
    <row r="34" customFormat="false" ht="15.75" hidden="false" customHeight="false" outlineLevel="0" collapsed="false">
      <c r="A34" s="25"/>
      <c r="B34" s="25"/>
      <c r="C34" s="25"/>
      <c r="D34" s="25"/>
      <c r="E34" s="25"/>
      <c r="F34" s="28" t="s">
        <v>72</v>
      </c>
      <c r="G34" s="58" t="n">
        <f aca="false">time_differentiated_CO2!D30</f>
        <v>0</v>
      </c>
      <c r="H34" s="76" t="n">
        <v>0</v>
      </c>
      <c r="I34" s="77" t="n">
        <v>0</v>
      </c>
      <c r="J34" s="25"/>
      <c r="K34" s="61" t="n">
        <v>28</v>
      </c>
      <c r="L34" s="62" t="n">
        <f aca="false">$B$17+$B$18*EXP(-K34/$B$21)+$B$19*EXP(-K34/$B$22)+$B$20*EXP(-K34/$B$23)</f>
        <v>0.557603565747949</v>
      </c>
      <c r="M34" s="63" t="n">
        <f aca="false">EXP(-K34/$D$9)</f>
        <v>0.0932117627088211</v>
      </c>
      <c r="N34" s="63" t="n">
        <f aca="false">EXP(-K34/$D$8)</f>
        <v>0.773460455841968</v>
      </c>
      <c r="O34" s="64" t="n">
        <f aca="false">(K34*$B$17+$B$18*$B$21*(1-EXP(-K34/$B$21))+$B$19*$B$22*(1-EXP(-K34/$B$22))+$B$20*$B$23*(1-EXP(-K34/$B$23)))*$C$7</f>
        <v>3.21362631988648E-014</v>
      </c>
      <c r="P34" s="64" t="n">
        <f aca="false">$D$9*(1-EXP(-K34/$D$9))*$C$9</f>
        <v>2.14510971347328E-012</v>
      </c>
      <c r="Q34" s="65" t="n">
        <f aca="false">$D$8*(1-EXP(-K34/$D$8))*$C$8</f>
        <v>8.86214215798568E-012</v>
      </c>
      <c r="R34" s="66" t="n">
        <f aca="false">$B$13-K34</f>
        <v>472</v>
      </c>
      <c r="S34" s="67" t="n">
        <f aca="false">VLOOKUP($R34,$K$6:$Q$506,5)/$C$26</f>
        <v>0.956904591796366</v>
      </c>
      <c r="T34" s="68" t="n">
        <f aca="false">VLOOKUP($R34,$K$6:$Q$506,6)/$C$26</f>
        <v>7.55598023610673</v>
      </c>
      <c r="U34" s="69" t="n">
        <f aca="false">VLOOKUP($R34,$K$6:$Q$506,7)/$C$26</f>
        <v>123.306760872467</v>
      </c>
      <c r="V34" s="28" t="s">
        <v>72</v>
      </c>
      <c r="W34" s="78" t="n">
        <f aca="false">G34*S34+H34*T34+I34*U34</f>
        <v>0</v>
      </c>
      <c r="X34" s="25"/>
      <c r="Y34" s="25"/>
      <c r="Z34" s="25"/>
    </row>
    <row r="35" customFormat="false" ht="15.75" hidden="false" customHeight="false" outlineLevel="0" collapsed="false">
      <c r="A35" s="25"/>
      <c r="B35" s="25"/>
      <c r="C35" s="25"/>
      <c r="D35" s="25"/>
      <c r="E35" s="25"/>
      <c r="F35" s="28" t="s">
        <v>73</v>
      </c>
      <c r="G35" s="58" t="n">
        <f aca="false">time_differentiated_CO2!D31</f>
        <v>0</v>
      </c>
      <c r="H35" s="76" t="n">
        <v>0</v>
      </c>
      <c r="I35" s="77" t="n">
        <v>0</v>
      </c>
      <c r="J35" s="25"/>
      <c r="K35" s="61" t="n">
        <v>29</v>
      </c>
      <c r="L35" s="62" t="n">
        <f aca="false">$B$17+$B$18*EXP(-K35/$B$21)+$B$19*EXP(-K35/$B$22)+$B$20*EXP(-K35/$B$23)</f>
        <v>0.553446538237621</v>
      </c>
      <c r="M35" s="63" t="n">
        <f aca="false">EXP(-K35/$D$9)</f>
        <v>0.0856379186835362</v>
      </c>
      <c r="N35" s="63" t="n">
        <f aca="false">EXP(-K35/$D$8)</f>
        <v>0.766396939352401</v>
      </c>
      <c r="O35" s="64" t="n">
        <f aca="false">(K35*$B$17+$B$18*$B$21*(1-EXP(-K35/$B$21))+$B$19*$B$22*(1-EXP(-K35/$B$22))+$B$20*$B$23*(1-EXP(-K35/$B$23)))*$C$7</f>
        <v>3.3083344700895E-014</v>
      </c>
      <c r="P35" s="64" t="n">
        <f aca="false">$D$9*(1-EXP(-K35/$D$9))*$C$9</f>
        <v>2.16302649461229E-012</v>
      </c>
      <c r="Q35" s="65" t="n">
        <f aca="false">$D$8*(1-EXP(-K35/$D$8))*$C$8</f>
        <v>9.138464278693E-012</v>
      </c>
      <c r="R35" s="66" t="n">
        <f aca="false">$B$13-K35</f>
        <v>471</v>
      </c>
      <c r="S35" s="67" t="n">
        <f aca="false">VLOOKUP($R35,$K$6:$Q$506,5)/$C$26</f>
        <v>0.955352221617859</v>
      </c>
      <c r="T35" s="68" t="n">
        <f aca="false">VLOOKUP($R35,$K$6:$Q$506,6)/$C$26</f>
        <v>7.55598023610673</v>
      </c>
      <c r="U35" s="69" t="n">
        <f aca="false">VLOOKUP($R35,$K$6:$Q$506,7)/$C$26</f>
        <v>123.291601038805</v>
      </c>
      <c r="V35" s="28" t="s">
        <v>73</v>
      </c>
      <c r="W35" s="78" t="n">
        <f aca="false">G35*S35+H35*T35+I35*U35</f>
        <v>0</v>
      </c>
      <c r="X35" s="25"/>
      <c r="Y35" s="25"/>
      <c r="Z35" s="25"/>
    </row>
    <row r="36" customFormat="false" ht="15.75" hidden="false" customHeight="false" outlineLevel="0" collapsed="false">
      <c r="A36" s="25"/>
      <c r="B36" s="25"/>
      <c r="C36" s="25"/>
      <c r="D36" s="25"/>
      <c r="E36" s="25"/>
      <c r="F36" s="28" t="s">
        <v>74</v>
      </c>
      <c r="G36" s="58" t="n">
        <f aca="false">time_differentiated_CO2!D32</f>
        <v>0</v>
      </c>
      <c r="H36" s="76" t="n">
        <v>0</v>
      </c>
      <c r="I36" s="77" t="n">
        <v>0</v>
      </c>
      <c r="J36" s="25"/>
      <c r="K36" s="61" t="n">
        <v>30</v>
      </c>
      <c r="L36" s="62" t="n">
        <f aca="false">$B$17+$B$18*EXP(-K36/$B$21)+$B$19*EXP(-K36/$B$22)+$B$20*EXP(-K36/$B$23)</f>
        <v>0.54940425296271</v>
      </c>
      <c r="M36" s="63" t="n">
        <f aca="false">EXP(-K36/$D$9)</f>
        <v>0.0786794810367202</v>
      </c>
      <c r="N36" s="63" t="n">
        <f aca="false">EXP(-K36/$D$8)</f>
        <v>0.759397929412356</v>
      </c>
      <c r="O36" s="64" t="n">
        <f aca="false">(K36*$B$17+$B$18*$B$21*(1-EXP(-K36/$B$21))+$B$19*$B$22*(1-EXP(-K36/$B$22))+$B$20*$B$23*(1-EXP(-K36/$B$23)))*$C$7</f>
        <v>3.40234377775023E-014</v>
      </c>
      <c r="P36" s="64" t="n">
        <f aca="false">$D$9*(1-EXP(-K36/$D$9))*$C$9</f>
        <v>2.17948746264532E-012</v>
      </c>
      <c r="Q36" s="65" t="n">
        <f aca="false">$D$8*(1-EXP(-K36/$D$8))*$C$8</f>
        <v>9.41226292733229E-012</v>
      </c>
      <c r="R36" s="66" t="n">
        <f aca="false">$B$13-K36</f>
        <v>470</v>
      </c>
      <c r="S36" s="67" t="n">
        <f aca="false">VLOOKUP($R36,$K$6:$Q$506,5)/$C$26</f>
        <v>0.953798914403079</v>
      </c>
      <c r="T36" s="68" t="n">
        <f aca="false">VLOOKUP($R36,$K$6:$Q$506,6)/$C$26</f>
        <v>7.55598023610673</v>
      </c>
      <c r="U36" s="69" t="n">
        <f aca="false">VLOOKUP($R36,$K$6:$Q$506,7)/$C$26</f>
        <v>123.276301484157</v>
      </c>
      <c r="V36" s="28" t="s">
        <v>74</v>
      </c>
      <c r="W36" s="78" t="n">
        <f aca="false">G36*S36+H36*T36+I36*U36</f>
        <v>0</v>
      </c>
      <c r="X36" s="25"/>
      <c r="Y36" s="25"/>
      <c r="Z36" s="25"/>
    </row>
    <row r="37" customFormat="false" ht="15.75" hidden="false" customHeight="false" outlineLevel="0" collapsed="false">
      <c r="A37" s="25"/>
      <c r="B37" s="25"/>
      <c r="C37" s="25"/>
      <c r="D37" s="25"/>
      <c r="E37" s="25"/>
      <c r="F37" s="28" t="s">
        <v>75</v>
      </c>
      <c r="G37" s="58" t="n">
        <f aca="false">time_differentiated_CO2!D33</f>
        <v>0</v>
      </c>
      <c r="H37" s="76" t="n">
        <v>0</v>
      </c>
      <c r="I37" s="77" t="n">
        <v>0</v>
      </c>
      <c r="J37" s="25"/>
      <c r="K37" s="61" t="n">
        <v>31</v>
      </c>
      <c r="L37" s="62" t="n">
        <f aca="false">$B$17+$B$18*EXP(-K37/$B$21)+$B$19*EXP(-K37/$B$22)+$B$20*EXP(-K37/$B$23)</f>
        <v>0.545470443109289</v>
      </c>
      <c r="M37" s="63" t="n">
        <f aca="false">EXP(-K37/$D$9)</f>
        <v>0.0722864454364387</v>
      </c>
      <c r="N37" s="63" t="n">
        <f aca="false">EXP(-K37/$D$8)</f>
        <v>0.752462836925038</v>
      </c>
      <c r="O37" s="64" t="n">
        <f aca="false">(K37*$B$17+$B$18*$B$21*(1-EXP(-K37/$B$21))+$B$19*$B$22*(1-EXP(-K37/$B$22))+$B$20*$B$23*(1-EXP(-K37/$B$23)))*$C$7</f>
        <v>3.49567325758409E-014</v>
      </c>
      <c r="P37" s="64" t="n">
        <f aca="false">$D$9*(1-EXP(-K37/$D$9))*$C$9</f>
        <v>2.19461090845193E-012</v>
      </c>
      <c r="Q37" s="65" t="n">
        <f aca="false">$D$8*(1-EXP(-K37/$D$8))*$C$8</f>
        <v>9.68356114914966E-012</v>
      </c>
      <c r="R37" s="66" t="n">
        <f aca="false">$B$13-K37</f>
        <v>469</v>
      </c>
      <c r="S37" s="67" t="n">
        <f aca="false">VLOOKUP($R37,$K$6:$Q$506,5)/$C$26</f>
        <v>0.952244667770481</v>
      </c>
      <c r="T37" s="68" t="n">
        <f aca="false">VLOOKUP($R37,$K$6:$Q$506,6)/$C$26</f>
        <v>7.55598023610673</v>
      </c>
      <c r="U37" s="69" t="n">
        <f aca="false">VLOOKUP($R37,$K$6:$Q$506,7)/$C$26</f>
        <v>123.260860920783</v>
      </c>
      <c r="V37" s="28" t="s">
        <v>75</v>
      </c>
      <c r="W37" s="78" t="n">
        <f aca="false">G37*S37+H37*T37+I37*U37</f>
        <v>0</v>
      </c>
      <c r="X37" s="25"/>
      <c r="Y37" s="25"/>
      <c r="Z37" s="25"/>
    </row>
    <row r="38" customFormat="false" ht="15.75" hidden="false" customHeight="false" outlineLevel="0" collapsed="false">
      <c r="A38" s="25"/>
      <c r="B38" s="25"/>
      <c r="C38" s="25"/>
      <c r="D38" s="25"/>
      <c r="E38" s="25"/>
      <c r="F38" s="28" t="s">
        <v>76</v>
      </c>
      <c r="G38" s="58" t="n">
        <f aca="false">time_differentiated_CO2!D34</f>
        <v>0</v>
      </c>
      <c r="H38" s="76" t="n">
        <v>0</v>
      </c>
      <c r="I38" s="77" t="n">
        <v>0</v>
      </c>
      <c r="J38" s="25"/>
      <c r="K38" s="61" t="n">
        <v>32</v>
      </c>
      <c r="L38" s="62" t="n">
        <f aca="false">$B$17+$B$18*EXP(-K38/$B$21)+$B$19*EXP(-K38/$B$22)+$B$20*EXP(-K38/$B$23)</f>
        <v>0.541639674803617</v>
      </c>
      <c r="M38" s="63" t="n">
        <f aca="false">EXP(-K38/$D$9)</f>
        <v>0.0664128706110369</v>
      </c>
      <c r="N38" s="63" t="n">
        <f aca="false">EXP(-K38/$D$8)</f>
        <v>0.745591078173493</v>
      </c>
      <c r="O38" s="64" t="n">
        <f aca="false">(K38*$B$17+$B$18*$B$21*(1-EXP(-K38/$B$21))+$B$19*$B$22*(1-EXP(-K38/$B$22))+$B$20*$B$23*(1-EXP(-K38/$B$23)))*$C$7</f>
        <v>3.5883409294428E-014</v>
      </c>
      <c r="P38" s="64" t="n">
        <f aca="false">$D$9*(1-EXP(-K38/$D$9))*$C$9</f>
        <v>2.20850551128491E-012</v>
      </c>
      <c r="Q38" s="65" t="n">
        <f aca="false">$D$8*(1-EXP(-K38/$D$8))*$C$8</f>
        <v>9.95238177893381E-012</v>
      </c>
      <c r="R38" s="66" t="n">
        <f aca="false">$B$13-K38</f>
        <v>468</v>
      </c>
      <c r="S38" s="67" t="n">
        <f aca="false">VLOOKUP($R38,$K$6:$Q$506,5)/$C$26</f>
        <v>0.950689479332401</v>
      </c>
      <c r="T38" s="68" t="n">
        <f aca="false">VLOOKUP($R38,$K$6:$Q$506,6)/$C$26</f>
        <v>7.55598023610673</v>
      </c>
      <c r="U38" s="69" t="n">
        <f aca="false">VLOOKUP($R38,$K$6:$Q$506,7)/$C$26</f>
        <v>123.245278049072</v>
      </c>
      <c r="V38" s="28" t="s">
        <v>76</v>
      </c>
      <c r="W38" s="78" t="n">
        <f aca="false">G38*S38+H38*T38+I38*U38</f>
        <v>0</v>
      </c>
      <c r="X38" s="25"/>
      <c r="Y38" s="25"/>
      <c r="Z38" s="25"/>
    </row>
    <row r="39" customFormat="false" ht="15.75" hidden="false" customHeight="false" outlineLevel="0" collapsed="false">
      <c r="A39" s="25"/>
      <c r="B39" s="25"/>
      <c r="C39" s="25"/>
      <c r="D39" s="25"/>
      <c r="E39" s="25"/>
      <c r="F39" s="28" t="s">
        <v>77</v>
      </c>
      <c r="G39" s="58" t="n">
        <f aca="false">time_differentiated_CO2!D35</f>
        <v>0</v>
      </c>
      <c r="H39" s="76" t="n">
        <v>0</v>
      </c>
      <c r="I39" s="77" t="n">
        <v>0</v>
      </c>
      <c r="J39" s="25"/>
      <c r="K39" s="61" t="n">
        <v>33</v>
      </c>
      <c r="L39" s="62" t="n">
        <f aca="false">$B$17+$B$18*EXP(-K39/$B$21)+$B$19*EXP(-K39/$B$22)+$B$20*EXP(-K39/$B$23)</f>
        <v>0.53790718699487</v>
      </c>
      <c r="M39" s="63" t="n">
        <f aca="false">EXP(-K39/$D$9)</f>
        <v>0.0610165482085659</v>
      </c>
      <c r="N39" s="63" t="n">
        <f aca="false">EXP(-K39/$D$8)</f>
        <v>0.738782074771477</v>
      </c>
      <c r="O39" s="64" t="n">
        <f aca="false">(K39*$B$17+$B$18*$B$21*(1-EXP(-K39/$B$21))+$B$19*$B$22*(1-EXP(-K39/$B$22))+$B$20*$B$23*(1-EXP(-K39/$B$23)))*$C$7</f>
        <v>3.68036394614838E-014</v>
      </c>
      <c r="P39" s="64" t="n">
        <f aca="false">$D$9*(1-EXP(-K39/$D$9))*$C$9</f>
        <v>2.22127111975504E-012</v>
      </c>
      <c r="Q39" s="65" t="n">
        <f aca="false">$D$8*(1-EXP(-K39/$D$8))*$C$8</f>
        <v>1.0218747442938E-011</v>
      </c>
      <c r="R39" s="66" t="n">
        <f aca="false">$B$13-K39</f>
        <v>467</v>
      </c>
      <c r="S39" s="67" t="n">
        <f aca="false">VLOOKUP($R39,$K$6:$Q$506,5)/$C$26</f>
        <v>0.949133346695037</v>
      </c>
      <c r="T39" s="68" t="n">
        <f aca="false">VLOOKUP($R39,$K$6:$Q$506,6)/$C$26</f>
        <v>7.55598023610673</v>
      </c>
      <c r="U39" s="69" t="n">
        <f aca="false">VLOOKUP($R39,$K$6:$Q$506,7)/$C$26</f>
        <v>123.229551557435</v>
      </c>
      <c r="V39" s="28" t="s">
        <v>77</v>
      </c>
      <c r="W39" s="78" t="n">
        <f aca="false">G39*S39+H39*T39+I39*U39</f>
        <v>0</v>
      </c>
      <c r="X39" s="25"/>
      <c r="Y39" s="25"/>
      <c r="Z39" s="25"/>
    </row>
    <row r="40" customFormat="false" ht="15.75" hidden="false" customHeight="false" outlineLevel="0" collapsed="false">
      <c r="A40" s="25"/>
      <c r="B40" s="25"/>
      <c r="C40" s="25"/>
      <c r="D40" s="25"/>
      <c r="E40" s="25"/>
      <c r="F40" s="28" t="s">
        <v>78</v>
      </c>
      <c r="G40" s="58" t="n">
        <f aca="false">time_differentiated_CO2!D36</f>
        <v>0</v>
      </c>
      <c r="H40" s="76" t="n">
        <v>0</v>
      </c>
      <c r="I40" s="77" t="n">
        <v>0</v>
      </c>
      <c r="J40" s="25"/>
      <c r="K40" s="61" t="n">
        <v>34</v>
      </c>
      <c r="L40" s="62" t="n">
        <f aca="false">$B$17+$B$18*EXP(-K40/$B$21)+$B$19*EXP(-K40/$B$22)+$B$20*EXP(-K40/$B$23)</f>
        <v>0.534268764194839</v>
      </c>
      <c r="M40" s="63" t="n">
        <f aca="false">EXP(-K40/$D$9)</f>
        <v>0.0560586994815058</v>
      </c>
      <c r="N40" s="63" t="n">
        <f aca="false">EXP(-K40/$D$8)</f>
        <v>0.732035253614778</v>
      </c>
      <c r="O40" s="64" t="n">
        <f aca="false">(K40*$B$17+$B$18*$B$21*(1-EXP(-K40/$B$21))+$B$19*$B$22*(1-EXP(-K40/$B$22))+$B$20*$B$23*(1-EXP(-K40/$B$23)))*$C$7</f>
        <v>3.77175869693824E-014</v>
      </c>
      <c r="P40" s="64" t="n">
        <f aca="false">$D$9*(1-EXP(-K40/$D$9))*$C$9</f>
        <v>2.2329994693575E-012</v>
      </c>
      <c r="Q40" s="65" t="n">
        <f aca="false">$D$8*(1-EXP(-K40/$D$8))*$C$8</f>
        <v>1.04826805607846E-011</v>
      </c>
      <c r="R40" s="66" t="n">
        <f aca="false">$B$13-K40</f>
        <v>466</v>
      </c>
      <c r="S40" s="67" t="n">
        <f aca="false">VLOOKUP($R40,$K$6:$Q$506,5)/$C$26</f>
        <v>0.947576267458431</v>
      </c>
      <c r="T40" s="68" t="n">
        <f aca="false">VLOOKUP($R40,$K$6:$Q$506,6)/$C$26</f>
        <v>7.55598023610673</v>
      </c>
      <c r="U40" s="69" t="n">
        <f aca="false">VLOOKUP($R40,$K$6:$Q$506,7)/$C$26</f>
        <v>123.213680122196</v>
      </c>
      <c r="V40" s="28" t="s">
        <v>78</v>
      </c>
      <c r="W40" s="78" t="n">
        <f aca="false">G40*S40+H40*T40+I40*U40</f>
        <v>0</v>
      </c>
      <c r="X40" s="25"/>
      <c r="Y40" s="25"/>
      <c r="Z40" s="25"/>
    </row>
    <row r="41" customFormat="false" ht="15.75" hidden="false" customHeight="false" outlineLevel="0" collapsed="false">
      <c r="A41" s="25"/>
      <c r="B41" s="25"/>
      <c r="C41" s="25"/>
      <c r="D41" s="25"/>
      <c r="E41" s="25"/>
      <c r="F41" s="28" t="s">
        <v>80</v>
      </c>
      <c r="G41" s="58" t="n">
        <f aca="false">time_differentiated_CO2!D37</f>
        <v>0.228212125072873</v>
      </c>
      <c r="H41" s="76" t="n">
        <v>0</v>
      </c>
      <c r="I41" s="77" t="n">
        <v>0</v>
      </c>
      <c r="J41" s="25"/>
      <c r="K41" s="61" t="n">
        <v>35</v>
      </c>
      <c r="L41" s="62" t="n">
        <f aca="false">$B$17+$B$18*EXP(-K41/$B$21)+$B$19*EXP(-K41/$B$22)+$B$20*EXP(-K41/$B$23)</f>
        <v>0.53072063527167</v>
      </c>
      <c r="M41" s="63" t="n">
        <f aca="false">EXP(-K41/$D$9)</f>
        <v>0.0515036966171188</v>
      </c>
      <c r="N41" s="63" t="n">
        <f aca="false">EXP(-K41/$D$8)</f>
        <v>0.725350046832974</v>
      </c>
      <c r="O41" s="64" t="n">
        <f aca="false">(K41*$B$17+$B$18*$B$21*(1-EXP(-K41/$B$21))+$B$19*$B$22*(1-EXP(-K41/$B$22))+$B$20*$B$23*(1-EXP(-K41/$B$23)))*$C$7</f>
        <v>3.86254089152075E-014</v>
      </c>
      <c r="P41" s="64" t="n">
        <f aca="false">$D$9*(1-EXP(-K41/$D$9))*$C$9</f>
        <v>2.24377484169634E-012</v>
      </c>
      <c r="Q41" s="65" t="n">
        <f aca="false">$D$8*(1-EXP(-K41/$D$8))*$C$8</f>
        <v>1.07442033473519E-011</v>
      </c>
      <c r="R41" s="66" t="n">
        <f aca="false">$B$13-K41</f>
        <v>465</v>
      </c>
      <c r="S41" s="67" t="n">
        <f aca="false">VLOOKUP($R41,$K$6:$Q$506,5)/$C$26</f>
        <v>0.946018239216452</v>
      </c>
      <c r="T41" s="68" t="n">
        <f aca="false">VLOOKUP($R41,$K$6:$Q$506,6)/$C$26</f>
        <v>7.55598023610673</v>
      </c>
      <c r="U41" s="69" t="n">
        <f aca="false">VLOOKUP($R41,$K$6:$Q$506,7)/$C$26</f>
        <v>123.197662407479</v>
      </c>
      <c r="V41" s="28" t="s">
        <v>80</v>
      </c>
      <c r="W41" s="78" t="n">
        <f aca="false">G41*S41+H41*T41+I41*U41</f>
        <v>0.215892832729284</v>
      </c>
      <c r="X41" s="25"/>
      <c r="Y41" s="25"/>
      <c r="Z41" s="25"/>
    </row>
    <row r="42" customFormat="false" ht="15.75" hidden="false" customHeight="false" outlineLevel="0" collapsed="false">
      <c r="A42" s="25"/>
      <c r="B42" s="25"/>
      <c r="C42" s="25"/>
      <c r="D42" s="25"/>
      <c r="E42" s="25"/>
      <c r="F42" s="28" t="s">
        <v>83</v>
      </c>
      <c r="G42" s="58" t="n">
        <f aca="false">time_differentiated_CO2!D38</f>
        <v>0.622482014299131</v>
      </c>
      <c r="H42" s="76" t="n">
        <v>0</v>
      </c>
      <c r="I42" s="77" t="n">
        <v>0</v>
      </c>
      <c r="J42" s="25"/>
      <c r="K42" s="61" t="n">
        <v>36</v>
      </c>
      <c r="L42" s="62" t="n">
        <f aca="false">$B$17+$B$18*EXP(-K42/$B$21)+$B$19*EXP(-K42/$B$22)+$B$20*EXP(-K42/$B$23)</f>
        <v>0.527259392904925</v>
      </c>
      <c r="M42" s="63" t="n">
        <f aca="false">EXP(-K42/$D$9)</f>
        <v>0.0473188067108716</v>
      </c>
      <c r="N42" s="63" t="n">
        <f aca="false">EXP(-K42/$D$8)</f>
        <v>0.718725891741637</v>
      </c>
      <c r="O42" s="64" t="n">
        <f aca="false">(K42*$B$17+$B$18*$B$21*(1-EXP(-K42/$B$21))+$B$19*$B$22*(1-EXP(-K42/$B$22))+$B$20*$B$23*(1-EXP(-K42/$B$23)))*$C$7</f>
        <v>3.95272562870577E-014</v>
      </c>
      <c r="P42" s="64" t="n">
        <f aca="false">$D$9*(1-EXP(-K42/$D$9))*$C$9</f>
        <v>2.25367467014419E-012</v>
      </c>
      <c r="Q42" s="65" t="n">
        <f aca="false">$D$8*(1-EXP(-K42/$D$8))*$C$8</f>
        <v>1.10033378146439E-011</v>
      </c>
      <c r="R42" s="66" t="n">
        <f aca="false">$B$13-K42</f>
        <v>464</v>
      </c>
      <c r="S42" s="67" t="n">
        <f aca="false">VLOOKUP($R42,$K$6:$Q$506,5)/$C$26</f>
        <v>0.944459259556777</v>
      </c>
      <c r="T42" s="68" t="n">
        <f aca="false">VLOOKUP($R42,$K$6:$Q$506,6)/$C$26</f>
        <v>7.55598023610673</v>
      </c>
      <c r="U42" s="69" t="n">
        <f aca="false">VLOOKUP($R42,$K$6:$Q$506,7)/$C$26</f>
        <v>123.181497065095</v>
      </c>
      <c r="V42" s="28" t="s">
        <v>83</v>
      </c>
      <c r="W42" s="78" t="n">
        <f aca="false">G42*S42+H42*T42+I42*U42</f>
        <v>0.587908902312368</v>
      </c>
      <c r="X42" s="25"/>
      <c r="Y42" s="25"/>
      <c r="Z42" s="25"/>
    </row>
    <row r="43" customFormat="false" ht="15.75" hidden="false" customHeight="false" outlineLevel="0" collapsed="false">
      <c r="A43" s="25"/>
      <c r="B43" s="25"/>
      <c r="C43" s="25"/>
      <c r="D43" s="25"/>
      <c r="E43" s="25"/>
      <c r="F43" s="28" t="s">
        <v>85</v>
      </c>
      <c r="G43" s="58" t="n">
        <f aca="false">time_differentiated_CO2!D39</f>
        <v>0</v>
      </c>
      <c r="H43" s="76" t="n">
        <v>0</v>
      </c>
      <c r="I43" s="77" t="n">
        <v>0</v>
      </c>
      <c r="J43" s="25"/>
      <c r="K43" s="61" t="n">
        <v>37</v>
      </c>
      <c r="L43" s="62" t="n">
        <f aca="false">$B$17+$B$18*EXP(-K43/$B$21)+$B$19*EXP(-K43/$B$22)+$B$20*EXP(-K43/$B$23)</f>
        <v>0.523881929427012</v>
      </c>
      <c r="M43" s="63" t="n">
        <f aca="false">EXP(-K43/$D$9)</f>
        <v>0.0434739565430844</v>
      </c>
      <c r="N43" s="63" t="n">
        <f aca="false">EXP(-K43/$D$8)</f>
        <v>0.712162230794977</v>
      </c>
      <c r="O43" s="64" t="n">
        <f aca="false">(K43*$B$17+$B$18*$B$21*(1-EXP(-K43/$B$21))+$B$19*$B$22*(1-EXP(-K43/$B$22))+$B$20*$B$23*(1-EXP(-K43/$B$23)))*$C$7</f>
        <v>4.04232745275394E-014</v>
      </c>
      <c r="P43" s="64" t="n">
        <f aca="false">$D$9*(1-EXP(-K43/$D$9))*$C$9</f>
        <v>2.26277009628955E-012</v>
      </c>
      <c r="Q43" s="65" t="n">
        <f aca="false">$D$8*(1-EXP(-K43/$D$8))*$C$8</f>
        <v>1.12601057736433E-011</v>
      </c>
      <c r="R43" s="66" t="n">
        <f aca="false">$B$13-K43</f>
        <v>463</v>
      </c>
      <c r="S43" s="67" t="n">
        <f aca="false">VLOOKUP($R43,$K$6:$Q$506,5)/$C$26</f>
        <v>0.942899326060873</v>
      </c>
      <c r="T43" s="68" t="n">
        <f aca="false">VLOOKUP($R43,$K$6:$Q$506,6)/$C$26</f>
        <v>7.55598023610673</v>
      </c>
      <c r="U43" s="69" t="n">
        <f aca="false">VLOOKUP($R43,$K$6:$Q$506,7)/$C$26</f>
        <v>123.16518273443</v>
      </c>
      <c r="V43" s="28" t="s">
        <v>85</v>
      </c>
      <c r="W43" s="78" t="n">
        <f aca="false">G43*S43+H43*T43+I43*U43</f>
        <v>0</v>
      </c>
      <c r="X43" s="25"/>
      <c r="Y43" s="25"/>
      <c r="Z43" s="25"/>
    </row>
    <row r="44" customFormat="false" ht="15.75" hidden="false" customHeight="false" outlineLevel="0" collapsed="false">
      <c r="A44" s="25"/>
      <c r="B44" s="25"/>
      <c r="C44" s="25"/>
      <c r="D44" s="25"/>
      <c r="E44" s="25"/>
      <c r="F44" s="28" t="s">
        <v>86</v>
      </c>
      <c r="G44" s="58" t="n">
        <f aca="false">time_differentiated_CO2!D40</f>
        <v>0</v>
      </c>
      <c r="H44" s="76" t="n">
        <v>0</v>
      </c>
      <c r="I44" s="77" t="n">
        <v>0</v>
      </c>
      <c r="J44" s="25"/>
      <c r="K44" s="61" t="n">
        <v>38</v>
      </c>
      <c r="L44" s="62" t="n">
        <f aca="false">$B$17+$B$18*EXP(-K44/$B$21)+$B$19*EXP(-K44/$B$22)+$B$20*EXP(-K44/$B$23)</f>
        <v>0.520585385662121</v>
      </c>
      <c r="M44" s="63" t="n">
        <f aca="false">EXP(-K44/$D$9)</f>
        <v>0.0399415164684566</v>
      </c>
      <c r="N44" s="63" t="n">
        <f aca="false">EXP(-K44/$D$8)</f>
        <v>0.705658511538909</v>
      </c>
      <c r="O44" s="64" t="n">
        <f aca="false">(K44*$B$17+$B$18*$B$21*(1-EXP(-K44/$B$21))+$B$19*$B$22*(1-EXP(-K44/$B$22))+$B$20*$B$23*(1-EXP(-K44/$B$23)))*$C$7</f>
        <v>4.13136039993856E-014</v>
      </c>
      <c r="P44" s="64" t="n">
        <f aca="false">$D$9*(1-EXP(-K44/$D$9))*$C$9</f>
        <v>2.27112648117053E-012</v>
      </c>
      <c r="Q44" s="65" t="n">
        <f aca="false">$D$8*(1-EXP(-K44/$D$8))*$C$8</f>
        <v>1.15145288361472E-011</v>
      </c>
      <c r="R44" s="66" t="n">
        <f aca="false">$B$13-K44</f>
        <v>462</v>
      </c>
      <c r="S44" s="67" t="n">
        <f aca="false">VLOOKUP($R44,$K$6:$Q$506,5)/$C$26</f>
        <v>0.941338436303983</v>
      </c>
      <c r="T44" s="68" t="n">
        <f aca="false">VLOOKUP($R44,$K$6:$Q$506,6)/$C$26</f>
        <v>7.55598023610673</v>
      </c>
      <c r="U44" s="69" t="n">
        <f aca="false">VLOOKUP($R44,$K$6:$Q$506,7)/$C$26</f>
        <v>123.14871804233</v>
      </c>
      <c r="V44" s="28" t="s">
        <v>86</v>
      </c>
      <c r="W44" s="78" t="n">
        <f aca="false">G44*S44+H44*T44+I44*U44</f>
        <v>0</v>
      </c>
      <c r="X44" s="25"/>
      <c r="Y44" s="25"/>
      <c r="Z44" s="25"/>
    </row>
    <row r="45" customFormat="false" ht="15.75" hidden="false" customHeight="false" outlineLevel="0" collapsed="false">
      <c r="A45" s="25"/>
      <c r="B45" s="25"/>
      <c r="C45" s="25"/>
      <c r="D45" s="25"/>
      <c r="E45" s="25"/>
      <c r="F45" s="28" t="s">
        <v>87</v>
      </c>
      <c r="G45" s="58" t="n">
        <f aca="false">time_differentiated_CO2!D41</f>
        <v>0</v>
      </c>
      <c r="H45" s="76" t="n">
        <v>0</v>
      </c>
      <c r="I45" s="77" t="n">
        <v>0</v>
      </c>
      <c r="J45" s="25"/>
      <c r="K45" s="61" t="n">
        <v>39</v>
      </c>
      <c r="L45" s="62" t="n">
        <f aca="false">$B$17+$B$18*EXP(-K45/$B$21)+$B$19*EXP(-K45/$B$22)+$B$20*EXP(-K45/$B$23)</f>
        <v>0.517367110076181</v>
      </c>
      <c r="M45" s="63" t="n">
        <f aca="false">EXP(-K45/$D$9)</f>
        <v>0.0366961018654688</v>
      </c>
      <c r="N45" s="63" t="n">
        <f aca="false">EXP(-K45/$D$8)</f>
        <v>0.699214186564554</v>
      </c>
      <c r="O45" s="64" t="n">
        <f aca="false">(K45*$B$17+$B$18*$B$21*(1-EXP(-K45/$B$21))+$B$19*$B$22*(1-EXP(-K45/$B$22))+$B$20*$B$23*(1-EXP(-K45/$B$23)))*$C$7</f>
        <v>4.21983803729789E-014</v>
      </c>
      <c r="P45" s="64" t="n">
        <f aca="false">$D$9*(1-EXP(-K45/$D$9))*$C$9</f>
        <v>2.27880387496857E-012</v>
      </c>
      <c r="Q45" s="65" t="n">
        <f aca="false">$D$8*(1-EXP(-K45/$D$8))*$C$8</f>
        <v>1.17666284165857E-011</v>
      </c>
      <c r="R45" s="66" t="n">
        <f aca="false">$B$13-K45</f>
        <v>461</v>
      </c>
      <c r="S45" s="67" t="n">
        <f aca="false">VLOOKUP($R45,$K$6:$Q$506,5)/$C$26</f>
        <v>0.939776587855099</v>
      </c>
      <c r="T45" s="68" t="n">
        <f aca="false">VLOOKUP($R45,$K$6:$Q$506,6)/$C$26</f>
        <v>7.55598023610673</v>
      </c>
      <c r="U45" s="69" t="n">
        <f aca="false">VLOOKUP($R45,$K$6:$Q$506,7)/$C$26</f>
        <v>123.132101602985</v>
      </c>
      <c r="V45" s="28" t="s">
        <v>87</v>
      </c>
      <c r="W45" s="78" t="n">
        <f aca="false">G45*S45+H45*T45+I45*U45</f>
        <v>0</v>
      </c>
      <c r="X45" s="25"/>
      <c r="Y45" s="25"/>
      <c r="Z45" s="25"/>
    </row>
    <row r="46" customFormat="false" ht="15.75" hidden="false" customHeight="false" outlineLevel="0" collapsed="false">
      <c r="A46" s="25"/>
      <c r="B46" s="25"/>
      <c r="C46" s="25"/>
      <c r="D46" s="25"/>
      <c r="E46" s="25"/>
      <c r="F46" s="28" t="s">
        <v>88</v>
      </c>
      <c r="G46" s="58" t="n">
        <f aca="false">time_differentiated_CO2!D42</f>
        <v>0.214486173521005</v>
      </c>
      <c r="H46" s="76" t="n">
        <v>0</v>
      </c>
      <c r="I46" s="77" t="n">
        <v>0</v>
      </c>
      <c r="J46" s="25"/>
      <c r="K46" s="61" t="n">
        <v>40</v>
      </c>
      <c r="L46" s="62" t="n">
        <f aca="false">$B$17+$B$18*EXP(-K46/$B$21)+$B$19*EXP(-K46/$B$22)+$B$20*EXP(-K46/$B$23)</f>
        <v>0.514224626108078</v>
      </c>
      <c r="M46" s="63" t="n">
        <f aca="false">EXP(-K46/$D$9)</f>
        <v>0.0337143907188484</v>
      </c>
      <c r="N46" s="63" t="n">
        <f aca="false">EXP(-K46/$D$8)</f>
        <v>0.692828713462168</v>
      </c>
      <c r="O46" s="64" t="n">
        <f aca="false">(K46*$B$17+$B$18*$B$21*(1-EXP(-K46/$B$21))+$B$19*$B$22*(1-EXP(-K46/$B$22))+$B$20*$B$23*(1-EXP(-K46/$B$23)))*$C$7</f>
        <v>4.30777349514741E-014</v>
      </c>
      <c r="P46" s="64" t="n">
        <f aca="false">$D$9*(1-EXP(-K46/$D$9))*$C$9</f>
        <v>2.28585744853774E-012</v>
      </c>
      <c r="Q46" s="65" t="n">
        <f aca="false">$D$8*(1-EXP(-K46/$D$8))*$C$8</f>
        <v>1.20164257338252E-011</v>
      </c>
      <c r="R46" s="66" t="n">
        <f aca="false">$B$13-K46</f>
        <v>460</v>
      </c>
      <c r="S46" s="67" t="n">
        <f aca="false">VLOOKUP($R46,$K$6:$Q$506,5)/$C$26</f>
        <v>0.938213778276953</v>
      </c>
      <c r="T46" s="68" t="n">
        <f aca="false">VLOOKUP($R46,$K$6:$Q$506,6)/$C$26</f>
        <v>7.55598023610673</v>
      </c>
      <c r="U46" s="69" t="n">
        <f aca="false">VLOOKUP($R46,$K$6:$Q$506,7)/$C$26</f>
        <v>123.115332017813</v>
      </c>
      <c r="V46" s="28" t="s">
        <v>88</v>
      </c>
      <c r="W46" s="78" t="n">
        <f aca="false">G46*S46+H46*T46+I46*U46</f>
        <v>0.201233883247309</v>
      </c>
      <c r="X46" s="25"/>
      <c r="Y46" s="25"/>
      <c r="Z46" s="25"/>
    </row>
    <row r="47" customFormat="false" ht="15.75" hidden="false" customHeight="false" outlineLevel="0" collapsed="false">
      <c r="A47" s="25"/>
      <c r="B47" s="25"/>
      <c r="C47" s="25"/>
      <c r="D47" s="25"/>
      <c r="E47" s="25"/>
      <c r="F47" s="28" t="s">
        <v>90</v>
      </c>
      <c r="G47" s="58" t="n">
        <f aca="false">time_differentiated_CO2!D43</f>
        <v>0</v>
      </c>
      <c r="H47" s="76" t="n">
        <v>0</v>
      </c>
      <c r="I47" s="77" t="n">
        <v>0</v>
      </c>
      <c r="J47" s="25"/>
      <c r="K47" s="61" t="n">
        <v>41</v>
      </c>
      <c r="L47" s="62" t="n">
        <f aca="false">$B$17+$B$18*EXP(-K47/$B$21)+$B$19*EXP(-K47/$B$22)+$B$20*EXP(-K47/$B$23)</f>
        <v>0.511155605993742</v>
      </c>
      <c r="M47" s="63" t="n">
        <f aca="false">EXP(-K47/$D$9)</f>
        <v>0.0309749560242194</v>
      </c>
      <c r="N47" s="63" t="n">
        <f aca="false">EXP(-K47/$D$8)</f>
        <v>0.686501554775486</v>
      </c>
      <c r="O47" s="64" t="n">
        <f aca="false">(K47*$B$17+$B$18*$B$21*(1-EXP(-K47/$B$21))+$B$19*$B$22*(1-EXP(-K47/$B$22))+$B$20*$B$23*(1-EXP(-K47/$B$23)))*$C$7</f>
        <v>4.39517949459713E-014</v>
      </c>
      <c r="P47" s="64" t="n">
        <f aca="false">$D$9*(1-EXP(-K47/$D$9))*$C$9</f>
        <v>2.29233788987036E-012</v>
      </c>
      <c r="Q47" s="65" t="n">
        <f aca="false">$D$8*(1-EXP(-K47/$D$8))*$C$8</f>
        <v>1.22639418129536E-011</v>
      </c>
      <c r="R47" s="66" t="n">
        <f aca="false">$B$13-K47</f>
        <v>459</v>
      </c>
      <c r="S47" s="67" t="n">
        <f aca="false">VLOOKUP($R47,$K$6:$Q$506,5)/$C$26</f>
        <v>0.936650005125993</v>
      </c>
      <c r="T47" s="68" t="n">
        <f aca="false">VLOOKUP($R47,$K$6:$Q$506,6)/$C$26</f>
        <v>7.55598023610673</v>
      </c>
      <c r="U47" s="69" t="n">
        <f aca="false">VLOOKUP($R47,$K$6:$Q$506,7)/$C$26</f>
        <v>123.098407875341</v>
      </c>
      <c r="V47" s="28" t="s">
        <v>90</v>
      </c>
      <c r="W47" s="78" t="n">
        <f aca="false">G47*S47+H47*T47+I47*U47</f>
        <v>0</v>
      </c>
      <c r="X47" s="25"/>
      <c r="Y47" s="25"/>
      <c r="Z47" s="25"/>
    </row>
    <row r="48" customFormat="false" ht="15.75" hidden="false" customHeight="false" outlineLevel="0" collapsed="false">
      <c r="A48" s="25"/>
      <c r="B48" s="25"/>
      <c r="C48" s="25"/>
      <c r="D48" s="25"/>
      <c r="E48" s="25"/>
      <c r="F48" s="28" t="s">
        <v>91</v>
      </c>
      <c r="G48" s="58" t="n">
        <f aca="false">time_differentiated_CO2!D44</f>
        <v>0.0771959207320257</v>
      </c>
      <c r="H48" s="76" t="n">
        <v>0</v>
      </c>
      <c r="I48" s="77" t="n">
        <v>0</v>
      </c>
      <c r="J48" s="25"/>
      <c r="K48" s="61" t="n">
        <v>42</v>
      </c>
      <c r="L48" s="62" t="n">
        <f aca="false">$B$17+$B$18*EXP(-K48/$B$21)+$B$19*EXP(-K48/$B$22)+$B$20*EXP(-K48/$B$23)</f>
        <v>0.508157849744524</v>
      </c>
      <c r="M48" s="63" t="n">
        <f aca="false">EXP(-K48/$D$9)</f>
        <v>0.0284581118105728</v>
      </c>
      <c r="N48" s="63" t="n">
        <f aca="false">EXP(-K48/$D$8)</f>
        <v>0.680232177956485</v>
      </c>
      <c r="O48" s="64" t="n">
        <f aca="false">(K48*$B$17+$B$18*$B$21*(1-EXP(-K48/$B$21))+$B$19*$B$22*(1-EXP(-K48/$B$22))+$B$20*$B$23*(1-EXP(-K48/$B$23)))*$C$7</f>
        <v>4.48206837106261E-014</v>
      </c>
      <c r="P48" s="64" t="n">
        <f aca="false">$D$9*(1-EXP(-K48/$D$9))*$C$9</f>
        <v>2.29829176834822E-012</v>
      </c>
      <c r="Q48" s="65" t="n">
        <f aca="false">$D$8*(1-EXP(-K48/$D$8))*$C$8</f>
        <v>1.250919748705E-011</v>
      </c>
      <c r="R48" s="66" t="n">
        <f aca="false">$B$13-K48</f>
        <v>458</v>
      </c>
      <c r="S48" s="67" t="n">
        <f aca="false">VLOOKUP($R48,$K$6:$Q$506,5)/$C$26</f>
        <v>0.935085265952366</v>
      </c>
      <c r="T48" s="68" t="n">
        <f aca="false">VLOOKUP($R48,$K$6:$Q$506,6)/$C$26</f>
        <v>7.55598023610673</v>
      </c>
      <c r="U48" s="69" t="n">
        <f aca="false">VLOOKUP($R48,$K$6:$Q$506,7)/$C$26</f>
        <v>123.081327751088</v>
      </c>
      <c r="V48" s="28" t="s">
        <v>91</v>
      </c>
      <c r="W48" s="78" t="n">
        <f aca="false">G48*S48+H48*T48+I48*U48</f>
        <v>0.072184768068144</v>
      </c>
      <c r="X48" s="25"/>
      <c r="Y48" s="25"/>
      <c r="Z48" s="25"/>
    </row>
    <row r="49" customFormat="false" ht="15.75" hidden="false" customHeight="false" outlineLevel="0" collapsed="false">
      <c r="A49" s="25"/>
      <c r="B49" s="25"/>
      <c r="C49" s="25"/>
      <c r="D49" s="25"/>
      <c r="E49" s="25"/>
      <c r="F49" s="28" t="s">
        <v>93</v>
      </c>
      <c r="G49" s="58" t="n">
        <f aca="false">time_differentiated_CO2!D45</f>
        <v>0</v>
      </c>
      <c r="H49" s="76" t="n">
        <v>0</v>
      </c>
      <c r="I49" s="77" t="n">
        <v>0</v>
      </c>
      <c r="J49" s="25"/>
      <c r="K49" s="61" t="n">
        <v>43</v>
      </c>
      <c r="L49" s="62" t="n">
        <f aca="false">$B$17+$B$18*EXP(-K49/$B$21)+$B$19*EXP(-K49/$B$22)+$B$20*EXP(-K49/$B$23)</f>
        <v>0.505229268218611</v>
      </c>
      <c r="M49" s="63" t="n">
        <f aca="false">EXP(-K49/$D$9)</f>
        <v>0.0261457716740527</v>
      </c>
      <c r="N49" s="63" t="n">
        <f aca="false">EXP(-K49/$D$8)</f>
        <v>0.674020055320559</v>
      </c>
      <c r="O49" s="64" t="n">
        <f aca="false">(K49*$B$17+$B$18*$B$21*(1-EXP(-K49/$B$21))+$B$19*$B$22*(1-EXP(-K49/$B$22))+$B$20*$B$23*(1-EXP(-K49/$B$23)))*$C$7</f>
        <v>4.56845209455427E-014</v>
      </c>
      <c r="P49" s="64" t="n">
        <f aca="false">$D$9*(1-EXP(-K49/$D$9))*$C$9</f>
        <v>2.30376186939687E-012</v>
      </c>
      <c r="Q49" s="65" t="n">
        <f aca="false">$D$8*(1-EXP(-K49/$D$8))*$C$8</f>
        <v>1.27522133989387E-011</v>
      </c>
      <c r="R49" s="66" t="n">
        <f aca="false">$B$13-K49</f>
        <v>457</v>
      </c>
      <c r="S49" s="67" t="n">
        <f aca="false">VLOOKUP($R49,$K$6:$Q$506,5)/$C$26</f>
        <v>0.9335195582999</v>
      </c>
      <c r="T49" s="68" t="n">
        <f aca="false">VLOOKUP($R49,$K$6:$Q$506,6)/$C$26</f>
        <v>7.55598023610673</v>
      </c>
      <c r="U49" s="69" t="n">
        <f aca="false">VLOOKUP($R49,$K$6:$Q$506,7)/$C$26</f>
        <v>123.064090207445</v>
      </c>
      <c r="V49" s="28" t="s">
        <v>93</v>
      </c>
      <c r="W49" s="78" t="n">
        <f aca="false">G49*S49+H49*T49+I49*U49</f>
        <v>0</v>
      </c>
      <c r="X49" s="25"/>
      <c r="Y49" s="25"/>
      <c r="Z49" s="25"/>
    </row>
    <row r="50" customFormat="false" ht="15.75" hidden="false" customHeight="false" outlineLevel="0" collapsed="false">
      <c r="A50" s="25"/>
      <c r="B50" s="25"/>
      <c r="C50" s="25"/>
      <c r="D50" s="25"/>
      <c r="E50" s="25"/>
      <c r="F50" s="28" t="s">
        <v>94</v>
      </c>
      <c r="G50" s="58" t="n">
        <f aca="false">time_differentiated_CO2!D46</f>
        <v>0</v>
      </c>
      <c r="H50" s="76" t="n">
        <v>0</v>
      </c>
      <c r="I50" s="77" t="n">
        <v>0</v>
      </c>
      <c r="J50" s="25"/>
      <c r="K50" s="61" t="n">
        <v>44</v>
      </c>
      <c r="L50" s="62" t="n">
        <f aca="false">$B$17+$B$18*EXP(-K50/$B$21)+$B$19*EXP(-K50/$B$22)+$B$20*EXP(-K50/$B$23)</f>
        <v>0.502367869444057</v>
      </c>
      <c r="M50" s="63" t="n">
        <f aca="false">EXP(-K50/$D$9)</f>
        <v>0.0240213188064614</v>
      </c>
      <c r="N50" s="63" t="n">
        <f aca="false">EXP(-K50/$D$8)</f>
        <v>0.667864664002107</v>
      </c>
      <c r="O50" s="64" t="n">
        <f aca="false">(K50*$B$17+$B$18*$B$21*(1-EXP(-K50/$B$21))+$B$19*$B$22*(1-EXP(-K50/$B$22))+$B$20*$B$23*(1-EXP(-K50/$B$23)))*$C$7</f>
        <v>4.6543422873684E-014</v>
      </c>
      <c r="P50" s="64" t="n">
        <f aca="false">$D$9*(1-EXP(-K50/$D$9))*$C$9</f>
        <v>2.30878750194775E-012</v>
      </c>
      <c r="Q50" s="65" t="n">
        <f aca="false">$D$8*(1-EXP(-K50/$D$8))*$C$8</f>
        <v>1.29930100029263E-011</v>
      </c>
      <c r="R50" s="66" t="n">
        <f aca="false">$B$13-K50</f>
        <v>456</v>
      </c>
      <c r="S50" s="67" t="n">
        <f aca="false">VLOOKUP($R50,$K$6:$Q$506,5)/$C$26</f>
        <v>0.931952879706082</v>
      </c>
      <c r="T50" s="68" t="n">
        <f aca="false">VLOOKUP($R50,$K$6:$Q$506,6)/$C$26</f>
        <v>7.55598023610673</v>
      </c>
      <c r="U50" s="69" t="n">
        <f aca="false">VLOOKUP($R50,$K$6:$Q$506,7)/$C$26</f>
        <v>123.04669379355</v>
      </c>
      <c r="V50" s="28" t="s">
        <v>94</v>
      </c>
      <c r="W50" s="78" t="n">
        <f aca="false">G50*S50+H50*T50+I50*U50</f>
        <v>0</v>
      </c>
      <c r="X50" s="25"/>
      <c r="Y50" s="25"/>
      <c r="Z50" s="25"/>
    </row>
    <row r="51" customFormat="false" ht="15.75" hidden="false" customHeight="false" outlineLevel="0" collapsed="false">
      <c r="A51" s="25"/>
      <c r="B51" s="25"/>
      <c r="C51" s="25"/>
      <c r="D51" s="25"/>
      <c r="E51" s="25"/>
      <c r="F51" s="28" t="s">
        <v>95</v>
      </c>
      <c r="G51" s="58" t="n">
        <f aca="false">time_differentiated_CO2!D47</f>
        <v>0</v>
      </c>
      <c r="H51" s="76" t="n">
        <v>0</v>
      </c>
      <c r="I51" s="77" t="n">
        <v>0</v>
      </c>
      <c r="J51" s="25"/>
      <c r="K51" s="61" t="n">
        <v>45</v>
      </c>
      <c r="L51" s="62" t="n">
        <f aca="false">$B$17+$B$18*EXP(-K51/$B$21)+$B$19*EXP(-K51/$B$22)+$B$20*EXP(-K51/$B$23)</f>
        <v>0.499571747526248</v>
      </c>
      <c r="M51" s="63" t="n">
        <f aca="false">EXP(-K51/$D$9)</f>
        <v>0.0220694865844905</v>
      </c>
      <c r="N51" s="63" t="n">
        <f aca="false">EXP(-K51/$D$8)</f>
        <v>0.661765485910522</v>
      </c>
      <c r="O51" s="64" t="n">
        <f aca="false">(K51*$B$17+$B$18*$B$21*(1-EXP(-K51/$B$21))+$B$19*$B$22*(1-EXP(-K51/$B$22))+$B$20*$B$23*(1-EXP(-K51/$B$23)))*$C$7</f>
        <v>4.73975023967516E-014</v>
      </c>
      <c r="P51" s="64" t="n">
        <f aca="false">$D$9*(1-EXP(-K51/$D$9))*$C$9</f>
        <v>2.31340478091789E-012</v>
      </c>
      <c r="Q51" s="65" t="n">
        <f aca="false">$D$8*(1-EXP(-K51/$D$8))*$C$8</f>
        <v>1.32316075665233E-011</v>
      </c>
      <c r="R51" s="66" t="n">
        <f aca="false">$B$13-K51</f>
        <v>455</v>
      </c>
      <c r="S51" s="67" t="n">
        <f aca="false">VLOOKUP($R51,$K$6:$Q$506,5)/$C$26</f>
        <v>0.930385227702044</v>
      </c>
      <c r="T51" s="68" t="n">
        <f aca="false">VLOOKUP($R51,$K$6:$Q$506,6)/$C$26</f>
        <v>7.55598023610673</v>
      </c>
      <c r="U51" s="69" t="n">
        <f aca="false">VLOOKUP($R51,$K$6:$Q$506,7)/$C$26</f>
        <v>123.029137045174</v>
      </c>
      <c r="V51" s="28" t="s">
        <v>95</v>
      </c>
      <c r="W51" s="78" t="n">
        <f aca="false">G51*S51+H51*T51+I51*U51</f>
        <v>0</v>
      </c>
      <c r="X51" s="25"/>
      <c r="Y51" s="25"/>
      <c r="Z51" s="25"/>
    </row>
    <row r="52" customFormat="false" ht="15.75" hidden="false" customHeight="false" outlineLevel="0" collapsed="false">
      <c r="A52" s="25"/>
      <c r="B52" s="25"/>
      <c r="C52" s="25"/>
      <c r="D52" s="25"/>
      <c r="E52" s="25"/>
      <c r="F52" s="28" t="s">
        <v>96</v>
      </c>
      <c r="G52" s="58" t="n">
        <f aca="false">time_differentiated_CO2!D48</f>
        <v>0</v>
      </c>
      <c r="H52" s="76" t="n">
        <v>0</v>
      </c>
      <c r="I52" s="77" t="n">
        <v>0</v>
      </c>
      <c r="J52" s="25"/>
      <c r="K52" s="61" t="n">
        <v>46</v>
      </c>
      <c r="L52" s="62" t="n">
        <f aca="false">$B$17+$B$18*EXP(-K52/$B$21)+$B$19*EXP(-K52/$B$22)+$B$20*EXP(-K52/$B$23)</f>
        <v>0.496839073610766</v>
      </c>
      <c r="M52" s="63" t="n">
        <f aca="false">EXP(-K52/$D$9)</f>
        <v>0.0202762488615735</v>
      </c>
      <c r="N52" s="63" t="n">
        <f aca="false">EXP(-K52/$D$8)</f>
        <v>0.655722007686588</v>
      </c>
      <c r="O52" s="64" t="n">
        <f aca="false">(K52*$B$17+$B$18*$B$21*(1-EXP(-K52/$B$21))+$B$19*$B$22*(1-EXP(-K52/$B$22))+$B$20*$B$23*(1-EXP(-K52/$B$23)))*$C$7</f>
        <v>4.82468692339737E-014</v>
      </c>
      <c r="P52" s="64" t="n">
        <f aca="false">$D$9*(1-EXP(-K52/$D$9))*$C$9</f>
        <v>2.31764688673687E-012</v>
      </c>
      <c r="Q52" s="65" t="n">
        <f aca="false">$D$8*(1-EXP(-K52/$D$8))*$C$8</f>
        <v>1.34680261721502E-011</v>
      </c>
      <c r="R52" s="66" t="n">
        <f aca="false">$B$13-K52</f>
        <v>454</v>
      </c>
      <c r="S52" s="67" t="n">
        <f aca="false">VLOOKUP($R52,$K$6:$Q$506,5)/$C$26</f>
        <v>0.928816599812539</v>
      </c>
      <c r="T52" s="68" t="n">
        <f aca="false">VLOOKUP($R52,$K$6:$Q$506,6)/$C$26</f>
        <v>7.55598023610673</v>
      </c>
      <c r="U52" s="69" t="n">
        <f aca="false">VLOOKUP($R52,$K$6:$Q$506,7)/$C$26</f>
        <v>123.011418484589</v>
      </c>
      <c r="V52" s="28" t="s">
        <v>96</v>
      </c>
      <c r="W52" s="78" t="n">
        <f aca="false">G52*S52+H52*T52+I52*U52</f>
        <v>0</v>
      </c>
      <c r="X52" s="25"/>
      <c r="Y52" s="25"/>
      <c r="Z52" s="25"/>
    </row>
    <row r="53" customFormat="false" ht="15.75" hidden="false" customHeight="false" outlineLevel="0" collapsed="false">
      <c r="A53" s="25"/>
      <c r="B53" s="25"/>
      <c r="C53" s="25"/>
      <c r="D53" s="25"/>
      <c r="E53" s="25"/>
      <c r="F53" s="28" t="s">
        <v>97</v>
      </c>
      <c r="G53" s="58" t="n">
        <f aca="false">time_differentiated_CO2!D49</f>
        <v>0</v>
      </c>
      <c r="H53" s="76" t="n">
        <v>0</v>
      </c>
      <c r="I53" s="77" t="n">
        <v>0</v>
      </c>
      <c r="J53" s="25"/>
      <c r="K53" s="61" t="n">
        <v>47</v>
      </c>
      <c r="L53" s="62" t="n">
        <f aca="false">$B$17+$B$18*EXP(-K53/$B$21)+$B$19*EXP(-K53/$B$22)+$B$20*EXP(-K53/$B$23)</f>
        <v>0.494168088482119</v>
      </c>
      <c r="M53" s="63" t="n">
        <f aca="false">EXP(-K53/$D$9)</f>
        <v>0.0186287191739831</v>
      </c>
      <c r="N53" s="63" t="n">
        <f aca="false">EXP(-K53/$D$8)</f>
        <v>0.649733720659265</v>
      </c>
      <c r="O53" s="64" t="n">
        <f aca="false">(K53*$B$17+$B$18*$B$21*(1-EXP(-K53/$B$21))+$B$19*$B$22*(1-EXP(-K53/$B$22))+$B$20*$B$23*(1-EXP(-K53/$B$23)))*$C$7</f>
        <v>4.90916300469321E-014</v>
      </c>
      <c r="P53" s="64" t="n">
        <f aca="false">$D$9*(1-EXP(-K53/$D$9))*$C$9</f>
        <v>2.32154430378613E-012</v>
      </c>
      <c r="Q53" s="65" t="n">
        <f aca="false">$D$8*(1-EXP(-K53/$D$8))*$C$8</f>
        <v>1.37022857188276E-011</v>
      </c>
      <c r="R53" s="66" t="n">
        <f aca="false">$B$13-K53</f>
        <v>453</v>
      </c>
      <c r="S53" s="67" t="n">
        <f aca="false">VLOOKUP($R53,$K$6:$Q$506,5)/$C$26</f>
        <v>0.927246993555927</v>
      </c>
      <c r="T53" s="68" t="n">
        <f aca="false">VLOOKUP($R53,$K$6:$Q$506,6)/$C$26</f>
        <v>7.55598023610673</v>
      </c>
      <c r="U53" s="69" t="n">
        <f aca="false">VLOOKUP($R53,$K$6:$Q$506,7)/$C$26</f>
        <v>122.993536620449</v>
      </c>
      <c r="V53" s="28" t="s">
        <v>97</v>
      </c>
      <c r="W53" s="78" t="n">
        <f aca="false">G53*S53+H53*T53+I53*U53</f>
        <v>0</v>
      </c>
      <c r="X53" s="25"/>
      <c r="Y53" s="25"/>
      <c r="Z53" s="25"/>
    </row>
    <row r="54" customFormat="false" ht="15.75" hidden="false" customHeight="false" outlineLevel="0" collapsed="false">
      <c r="A54" s="25"/>
      <c r="B54" s="25"/>
      <c r="C54" s="25"/>
      <c r="D54" s="25"/>
      <c r="E54" s="25"/>
      <c r="F54" s="28" t="s">
        <v>98</v>
      </c>
      <c r="G54" s="58" t="n">
        <f aca="false">time_differentiated_CO2!D50</f>
        <v>0.220559773520073</v>
      </c>
      <c r="H54" s="76" t="n">
        <v>0</v>
      </c>
      <c r="I54" s="77" t="n">
        <v>0</v>
      </c>
      <c r="J54" s="25"/>
      <c r="K54" s="61" t="n">
        <v>48</v>
      </c>
      <c r="L54" s="62" t="n">
        <f aca="false">$B$17+$B$18*EXP(-K54/$B$21)+$B$19*EXP(-K54/$B$22)+$B$20*EXP(-K54/$B$23)</f>
        <v>0.491557096465588</v>
      </c>
      <c r="M54" s="63" t="n">
        <f aca="false">EXP(-K54/$D$9)</f>
        <v>0.0171150581368527</v>
      </c>
      <c r="N54" s="63" t="n">
        <f aca="false">EXP(-K54/$D$8)</f>
        <v>0.643800120802878</v>
      </c>
      <c r="O54" s="64" t="n">
        <f aca="false">(K54*$B$17+$B$18*$B$21*(1-EXP(-K54/$B$21))+$B$19*$B$22*(1-EXP(-K54/$B$22))+$B$20*$B$23*(1-EXP(-K54/$B$23)))*$C$7</f>
        <v>4.99318885529249E-014</v>
      </c>
      <c r="P54" s="64" t="n">
        <f aca="false">$D$9*(1-EXP(-K54/$D$9))*$C$9</f>
        <v>2.32512503946413E-012</v>
      </c>
      <c r="Q54" s="65" t="n">
        <f aca="false">$D$8*(1-EXP(-K54/$D$8))*$C$8</f>
        <v>1.39344059238511E-011</v>
      </c>
      <c r="R54" s="66" t="n">
        <f aca="false">$B$13-K54</f>
        <v>452</v>
      </c>
      <c r="S54" s="67" t="n">
        <f aca="false">VLOOKUP($R54,$K$6:$Q$506,5)/$C$26</f>
        <v>0.925676406444151</v>
      </c>
      <c r="T54" s="68" t="n">
        <f aca="false">VLOOKUP($R54,$K$6:$Q$506,6)/$C$26</f>
        <v>7.55598023610673</v>
      </c>
      <c r="U54" s="69" t="n">
        <f aca="false">VLOOKUP($R54,$K$6:$Q$506,7)/$C$26</f>
        <v>122.975489947662</v>
      </c>
      <c r="V54" s="28" t="s">
        <v>98</v>
      </c>
      <c r="W54" s="78" t="n">
        <f aca="false">G54*S54+H54*T54+I54*U54</f>
        <v>0.204166978558197</v>
      </c>
      <c r="X54" s="25"/>
      <c r="Y54" s="25"/>
      <c r="Z54" s="25"/>
    </row>
    <row r="55" customFormat="false" ht="15.75" hidden="false" customHeight="false" outlineLevel="0" collapsed="false">
      <c r="A55" s="25"/>
      <c r="B55" s="25"/>
      <c r="C55" s="25"/>
      <c r="D55" s="25"/>
      <c r="E55" s="25"/>
      <c r="F55" s="28" t="s">
        <v>100</v>
      </c>
      <c r="G55" s="58" t="n">
        <f aca="false">time_differentiated_CO2!D51</f>
        <v>0</v>
      </c>
      <c r="H55" s="76" t="n">
        <v>0</v>
      </c>
      <c r="I55" s="77" t="n">
        <v>0</v>
      </c>
      <c r="J55" s="25"/>
      <c r="K55" s="61" t="n">
        <v>49</v>
      </c>
      <c r="L55" s="62" t="n">
        <f aca="false">$B$17+$B$18*EXP(-K55/$B$21)+$B$19*EXP(-K55/$B$22)+$B$20*EXP(-K55/$B$23)</f>
        <v>0.489004460368277</v>
      </c>
      <c r="M55" s="63" t="n">
        <f aca="false">EXP(-K55/$D$9)</f>
        <v>0.0157243883646573</v>
      </c>
      <c r="N55" s="63" t="n">
        <f aca="false">EXP(-K55/$D$8)</f>
        <v>0.637920708694698</v>
      </c>
      <c r="O55" s="64" t="n">
        <f aca="false">(K55*$B$17+$B$18*$B$21*(1-EXP(-K55/$B$21))+$B$19*$B$22*(1-EXP(-K55/$B$22))+$B$20*$B$23*(1-EXP(-K55/$B$23)))*$C$7</f>
        <v>5.07677456288514E-014</v>
      </c>
      <c r="P55" s="64" t="n">
        <f aca="false">$D$9*(1-EXP(-K55/$D$9))*$C$9</f>
        <v>2.32841482545152E-012</v>
      </c>
      <c r="Q55" s="65" t="n">
        <f aca="false">$D$8*(1-EXP(-K55/$D$8))*$C$8</f>
        <v>1.41644063244511E-011</v>
      </c>
      <c r="R55" s="66" t="n">
        <f aca="false">$B$13-K55</f>
        <v>451</v>
      </c>
      <c r="S55" s="67" t="n">
        <f aca="false">VLOOKUP($R55,$K$6:$Q$506,5)/$C$26</f>
        <v>0.924104835982717</v>
      </c>
      <c r="T55" s="68" t="n">
        <f aca="false">VLOOKUP($R55,$K$6:$Q$506,6)/$C$26</f>
        <v>7.55598023610673</v>
      </c>
      <c r="U55" s="69" t="n">
        <f aca="false">VLOOKUP($R55,$K$6:$Q$506,7)/$C$26</f>
        <v>122.957276947265</v>
      </c>
      <c r="V55" s="28" t="s">
        <v>100</v>
      </c>
      <c r="W55" s="78" t="n">
        <f aca="false">G55*S55+H55*T55+I55*U55</f>
        <v>0</v>
      </c>
      <c r="X55" s="25"/>
      <c r="Y55" s="25"/>
      <c r="Z55" s="25"/>
    </row>
    <row r="56" customFormat="false" ht="15.75" hidden="false" customHeight="false" outlineLevel="0" collapsed="false">
      <c r="A56" s="25"/>
      <c r="B56" s="25"/>
      <c r="C56" s="25"/>
      <c r="D56" s="25"/>
      <c r="E56" s="25"/>
      <c r="F56" s="28" t="s">
        <v>101</v>
      </c>
      <c r="G56" s="58" t="n">
        <f aca="false">time_differentiated_CO2!D52</f>
        <v>0.099251898084033</v>
      </c>
      <c r="H56" s="76" t="n">
        <v>0</v>
      </c>
      <c r="I56" s="77" t="n">
        <v>0</v>
      </c>
      <c r="J56" s="25"/>
      <c r="K56" s="61" t="n">
        <v>50</v>
      </c>
      <c r="L56" s="62" t="n">
        <f aca="false">$B$17+$B$18*EXP(-K56/$B$21)+$B$19*EXP(-K56/$B$22)+$B$20*EXP(-K56/$B$23)</f>
        <v>0.486508597249989</v>
      </c>
      <c r="M56" s="63" t="n">
        <f aca="false">EXP(-K56/$D$9)</f>
        <v>0.0144467163047591</v>
      </c>
      <c r="N56" s="63" t="n">
        <f aca="false">EXP(-K56/$D$8)</f>
        <v>0.632094989472897</v>
      </c>
      <c r="O56" s="64" t="n">
        <f aca="false">(K56*$B$17+$B$18*$B$21*(1-EXP(-K56/$B$21))+$B$19*$B$22*(1-EXP(-K56/$B$22))+$B$20*$B$23*(1-EXP(-K56/$B$23)))*$C$7</f>
        <v>5.15992994072055E-014</v>
      </c>
      <c r="P56" s="64" t="n">
        <f aca="false">$D$9*(1-EXP(-K56/$D$9))*$C$9</f>
        <v>2.33143730262271E-012</v>
      </c>
      <c r="Q56" s="65" t="n">
        <f aca="false">$D$8*(1-EXP(-K56/$D$8))*$C$8</f>
        <v>1.43923062794368E-011</v>
      </c>
      <c r="R56" s="66" t="n">
        <f aca="false">$B$13-K56</f>
        <v>450</v>
      </c>
      <c r="S56" s="67" t="n">
        <f aca="false">VLOOKUP($R56,$K$6:$Q$506,5)/$C$26</f>
        <v>0.922532279670682</v>
      </c>
      <c r="T56" s="68" t="n">
        <f aca="false">VLOOKUP($R56,$K$6:$Q$506,6)/$C$26</f>
        <v>7.55598023610673</v>
      </c>
      <c r="U56" s="69" t="n">
        <f aca="false">VLOOKUP($R56,$K$6:$Q$506,7)/$C$26</f>
        <v>122.938896086297</v>
      </c>
      <c r="V56" s="28" t="s">
        <v>101</v>
      </c>
      <c r="W56" s="78" t="n">
        <f aca="false">G56*S56+H56*T56+I56*U56</f>
        <v>0.0915630798011052</v>
      </c>
      <c r="X56" s="25"/>
      <c r="Y56" s="25"/>
      <c r="Z56" s="25"/>
    </row>
    <row r="57" customFormat="false" ht="15.75" hidden="false" customHeight="false" outlineLevel="0" collapsed="false">
      <c r="A57" s="25"/>
      <c r="B57" s="25"/>
      <c r="C57" s="25"/>
      <c r="D57" s="25"/>
      <c r="E57" s="25"/>
      <c r="F57" s="28" t="s">
        <v>103</v>
      </c>
      <c r="G57" s="58" t="n">
        <f aca="false">time_differentiated_CO2!D53</f>
        <v>0</v>
      </c>
      <c r="H57" s="76" t="n">
        <v>0</v>
      </c>
      <c r="I57" s="77" t="n">
        <v>0</v>
      </c>
      <c r="J57" s="25"/>
      <c r="K57" s="61" t="n">
        <v>51</v>
      </c>
      <c r="L57" s="62" t="n">
        <f aca="false">$B$17+$B$18*EXP(-K57/$B$21)+$B$19*EXP(-K57/$B$22)+$B$20*EXP(-K57/$B$23)</f>
        <v>0.484067974857788</v>
      </c>
      <c r="M57" s="63" t="n">
        <f aca="false">EXP(-K57/$D$9)</f>
        <v>0.0132728604223037</v>
      </c>
      <c r="N57" s="63" t="n">
        <f aca="false">EXP(-K57/$D$8)</f>
        <v>0.626322472794906</v>
      </c>
      <c r="O57" s="64" t="n">
        <f aca="false">(K57*$B$17+$B$18*$B$21*(1-EXP(-K57/$B$21))+$B$19*$B$22*(1-EXP(-K57/$B$22))+$B$20*$B$23*(1-EXP(-K57/$B$23)))*$C$7</f>
        <v>5.24266453654464E-014</v>
      </c>
      <c r="P57" s="64" t="n">
        <f aca="false">$D$9*(1-EXP(-K57/$D$9))*$C$9</f>
        <v>2.33421419093259E-012</v>
      </c>
      <c r="Q57" s="65" t="n">
        <f aca="false">$D$8*(1-EXP(-K57/$D$8))*$C$8</f>
        <v>1.46181249708262E-011</v>
      </c>
      <c r="R57" s="66" t="n">
        <f aca="false">$B$13-K57</f>
        <v>449</v>
      </c>
      <c r="S57" s="67" t="n">
        <f aca="false">VLOOKUP($R57,$K$6:$Q$506,5)/$C$26</f>
        <v>0.920958735000623</v>
      </c>
      <c r="T57" s="68" t="n">
        <f aca="false">VLOOKUP($R57,$K$6:$Q$506,6)/$C$26</f>
        <v>7.55598023610673</v>
      </c>
      <c r="U57" s="69" t="n">
        <f aca="false">VLOOKUP($R57,$K$6:$Q$506,7)/$C$26</f>
        <v>122.920345817666</v>
      </c>
      <c r="V57" s="28" t="s">
        <v>103</v>
      </c>
      <c r="W57" s="78" t="n">
        <f aca="false">G57*S57+H57*T57+I57*U57</f>
        <v>0</v>
      </c>
      <c r="X57" s="25"/>
      <c r="Y57" s="25"/>
      <c r="Z57" s="25"/>
    </row>
    <row r="58" customFormat="false" ht="15.75" hidden="false" customHeight="false" outlineLevel="0" collapsed="false">
      <c r="A58" s="25"/>
      <c r="B58" s="25"/>
      <c r="C58" s="25"/>
      <c r="D58" s="25"/>
      <c r="E58" s="25"/>
      <c r="F58" s="28" t="s">
        <v>104</v>
      </c>
      <c r="G58" s="58" t="n">
        <f aca="false">time_differentiated_CO2!D54</f>
        <v>0</v>
      </c>
      <c r="H58" s="76" t="n">
        <v>0</v>
      </c>
      <c r="I58" s="77" t="n">
        <v>0</v>
      </c>
      <c r="J58" s="25"/>
      <c r="K58" s="61" t="n">
        <v>52</v>
      </c>
      <c r="L58" s="62" t="n">
        <f aca="false">$B$17+$B$18*EXP(-K58/$B$21)+$B$19*EXP(-K58/$B$22)+$B$20*EXP(-K58/$B$23)</f>
        <v>0.48168110859242</v>
      </c>
      <c r="M58" s="63" t="n">
        <f aca="false">EXP(-K58/$D$9)</f>
        <v>0.0121943852203924</v>
      </c>
      <c r="N58" s="63" t="n">
        <f aca="false">EXP(-K58/$D$8)</f>
        <v>0.620602672796136</v>
      </c>
      <c r="O58" s="64" t="n">
        <f aca="false">(K58*$B$17+$B$18*$B$21*(1-EXP(-K58/$B$21))+$B$19*$B$22*(1-EXP(-K58/$B$22))+$B$20*$B$23*(1-EXP(-K58/$B$23)))*$C$7</f>
        <v>5.32498764097606E-014</v>
      </c>
      <c r="P58" s="64" t="n">
        <f aca="false">$D$9*(1-EXP(-K58/$D$9))*$C$9</f>
        <v>2.33676544549923E-012</v>
      </c>
      <c r="Q58" s="65" t="n">
        <f aca="false">$D$8*(1-EXP(-K58/$D$8))*$C$8</f>
        <v>1.48418814054598E-011</v>
      </c>
      <c r="R58" s="66" t="n">
        <f aca="false">$B$13-K58</f>
        <v>448</v>
      </c>
      <c r="S58" s="67" t="n">
        <f aca="false">VLOOKUP($R58,$K$6:$Q$506,5)/$C$26</f>
        <v>0.919384199458628</v>
      </c>
      <c r="T58" s="68" t="n">
        <f aca="false">VLOOKUP($R58,$K$6:$Q$506,6)/$C$26</f>
        <v>7.55598023610673</v>
      </c>
      <c r="U58" s="69" t="n">
        <f aca="false">VLOOKUP($R58,$K$6:$Q$506,7)/$C$26</f>
        <v>122.901624580021</v>
      </c>
      <c r="V58" s="28" t="s">
        <v>104</v>
      </c>
      <c r="W58" s="78" t="n">
        <f aca="false">G58*S58+H58*T58+I58*U58</f>
        <v>0</v>
      </c>
      <c r="X58" s="25"/>
      <c r="Y58" s="25"/>
      <c r="Z58" s="25"/>
    </row>
    <row r="59" customFormat="false" ht="15.75" hidden="false" customHeight="false" outlineLevel="0" collapsed="false">
      <c r="A59" s="25"/>
      <c r="B59" s="25"/>
      <c r="C59" s="25"/>
      <c r="D59" s="25"/>
      <c r="E59" s="25"/>
      <c r="F59" s="28" t="s">
        <v>105</v>
      </c>
      <c r="G59" s="58" t="n">
        <f aca="false">time_differentiated_CO2!D55</f>
        <v>0</v>
      </c>
      <c r="H59" s="76" t="n">
        <v>0</v>
      </c>
      <c r="I59" s="77" t="n">
        <v>0</v>
      </c>
      <c r="J59" s="25"/>
      <c r="K59" s="61" t="n">
        <v>53</v>
      </c>
      <c r="L59" s="62" t="n">
        <f aca="false">$B$17+$B$18*EXP(-K59/$B$21)+$B$19*EXP(-K59/$B$22)+$B$20*EXP(-K59/$B$23)</f>
        <v>0.479346558901895</v>
      </c>
      <c r="M59" s="63" t="n">
        <f aca="false">EXP(-K59/$D$9)</f>
        <v>0.0112035406213904</v>
      </c>
      <c r="N59" s="63" t="n">
        <f aca="false">EXP(-K59/$D$8)</f>
        <v>0.614935108049089</v>
      </c>
      <c r="O59" s="64" t="n">
        <f aca="false">(K59*$B$17+$B$18*$B$21*(1-EXP(-K59/$B$21))+$B$19*$B$22*(1-EXP(-K59/$B$22))+$B$20*$B$23*(1-EXP(-K59/$B$23)))*$C$7</f>
        <v>5.40690829540284E-014</v>
      </c>
      <c r="P59" s="64" t="n">
        <f aca="false">$D$9*(1-EXP(-K59/$D$9))*$C$9</f>
        <v>2.33910940000421E-012</v>
      </c>
      <c r="Q59" s="65" t="n">
        <f aca="false">$D$8*(1-EXP(-K59/$D$8))*$C$8</f>
        <v>1.50635944166014E-011</v>
      </c>
      <c r="R59" s="66" t="n">
        <f aca="false">$B$13-K59</f>
        <v>447</v>
      </c>
      <c r="S59" s="67" t="n">
        <f aca="false">VLOOKUP($R59,$K$6:$Q$506,5)/$C$26</f>
        <v>0.917808670524268</v>
      </c>
      <c r="T59" s="68" t="n">
        <f aca="false">VLOOKUP($R59,$K$6:$Q$506,6)/$C$26</f>
        <v>7.55598023610673</v>
      </c>
      <c r="U59" s="69" t="n">
        <f aca="false">VLOOKUP($R59,$K$6:$Q$506,7)/$C$26</f>
        <v>122.882730797624</v>
      </c>
      <c r="V59" s="28" t="s">
        <v>105</v>
      </c>
      <c r="W59" s="78" t="n">
        <f aca="false">G59*S59+H59*T59+I59*U59</f>
        <v>0</v>
      </c>
      <c r="X59" s="25"/>
      <c r="Y59" s="25"/>
      <c r="Z59" s="25"/>
    </row>
    <row r="60" customFormat="false" ht="15.75" hidden="false" customHeight="false" outlineLevel="0" collapsed="false">
      <c r="A60" s="25"/>
      <c r="B60" s="25"/>
      <c r="C60" s="25"/>
      <c r="D60" s="25"/>
      <c r="E60" s="25"/>
      <c r="F60" s="28" t="s">
        <v>106</v>
      </c>
      <c r="G60" s="58" t="n">
        <f aca="false">time_differentiated_CO2!D56</f>
        <v>0</v>
      </c>
      <c r="H60" s="76" t="n">
        <v>0</v>
      </c>
      <c r="I60" s="77" t="n">
        <v>0</v>
      </c>
      <c r="J60" s="25"/>
      <c r="K60" s="61" t="n">
        <v>54</v>
      </c>
      <c r="L60" s="62" t="n">
        <f aca="false">$B$17+$B$18*EXP(-K60/$B$21)+$B$19*EXP(-K60/$B$22)+$B$20*EXP(-K60/$B$23)</f>
        <v>0.477062929019148</v>
      </c>
      <c r="M60" s="63" t="n">
        <f aca="false">EXP(-K60/$D$9)</f>
        <v>0.0102932062737564</v>
      </c>
      <c r="N60" s="63" t="n">
        <f aca="false">EXP(-K60/$D$8)</f>
        <v>0.609319301522833</v>
      </c>
      <c r="O60" s="64" t="n">
        <f aca="false">(K60*$B$17+$B$18*$B$21*(1-EXP(-K60/$B$21))+$B$19*$B$22*(1-EXP(-K60/$B$22))+$B$20*$B$23*(1-EXP(-K60/$B$23)))*$C$7</f>
        <v>5.48843529946523E-014</v>
      </c>
      <c r="P60" s="64" t="n">
        <f aca="false">$D$9*(1-EXP(-K60/$D$9))*$C$9</f>
        <v>2.34126289844112E-012</v>
      </c>
      <c r="Q60" s="65" t="n">
        <f aca="false">$D$8*(1-EXP(-K60/$D$8))*$C$8</f>
        <v>1.52832826655224E-011</v>
      </c>
      <c r="R60" s="66" t="n">
        <f aca="false">$B$13-K60</f>
        <v>446</v>
      </c>
      <c r="S60" s="67" t="n">
        <f aca="false">VLOOKUP($R60,$K$6:$Q$506,5)/$C$26</f>
        <v>0.91623214567058</v>
      </c>
      <c r="T60" s="68" t="n">
        <f aca="false">VLOOKUP($R60,$K$6:$Q$506,6)/$C$26</f>
        <v>7.55598023610673</v>
      </c>
      <c r="U60" s="69" t="n">
        <f aca="false">VLOOKUP($R60,$K$6:$Q$506,7)/$C$26</f>
        <v>122.863662880209</v>
      </c>
      <c r="V60" s="28" t="s">
        <v>106</v>
      </c>
      <c r="W60" s="78" t="n">
        <f aca="false">G60*S60+H60*T60+I60*U60</f>
        <v>0</v>
      </c>
      <c r="X60" s="25"/>
      <c r="Y60" s="25"/>
      <c r="Z60" s="25"/>
    </row>
    <row r="61" customFormat="false" ht="15.75" hidden="false" customHeight="false" outlineLevel="0" collapsed="false">
      <c r="A61" s="25"/>
      <c r="B61" s="25"/>
      <c r="C61" s="25"/>
      <c r="D61" s="25"/>
      <c r="E61" s="25"/>
      <c r="F61" s="28" t="s">
        <v>107</v>
      </c>
      <c r="G61" s="58" t="n">
        <f aca="false">time_differentiated_CO2!D57</f>
        <v>0.214486173521005</v>
      </c>
      <c r="H61" s="76" t="n">
        <v>0</v>
      </c>
      <c r="I61" s="77" t="n">
        <v>0</v>
      </c>
      <c r="J61" s="25"/>
      <c r="K61" s="61" t="n">
        <v>55</v>
      </c>
      <c r="L61" s="62" t="n">
        <f aca="false">$B$17+$B$18*EXP(-K61/$B$21)+$B$19*EXP(-K61/$B$22)+$B$20*EXP(-K61/$B$23)</f>
        <v>0.474828862977715</v>
      </c>
      <c r="M61" s="63" t="n">
        <f aca="false">EXP(-K61/$D$9)</f>
        <v>0.00945684038417387</v>
      </c>
      <c r="N61" s="63" t="n">
        <f aca="false">EXP(-K61/$D$8)</f>
        <v>0.603754780542853</v>
      </c>
      <c r="O61" s="64" t="n">
        <f aca="false">(K61*$B$17+$B$18*$B$21*(1-EXP(-K61/$B$21))+$B$19*$B$22*(1-EXP(-K61/$B$22))+$B$20*$B$23*(1-EXP(-K61/$B$23)))*$C$7</f>
        <v>5.56957721817721E-014</v>
      </c>
      <c r="P61" s="64" t="n">
        <f aca="false">$D$9*(1-EXP(-K61/$D$9))*$C$9</f>
        <v>2.34324141615891E-012</v>
      </c>
      <c r="Q61" s="65" t="n">
        <f aca="false">$D$8*(1-EXP(-K61/$D$8))*$C$8</f>
        <v>1.55009646430727E-011</v>
      </c>
      <c r="R61" s="66" t="n">
        <f aca="false">$B$13-K61</f>
        <v>445</v>
      </c>
      <c r="S61" s="67" t="n">
        <f aca="false">VLOOKUP($R61,$K$6:$Q$506,5)/$C$26</f>
        <v>0.914654622364048</v>
      </c>
      <c r="T61" s="68" t="n">
        <f aca="false">VLOOKUP($R61,$K$6:$Q$506,6)/$C$26</f>
        <v>7.55598023610673</v>
      </c>
      <c r="U61" s="69" t="n">
        <f aca="false">VLOOKUP($R61,$K$6:$Q$506,7)/$C$26</f>
        <v>122.844419222859</v>
      </c>
      <c r="V61" s="28" t="s">
        <v>107</v>
      </c>
      <c r="W61" s="78" t="n">
        <f aca="false">G61*S61+H61*T61+I61*U61</f>
        <v>0.196180770044165</v>
      </c>
      <c r="X61" s="25"/>
      <c r="Y61" s="25"/>
      <c r="Z61" s="25"/>
    </row>
    <row r="62" customFormat="false" ht="15.75" hidden="false" customHeight="false" outlineLevel="0" collapsed="false">
      <c r="A62" s="25"/>
      <c r="B62" s="25"/>
      <c r="C62" s="25"/>
      <c r="D62" s="25"/>
      <c r="E62" s="25"/>
      <c r="F62" s="28" t="s">
        <v>109</v>
      </c>
      <c r="G62" s="58" t="n">
        <f aca="false">time_differentiated_CO2!D58</f>
        <v>0.0275699716900092</v>
      </c>
      <c r="H62" s="76" t="n">
        <v>0</v>
      </c>
      <c r="I62" s="77" t="n">
        <v>0</v>
      </c>
      <c r="J62" s="25"/>
      <c r="K62" s="61" t="n">
        <v>56</v>
      </c>
      <c r="L62" s="62" t="n">
        <f aca="false">$B$17+$B$18*EXP(-K62/$B$21)+$B$19*EXP(-K62/$B$22)+$B$20*EXP(-K62/$B$23)</f>
        <v>0.47264304385296</v>
      </c>
      <c r="M62" s="63" t="n">
        <f aca="false">EXP(-K62/$D$9)</f>
        <v>0.00868843270728557</v>
      </c>
      <c r="N62" s="63" t="n">
        <f aca="false">EXP(-K62/$D$8)</f>
        <v>0.598241076751265</v>
      </c>
      <c r="O62" s="64" t="n">
        <f aca="false">(K62*$B$17+$B$18*$B$21*(1-EXP(-K62/$B$21))+$B$19*$B$22*(1-EXP(-K62/$B$22))+$B$20*$B$23*(1-EXP(-K62/$B$23)))*$C$7</f>
        <v>5.65034238872969E-014</v>
      </c>
      <c r="P62" s="64" t="n">
        <f aca="false">$D$9*(1-EXP(-K62/$D$9))*$C$9</f>
        <v>2.34505917106994E-012</v>
      </c>
      <c r="Q62" s="65" t="n">
        <f aca="false">$D$8*(1-EXP(-K62/$D$8))*$C$8</f>
        <v>1.57166586712376E-011</v>
      </c>
      <c r="R62" s="66" t="n">
        <f aca="false">$B$13-K62</f>
        <v>444</v>
      </c>
      <c r="S62" s="67" t="n">
        <f aca="false">VLOOKUP($R62,$K$6:$Q$506,5)/$C$26</f>
        <v>0.913076098064579</v>
      </c>
      <c r="T62" s="68" t="n">
        <f aca="false">VLOOKUP($R62,$K$6:$Q$506,6)/$C$26</f>
        <v>7.55598023610673</v>
      </c>
      <c r="U62" s="69" t="n">
        <f aca="false">VLOOKUP($R62,$K$6:$Q$506,7)/$C$26</f>
        <v>122.824998205862</v>
      </c>
      <c r="V62" s="28" t="s">
        <v>109</v>
      </c>
      <c r="W62" s="78" t="n">
        <f aca="false">G62*S62+H62*T62+I62*U62</f>
        <v>0.0251734821744645</v>
      </c>
      <c r="X62" s="25"/>
      <c r="Y62" s="25"/>
      <c r="Z62" s="25"/>
    </row>
    <row r="63" customFormat="false" ht="15.75" hidden="false" customHeight="false" outlineLevel="0" collapsed="false">
      <c r="A63" s="25"/>
      <c r="B63" s="25"/>
      <c r="C63" s="25"/>
      <c r="D63" s="25"/>
      <c r="E63" s="25"/>
      <c r="F63" s="28" t="s">
        <v>111</v>
      </c>
      <c r="G63" s="58" t="n">
        <f aca="false">time_differentiated_CO2!D59</f>
        <v>0</v>
      </c>
      <c r="H63" s="76" t="n">
        <v>0</v>
      </c>
      <c r="I63" s="77" t="n">
        <v>0</v>
      </c>
      <c r="J63" s="25"/>
      <c r="K63" s="61" t="n">
        <v>57</v>
      </c>
      <c r="L63" s="62" t="n">
        <f aca="false">$B$17+$B$18*EXP(-K63/$B$21)+$B$19*EXP(-K63/$B$22)+$B$20*EXP(-K63/$B$23)</f>
        <v>0.470504192187091</v>
      </c>
      <c r="M63" s="63" t="n">
        <f aca="false">EXP(-K63/$D$9)</f>
        <v>0.00798246135520709</v>
      </c>
      <c r="N63" s="63" t="n">
        <f aca="false">EXP(-K63/$D$8)</f>
        <v>0.592777726067397</v>
      </c>
      <c r="O63" s="64" t="n">
        <f aca="false">(K63*$B$17+$B$18*$B$21*(1-EXP(-K63/$B$21))+$B$19*$B$22*(1-EXP(-K63/$B$22))+$B$20*$B$23*(1-EXP(-K63/$B$23)))*$C$7</f>
        <v>5.73073892701E-014</v>
      </c>
      <c r="P63" s="64" t="n">
        <f aca="false">$D$9*(1-EXP(-K63/$D$9))*$C$9</f>
        <v>2.34672922582197E-012</v>
      </c>
      <c r="Q63" s="65" t="n">
        <f aca="false">$D$8*(1-EXP(-K63/$D$8))*$C$8</f>
        <v>1.59303829046791E-011</v>
      </c>
      <c r="R63" s="66" t="n">
        <f aca="false">$B$13-K63</f>
        <v>443</v>
      </c>
      <c r="S63" s="67" t="n">
        <f aca="false">VLOOKUP($R63,$K$6:$Q$506,5)/$C$26</f>
        <v>0.911496570225485</v>
      </c>
      <c r="T63" s="68" t="n">
        <f aca="false">VLOOKUP($R63,$K$6:$Q$506,6)/$C$26</f>
        <v>7.55598023610673</v>
      </c>
      <c r="U63" s="69" t="n">
        <f aca="false">VLOOKUP($R63,$K$6:$Q$506,7)/$C$26</f>
        <v>122.805398194577</v>
      </c>
      <c r="V63" s="28" t="s">
        <v>111</v>
      </c>
      <c r="W63" s="78" t="n">
        <f aca="false">G63*S63+H63*T63+I63*U63</f>
        <v>0</v>
      </c>
      <c r="X63" s="25"/>
      <c r="Y63" s="25"/>
      <c r="Z63" s="25"/>
    </row>
    <row r="64" customFormat="false" ht="15.75" hidden="false" customHeight="false" outlineLevel="0" collapsed="false">
      <c r="A64" s="25"/>
      <c r="B64" s="25"/>
      <c r="C64" s="25"/>
      <c r="D64" s="25"/>
      <c r="E64" s="25"/>
      <c r="F64" s="28" t="s">
        <v>112</v>
      </c>
      <c r="G64" s="58" t="n">
        <f aca="false">time_differentiated_CO2!D60</f>
        <v>0</v>
      </c>
      <c r="H64" s="76" t="n">
        <v>0</v>
      </c>
      <c r="I64" s="77" t="n">
        <v>0</v>
      </c>
      <c r="J64" s="25"/>
      <c r="K64" s="61" t="n">
        <v>58</v>
      </c>
      <c r="L64" s="62" t="n">
        <f aca="false">$B$17+$B$18*EXP(-K64/$B$21)+$B$19*EXP(-K64/$B$22)+$B$20*EXP(-K64/$B$23)</f>
        <v>0.468411064564761</v>
      </c>
      <c r="M64" s="63" t="n">
        <f aca="false">EXP(-K64/$D$9)</f>
        <v>0.00733385311644795</v>
      </c>
      <c r="N64" s="63" t="n">
        <f aca="false">EXP(-K64/$D$8)</f>
        <v>0.587364268648728</v>
      </c>
      <c r="O64" s="64" t="n">
        <f aca="false">(K64*$B$17+$B$18*$B$21*(1-EXP(-K64/$B$21))+$B$19*$B$22*(1-EXP(-K64/$B$22))+$B$20*$B$23*(1-EXP(-K64/$B$23)))*$C$7</f>
        <v>5.81077473386618E-014</v>
      </c>
      <c r="P64" s="64" t="n">
        <f aca="false">$D$9*(1-EXP(-K64/$D$9))*$C$9</f>
        <v>2.34826358166823E-012</v>
      </c>
      <c r="Q64" s="65" t="n">
        <f aca="false">$D$8*(1-EXP(-K64/$D$8))*$C$8</f>
        <v>1.61421553322646E-011</v>
      </c>
      <c r="R64" s="66" t="n">
        <f aca="false">$B$13-K64</f>
        <v>442</v>
      </c>
      <c r="S64" s="67" t="n">
        <f aca="false">VLOOKUP($R64,$K$6:$Q$506,5)/$C$26</f>
        <v>0.909916036293462</v>
      </c>
      <c r="T64" s="68" t="n">
        <f aca="false">VLOOKUP($R64,$K$6:$Q$506,6)/$C$26</f>
        <v>7.55598023610673</v>
      </c>
      <c r="U64" s="69" t="n">
        <f aca="false">VLOOKUP($R64,$K$6:$Q$506,7)/$C$26</f>
        <v>122.7856175393</v>
      </c>
      <c r="V64" s="28" t="s">
        <v>112</v>
      </c>
      <c r="W64" s="78" t="n">
        <f aca="false">G64*S64+H64*T64+I64*U64</f>
        <v>0</v>
      </c>
      <c r="X64" s="25"/>
      <c r="Y64" s="25"/>
      <c r="Z64" s="25"/>
    </row>
    <row r="65" customFormat="false" ht="15.75" hidden="false" customHeight="false" outlineLevel="0" collapsed="false">
      <c r="A65" s="25"/>
      <c r="B65" s="25"/>
      <c r="C65" s="25"/>
      <c r="D65" s="25"/>
      <c r="E65" s="25"/>
      <c r="F65" s="28" t="s">
        <v>113</v>
      </c>
      <c r="G65" s="58" t="n">
        <f aca="false">time_differentiated_CO2!D61</f>
        <v>0</v>
      </c>
      <c r="H65" s="76" t="n">
        <v>0</v>
      </c>
      <c r="I65" s="77" t="n">
        <v>0</v>
      </c>
      <c r="J65" s="25"/>
      <c r="K65" s="61" t="n">
        <v>59</v>
      </c>
      <c r="L65" s="62" t="n">
        <f aca="false">$B$17+$B$18*EXP(-K65/$B$21)+$B$19*EXP(-K65/$B$22)+$B$20*EXP(-K65/$B$23)</f>
        <v>0.466362452312772</v>
      </c>
      <c r="M65" s="63" t="n">
        <f aca="false">EXP(-K65/$D$9)</f>
        <v>0.00673794699908547</v>
      </c>
      <c r="N65" s="63" t="n">
        <f aca="false">EXP(-K65/$D$8)</f>
        <v>0.58200024885218</v>
      </c>
      <c r="O65" s="64" t="n">
        <f aca="false">(K65*$B$17+$B$18*$B$21*(1-EXP(-K65/$B$21))+$B$19*$B$22*(1-EXP(-K65/$B$22))+$B$20*$B$23*(1-EXP(-K65/$B$23)))*$C$7</f>
        <v>5.89045750113928E-014</v>
      </c>
      <c r="P65" s="64" t="n">
        <f aca="false">$D$9*(1-EXP(-K65/$D$9))*$C$9</f>
        <v>2.34967326471009E-012</v>
      </c>
      <c r="Q65" s="65" t="n">
        <f aca="false">$D$8*(1-EXP(-K65/$D$8))*$C$8</f>
        <v>1.63519937785805E-011</v>
      </c>
      <c r="R65" s="66" t="n">
        <f aca="false">$B$13-K65</f>
        <v>441</v>
      </c>
      <c r="S65" s="67" t="n">
        <f aca="false">VLOOKUP($R65,$K$6:$Q$506,5)/$C$26</f>
        <v>0.908334493708568</v>
      </c>
      <c r="T65" s="68" t="n">
        <f aca="false">VLOOKUP($R65,$K$6:$Q$506,6)/$C$26</f>
        <v>7.55598023610673</v>
      </c>
      <c r="U65" s="69" t="n">
        <f aca="false">VLOOKUP($R65,$K$6:$Q$506,7)/$C$26</f>
        <v>122.765654575121</v>
      </c>
      <c r="V65" s="28" t="s">
        <v>113</v>
      </c>
      <c r="W65" s="78" t="n">
        <f aca="false">G65*S65+H65*T65+I65*U65</f>
        <v>0</v>
      </c>
      <c r="X65" s="25"/>
      <c r="Y65" s="25"/>
      <c r="Z65" s="25"/>
    </row>
    <row r="66" customFormat="false" ht="15.75" hidden="false" customHeight="false" outlineLevel="0" collapsed="false">
      <c r="A66" s="25"/>
      <c r="B66" s="25"/>
      <c r="C66" s="25"/>
      <c r="D66" s="25"/>
      <c r="E66" s="25"/>
      <c r="F66" s="28" t="s">
        <v>114</v>
      </c>
      <c r="G66" s="58" t="n">
        <f aca="false">time_differentiated_CO2!D62</f>
        <v>0</v>
      </c>
      <c r="H66" s="76" t="n">
        <v>0</v>
      </c>
      <c r="I66" s="77" t="n">
        <v>0</v>
      </c>
      <c r="J66" s="25"/>
      <c r="K66" s="61" t="n">
        <v>60</v>
      </c>
      <c r="L66" s="62" t="n">
        <f aca="false">$B$17+$B$18*EXP(-K66/$B$21)+$B$19*EXP(-K66/$B$22)+$B$20*EXP(-K66/$B$23)</f>
        <v>0.464357180302773</v>
      </c>
      <c r="M66" s="63" t="n">
        <f aca="false">EXP(-K66/$D$9)</f>
        <v>0.00619046073620761</v>
      </c>
      <c r="N66" s="63" t="n">
        <f aca="false">EXP(-K66/$D$8)</f>
        <v>0.576685215195774</v>
      </c>
      <c r="O66" s="64" t="n">
        <f aca="false">(K66*$B$17+$B$18*$B$21*(1-EXP(-K66/$B$21))+$B$19*$B$22*(1-EXP(-K66/$B$22))+$B$20*$B$23*(1-EXP(-K66/$B$23)))*$C$7</f>
        <v>5.96979471748305E-014</v>
      </c>
      <c r="P66" s="64" t="n">
        <f aca="false">$D$9*(1-EXP(-K66/$D$9))*$C$9</f>
        <v>2.35096840513229E-012</v>
      </c>
      <c r="Q66" s="65" t="n">
        <f aca="false">$D$8*(1-EXP(-K66/$D$8))*$C$8</f>
        <v>1.65599159054331E-011</v>
      </c>
      <c r="R66" s="66" t="n">
        <f aca="false">$B$13-K66</f>
        <v>440</v>
      </c>
      <c r="S66" s="67" t="n">
        <f aca="false">VLOOKUP($R66,$K$6:$Q$506,5)/$C$26</f>
        <v>0.906751939904201</v>
      </c>
      <c r="T66" s="68" t="n">
        <f aca="false">VLOOKUP($R66,$K$6:$Q$506,6)/$C$26</f>
        <v>7.55598023610673</v>
      </c>
      <c r="U66" s="69" t="n">
        <f aca="false">VLOOKUP($R66,$K$6:$Q$506,7)/$C$26</f>
        <v>122.745507621784</v>
      </c>
      <c r="V66" s="28" t="s">
        <v>114</v>
      </c>
      <c r="W66" s="78" t="n">
        <f aca="false">G66*S66+H66*T66+I66*U66</f>
        <v>0</v>
      </c>
      <c r="X66" s="25"/>
      <c r="Y66" s="25"/>
      <c r="Z66" s="25"/>
    </row>
    <row r="67" customFormat="false" ht="15.75" hidden="false" customHeight="false" outlineLevel="0" collapsed="false">
      <c r="A67" s="25"/>
      <c r="B67" s="25"/>
      <c r="C67" s="25"/>
      <c r="D67" s="25"/>
      <c r="E67" s="25"/>
      <c r="F67" s="28" t="s">
        <v>115</v>
      </c>
      <c r="G67" s="58" t="n">
        <f aca="false">time_differentiated_CO2!D63</f>
        <v>0</v>
      </c>
      <c r="H67" s="76" t="n">
        <v>0</v>
      </c>
      <c r="I67" s="77" t="n">
        <v>0</v>
      </c>
      <c r="J67" s="25"/>
      <c r="K67" s="61" t="n">
        <v>61</v>
      </c>
      <c r="L67" s="62" t="n">
        <f aca="false">$B$17+$B$18*EXP(-K67/$B$21)+$B$19*EXP(-K67/$B$22)+$B$20*EXP(-K67/$B$23)</f>
        <v>0.462394105840107</v>
      </c>
      <c r="M67" s="63" t="n">
        <f aca="false">EXP(-K67/$D$9)</f>
        <v>0.00568746001292819</v>
      </c>
      <c r="N67" s="63" t="n">
        <f aca="false">EXP(-K67/$D$8)</f>
        <v>0.571418720320622</v>
      </c>
      <c r="O67" s="64" t="n">
        <f aca="false">(K67*$B$17+$B$18*$B$21*(1-EXP(-K67/$B$21))+$B$19*$B$22*(1-EXP(-K67/$B$22))+$B$20*$B$23*(1-EXP(-K67/$B$23)))*$C$7</f>
        <v>6.04879367398709E-014</v>
      </c>
      <c r="P67" s="64" t="n">
        <f aca="false">$D$9*(1-EXP(-K67/$D$9))*$C$9</f>
        <v>2.35215830999985E-012</v>
      </c>
      <c r="Q67" s="65" t="n">
        <f aca="false">$D$8*(1-EXP(-K67/$D$8))*$C$8</f>
        <v>1.67659392133345E-011</v>
      </c>
      <c r="R67" s="66" t="n">
        <f aca="false">$B$13-K67</f>
        <v>439</v>
      </c>
      <c r="S67" s="67" t="n">
        <f aca="false">VLOOKUP($R67,$K$6:$Q$506,5)/$C$26</f>
        <v>0.90516837230708</v>
      </c>
      <c r="T67" s="68" t="n">
        <f aca="false">VLOOKUP($R67,$K$6:$Q$506,6)/$C$26</f>
        <v>7.55598023610673</v>
      </c>
      <c r="U67" s="69" t="n">
        <f aca="false">VLOOKUP($R67,$K$6:$Q$506,7)/$C$26</f>
        <v>122.725174983551</v>
      </c>
      <c r="V67" s="28" t="s">
        <v>115</v>
      </c>
      <c r="W67" s="78" t="n">
        <f aca="false">G67*S67+H67*T67+I67*U67</f>
        <v>0</v>
      </c>
      <c r="X67" s="25"/>
      <c r="Y67" s="25"/>
      <c r="Z67" s="25"/>
    </row>
    <row r="68" customFormat="false" ht="15.75" hidden="false" customHeight="false" outlineLevel="0" collapsed="false">
      <c r="A68" s="25"/>
      <c r="B68" s="25"/>
      <c r="C68" s="25"/>
      <c r="D68" s="25"/>
      <c r="E68" s="25"/>
      <c r="F68" s="28" t="s">
        <v>116</v>
      </c>
      <c r="G68" s="58" t="n">
        <f aca="false">time_differentiated_CO2!D64</f>
        <v>0</v>
      </c>
      <c r="H68" s="76" t="n">
        <v>0</v>
      </c>
      <c r="I68" s="77" t="n">
        <v>0</v>
      </c>
      <c r="J68" s="25"/>
      <c r="K68" s="61" t="n">
        <v>62</v>
      </c>
      <c r="L68" s="62" t="n">
        <f aca="false">$B$17+$B$18*EXP(-K68/$B$21)+$B$19*EXP(-K68/$B$22)+$B$20*EXP(-K68/$B$23)</f>
        <v>0.46047211762531</v>
      </c>
      <c r="M68" s="63" t="n">
        <f aca="false">EXP(-K68/$D$9)</f>
        <v>0.00522533019383523</v>
      </c>
      <c r="N68" s="63" t="n">
        <f aca="false">EXP(-K68/$D$8)</f>
        <v>0.566200320953277</v>
      </c>
      <c r="O68" s="64" t="n">
        <f aca="false">(K68*$B$17+$B$18*$B$21*(1-EXP(-K68/$B$21))+$B$19*$B$22*(1-EXP(-K68/$B$22))+$B$20*$B$23*(1-EXP(-K68/$B$23)))*$C$7</f>
        <v>6.12746146961686E-014</v>
      </c>
      <c r="P68" s="64" t="n">
        <f aca="false">$D$9*(1-EXP(-K68/$D$9))*$C$9</f>
        <v>2.35325153013996E-012</v>
      </c>
      <c r="Q68" s="65" t="n">
        <f aca="false">$D$8*(1-EXP(-K68/$D$8))*$C$8</f>
        <v>1.69700810429759E-011</v>
      </c>
      <c r="R68" s="66" t="n">
        <f aca="false">$B$13-K68</f>
        <v>438</v>
      </c>
      <c r="S68" s="67" t="n">
        <f aca="false">VLOOKUP($R68,$K$6:$Q$506,5)/$C$26</f>
        <v>0.903583788337223</v>
      </c>
      <c r="T68" s="68" t="n">
        <f aca="false">VLOOKUP($R68,$K$6:$Q$506,6)/$C$26</f>
        <v>7.55598023610673</v>
      </c>
      <c r="U68" s="69" t="n">
        <f aca="false">VLOOKUP($R68,$K$6:$Q$506,7)/$C$26</f>
        <v>122.70465494905</v>
      </c>
      <c r="V68" s="28" t="s">
        <v>116</v>
      </c>
      <c r="W68" s="78" t="n">
        <f aca="false">G68*S68+H68*T68+I68*U68</f>
        <v>0</v>
      </c>
      <c r="X68" s="25"/>
      <c r="Y68" s="25"/>
      <c r="Z68" s="25"/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8" t="s">
        <v>117</v>
      </c>
      <c r="G69" s="58" t="n">
        <f aca="false">time_differentiated_CO2!D65</f>
        <v>0</v>
      </c>
      <c r="H69" s="76" t="n">
        <v>0</v>
      </c>
      <c r="I69" s="77" t="n">
        <v>0</v>
      </c>
      <c r="J69" s="25"/>
      <c r="K69" s="61" t="n">
        <v>63</v>
      </c>
      <c r="L69" s="62" t="n">
        <f aca="false">$B$17+$B$18*EXP(-K69/$B$21)+$B$19*EXP(-K69/$B$22)+$B$20*EXP(-K69/$B$23)</f>
        <v>0.458590134777464</v>
      </c>
      <c r="M69" s="63" t="n">
        <f aca="false">EXP(-K69/$D$9)</f>
        <v>0.00480075034770198</v>
      </c>
      <c r="N69" s="63" t="n">
        <f aca="false">EXP(-K69/$D$8)</f>
        <v>0.561029577868424</v>
      </c>
      <c r="O69" s="64" t="n">
        <f aca="false">(K69*$B$17+$B$18*$B$21*(1-EXP(-K69/$B$21))+$B$19*$B$22*(1-EXP(-K69/$B$22))+$B$20*$B$23*(1-EXP(-K69/$B$23)))*$C$7</f>
        <v>6.20580501648212E-014</v>
      </c>
      <c r="P69" s="64" t="n">
        <f aca="false">$D$9*(1-EXP(-K69/$D$9))*$C$9</f>
        <v>2.3542559215895E-012</v>
      </c>
      <c r="Q69" s="65" t="n">
        <f aca="false">$D$8*(1-EXP(-K69/$D$8))*$C$8</f>
        <v>1.71723585766873E-011</v>
      </c>
      <c r="R69" s="66" t="n">
        <f aca="false">$B$13-K69</f>
        <v>437</v>
      </c>
      <c r="S69" s="67" t="n">
        <f aca="false">VLOOKUP($R69,$K$6:$Q$506,5)/$C$26</f>
        <v>0.901998185407924</v>
      </c>
      <c r="T69" s="68" t="n">
        <f aca="false">VLOOKUP($R69,$K$6:$Q$506,6)/$C$26</f>
        <v>7.55598023610673</v>
      </c>
      <c r="U69" s="69" t="n">
        <f aca="false">VLOOKUP($R69,$K$6:$Q$506,7)/$C$26</f>
        <v>122.68394579114</v>
      </c>
      <c r="V69" s="28" t="s">
        <v>117</v>
      </c>
      <c r="W69" s="78" t="n">
        <f aca="false">G69*S69+H69*T69+I69*U69</f>
        <v>0</v>
      </c>
      <c r="X69" s="25"/>
      <c r="Y69" s="25"/>
      <c r="Z69" s="25"/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8" t="s">
        <v>118</v>
      </c>
      <c r="G70" s="58" t="n">
        <f aca="false">time_differentiated_CO2!D66</f>
        <v>0</v>
      </c>
      <c r="H70" s="76" t="n">
        <v>0</v>
      </c>
      <c r="I70" s="77" t="n">
        <v>0</v>
      </c>
      <c r="J70" s="25"/>
      <c r="K70" s="61" t="n">
        <v>64</v>
      </c>
      <c r="L70" s="62" t="n">
        <f aca="false">$B$17+$B$18*EXP(-K70/$B$21)+$B$19*EXP(-K70/$B$22)+$B$20*EXP(-K70/$B$23)</f>
        <v>0.456747105910718</v>
      </c>
      <c r="M70" s="63" t="n">
        <f aca="false">EXP(-K70/$D$9)</f>
        <v>0.00441066938279833</v>
      </c>
      <c r="N70" s="63" t="n">
        <f aca="false">EXP(-K70/$D$8)</f>
        <v>0.555906055851912</v>
      </c>
      <c r="O70" s="64" t="n">
        <f aca="false">(K70*$B$17+$B$18*$B$21*(1-EXP(-K70/$B$21))+$B$19*$B$22*(1-EXP(-K70/$B$22))+$B$20*$B$23*(1-EXP(-K70/$B$23)))*$C$7</f>
        <v>6.28383104494348E-014</v>
      </c>
      <c r="P70" s="64" t="n">
        <f aca="false">$D$9*(1-EXP(-K70/$D$9))*$C$9</f>
        <v>2.35517870204964E-012</v>
      </c>
      <c r="Q70" s="65" t="n">
        <f aca="false">$D$8*(1-EXP(-K70/$D$8))*$C$8</f>
        <v>1.73727888398833E-011</v>
      </c>
      <c r="R70" s="66" t="n">
        <f aca="false">$B$13-K70</f>
        <v>436</v>
      </c>
      <c r="S70" s="67" t="n">
        <f aca="false">VLOOKUP($R70,$K$6:$Q$506,5)/$C$26</f>
        <v>0.900411560925732</v>
      </c>
      <c r="T70" s="68" t="n">
        <f aca="false">VLOOKUP($R70,$K$6:$Q$506,6)/$C$26</f>
        <v>7.55598023610673</v>
      </c>
      <c r="U70" s="69" t="n">
        <f aca="false">VLOOKUP($R70,$K$6:$Q$506,7)/$C$26</f>
        <v>122.66304576676</v>
      </c>
      <c r="V70" s="28" t="s">
        <v>118</v>
      </c>
      <c r="W70" s="78" t="n">
        <f aca="false">G70*S70+H70*T70+I70*U70</f>
        <v>0</v>
      </c>
      <c r="X70" s="25"/>
      <c r="Y70" s="25"/>
      <c r="Z70" s="25"/>
    </row>
    <row r="71" customFormat="false" ht="15.75" hidden="false" customHeight="false" outlineLevel="0" collapsed="false">
      <c r="A71" s="25"/>
      <c r="B71" s="25"/>
      <c r="C71" s="25"/>
      <c r="D71" s="25"/>
      <c r="E71" s="25"/>
      <c r="F71" s="28" t="s">
        <v>119</v>
      </c>
      <c r="G71" s="58" t="n">
        <f aca="false">time_differentiated_CO2!D67</f>
        <v>0</v>
      </c>
      <c r="H71" s="76" t="n">
        <v>0</v>
      </c>
      <c r="I71" s="77" t="n">
        <v>0</v>
      </c>
      <c r="J71" s="25"/>
      <c r="K71" s="61" t="n">
        <v>65</v>
      </c>
      <c r="L71" s="62" t="n">
        <f aca="false">$B$17+$B$18*EXP(-K71/$B$21)+$B$19*EXP(-K71/$B$22)+$B$20*EXP(-K71/$B$23)</f>
        <v>0.454942008256995</v>
      </c>
      <c r="M71" s="63" t="n">
        <f aca="false">EXP(-K71/$D$9)</f>
        <v>0.00405228412130759</v>
      </c>
      <c r="N71" s="63" t="n">
        <f aca="false">EXP(-K71/$D$8)</f>
        <v>0.550829323664116</v>
      </c>
      <c r="O71" s="64" t="n">
        <f aca="false">(K71*$B$17+$B$18*$B$21*(1-EXP(-K71/$B$21))+$B$19*$B$22*(1-EXP(-K71/$B$22))+$B$20*$B$23*(1-EXP(-K71/$B$23)))*$C$7</f>
        <v>6.36154610856549E-014</v>
      </c>
      <c r="P71" s="64" t="n">
        <f aca="false">$D$9*(1-EXP(-K71/$D$9))*$C$9</f>
        <v>2.35602650275324E-012</v>
      </c>
      <c r="Q71" s="65" t="n">
        <f aca="false">$D$8*(1-EXP(-K71/$D$8))*$C$8</f>
        <v>1.75713887024966E-011</v>
      </c>
      <c r="R71" s="66" t="n">
        <f aca="false">$B$13-K71</f>
        <v>435</v>
      </c>
      <c r="S71" s="67" t="n">
        <f aca="false">VLOOKUP($R71,$K$6:$Q$506,5)/$C$26</f>
        <v>0.898823912290427</v>
      </c>
      <c r="T71" s="68" t="n">
        <f aca="false">VLOOKUP($R71,$K$6:$Q$506,6)/$C$26</f>
        <v>7.55598023610673</v>
      </c>
      <c r="U71" s="69" t="n">
        <f aca="false">VLOOKUP($R71,$K$6:$Q$506,7)/$C$26</f>
        <v>122.641953116785</v>
      </c>
      <c r="V71" s="28" t="s">
        <v>119</v>
      </c>
      <c r="W71" s="78" t="n">
        <f aca="false">G71*S71+H71*T71+I71*U71</f>
        <v>0</v>
      </c>
      <c r="X71" s="25"/>
      <c r="Y71" s="25"/>
      <c r="Z71" s="25"/>
    </row>
    <row r="72" customFormat="false" ht="15.75" hidden="false" customHeight="false" outlineLevel="0" collapsed="false">
      <c r="A72" s="25"/>
      <c r="B72" s="25"/>
      <c r="C72" s="25"/>
      <c r="D72" s="25"/>
      <c r="E72" s="25"/>
      <c r="F72" s="28" t="s">
        <v>120</v>
      </c>
      <c r="G72" s="58" t="n">
        <f aca="false">time_differentiated_CO2!D68</f>
        <v>0</v>
      </c>
      <c r="H72" s="76" t="n">
        <v>0</v>
      </c>
      <c r="I72" s="77" t="n">
        <v>0</v>
      </c>
      <c r="J72" s="25"/>
      <c r="K72" s="61" t="n">
        <v>66</v>
      </c>
      <c r="L72" s="62" t="n">
        <f aca="false">$B$17+$B$18*EXP(-K72/$B$21)+$B$19*EXP(-K72/$B$22)+$B$20*EXP(-K72/$B$23)</f>
        <v>0.453173846829208</v>
      </c>
      <c r="M72" s="63" t="n">
        <f aca="false">EXP(-K72/$D$9)</f>
        <v>0.00372301915528825</v>
      </c>
      <c r="N72" s="63" t="n">
        <f aca="false">EXP(-K72/$D$8)</f>
        <v>0.545798954003649</v>
      </c>
      <c r="O72" s="64" t="n">
        <f aca="false">(K72*$B$17+$B$18*$B$21*(1-EXP(-K72/$B$21))+$B$19*$B$22*(1-EXP(-K72/$B$22))+$B$20*$B$23*(1-EXP(-K72/$B$23)))*$C$7</f>
        <v>6.43895658892377E-014</v>
      </c>
      <c r="P72" s="64" t="n">
        <f aca="false">$D$9*(1-EXP(-K72/$D$9))*$C$9</f>
        <v>2.35680541611787E-012</v>
      </c>
      <c r="Q72" s="65" t="n">
        <f aca="false">$D$8*(1-EXP(-K72/$D$8))*$C$8</f>
        <v>1.77681748803975E-011</v>
      </c>
      <c r="R72" s="66" t="n">
        <f aca="false">$B$13-K72</f>
        <v>434</v>
      </c>
      <c r="S72" s="67" t="n">
        <f aca="false">VLOOKUP($R72,$K$6:$Q$506,5)/$C$26</f>
        <v>0.897235236895002</v>
      </c>
      <c r="T72" s="68" t="n">
        <f aca="false">VLOOKUP($R72,$K$6:$Q$506,6)/$C$26</f>
        <v>7.55598023610673</v>
      </c>
      <c r="U72" s="69" t="n">
        <f aca="false">VLOOKUP($R72,$K$6:$Q$506,7)/$C$26</f>
        <v>122.620666065875</v>
      </c>
      <c r="V72" s="28" t="s">
        <v>120</v>
      </c>
      <c r="W72" s="78" t="n">
        <f aca="false">G72*S72+H72*T72+I72*U72</f>
        <v>0</v>
      </c>
      <c r="X72" s="25"/>
      <c r="Y72" s="25"/>
      <c r="Z72" s="25"/>
    </row>
    <row r="73" customFormat="false" ht="15.75" hidden="false" customHeight="false" outlineLevel="0" collapsed="false">
      <c r="A73" s="25"/>
      <c r="B73" s="25"/>
      <c r="C73" s="25"/>
      <c r="D73" s="25"/>
      <c r="E73" s="25"/>
      <c r="F73" s="28" t="s">
        <v>121</v>
      </c>
      <c r="G73" s="58" t="n">
        <f aca="false">time_differentiated_CO2!D69</f>
        <v>0</v>
      </c>
      <c r="H73" s="76" t="n">
        <v>0</v>
      </c>
      <c r="I73" s="77" t="n">
        <v>0</v>
      </c>
      <c r="J73" s="25"/>
      <c r="K73" s="61" t="n">
        <v>67</v>
      </c>
      <c r="L73" s="62" t="n">
        <f aca="false">$B$17+$B$18*EXP(-K73/$B$21)+$B$19*EXP(-K73/$B$22)+$B$20*EXP(-K73/$B$23)</f>
        <v>0.45144165362044</v>
      </c>
      <c r="M73" s="63" t="n">
        <f aca="false">EXP(-K73/$D$9)</f>
        <v>0.00342050833942281</v>
      </c>
      <c r="N73" s="63" t="n">
        <f aca="false">EXP(-K73/$D$8)</f>
        <v>0.540814523471391</v>
      </c>
      <c r="O73" s="64" t="n">
        <f aca="false">(K73*$B$17+$B$18*$B$21*(1-EXP(-K73/$B$21))+$B$19*$B$22*(1-EXP(-K73/$B$22))+$B$20*$B$23*(1-EXP(-K73/$B$23)))*$C$7</f>
        <v>6.51606870027256E-014</v>
      </c>
      <c r="P73" s="64" t="n">
        <f aca="false">$D$9*(1-EXP(-K73/$D$9))*$C$9</f>
        <v>2.35752103952679E-012</v>
      </c>
      <c r="Q73" s="65" t="n">
        <f aca="false">$D$8*(1-EXP(-K73/$D$8))*$C$8</f>
        <v>1.79631639368011E-011</v>
      </c>
      <c r="R73" s="66" t="n">
        <f aca="false">$B$13-K73</f>
        <v>433</v>
      </c>
      <c r="S73" s="67" t="n">
        <f aca="false">VLOOKUP($R73,$K$6:$Q$506,5)/$C$26</f>
        <v>0.895645532125638</v>
      </c>
      <c r="T73" s="68" t="n">
        <f aca="false">VLOOKUP($R73,$K$6:$Q$506,6)/$C$26</f>
        <v>7.55598023610673</v>
      </c>
      <c r="U73" s="69" t="n">
        <f aca="false">VLOOKUP($R73,$K$6:$Q$506,7)/$C$26</f>
        <v>122.59918282233</v>
      </c>
      <c r="V73" s="28" t="s">
        <v>121</v>
      </c>
      <c r="W73" s="78" t="n">
        <f aca="false">G73*S73+H73*T73+I73*U73</f>
        <v>0</v>
      </c>
      <c r="X73" s="25"/>
      <c r="Y73" s="25"/>
      <c r="Z73" s="25"/>
    </row>
    <row r="74" customFormat="false" ht="15.75" hidden="false" customHeight="false" outlineLevel="0" collapsed="false">
      <c r="A74" s="25"/>
      <c r="B74" s="25"/>
      <c r="C74" s="25"/>
      <c r="D74" s="25"/>
      <c r="E74" s="25"/>
      <c r="F74" s="28" t="s">
        <v>122</v>
      </c>
      <c r="G74" s="58" t="n">
        <f aca="false">time_differentiated_CO2!D70</f>
        <v>0</v>
      </c>
      <c r="H74" s="76" t="n">
        <v>0</v>
      </c>
      <c r="I74" s="77" t="n">
        <v>0</v>
      </c>
      <c r="J74" s="25"/>
      <c r="K74" s="61" t="n">
        <v>68</v>
      </c>
      <c r="L74" s="62" t="n">
        <f aca="false">$B$17+$B$18*EXP(-K74/$B$21)+$B$19*EXP(-K74/$B$22)+$B$20*EXP(-K74/$B$23)</f>
        <v>0.449744486835301</v>
      </c>
      <c r="M74" s="63" t="n">
        <f aca="false">EXP(-K74/$D$9)</f>
        <v>0.00314257778755778</v>
      </c>
      <c r="N74" s="63" t="n">
        <f aca="false">EXP(-K74/$D$8)</f>
        <v>0.535875612534853</v>
      </c>
      <c r="O74" s="64" t="n">
        <f aca="false">(K74*$B$17+$B$18*$B$21*(1-EXP(-K74/$B$21))+$B$19*$B$22*(1-EXP(-K74/$B$22))+$B$20*$B$23*(1-EXP(-K74/$B$23)))*$C$7</f>
        <v>6.59288849407851E-014</v>
      </c>
      <c r="P74" s="64" t="n">
        <f aca="false">$D$9*(1-EXP(-K74/$D$9))*$C$9</f>
        <v>2.35817851555257E-012</v>
      </c>
      <c r="Q74" s="65" t="n">
        <f aca="false">$D$8*(1-EXP(-K74/$D$8))*$C$8</f>
        <v>1.81563722836613E-011</v>
      </c>
      <c r="R74" s="66" t="n">
        <f aca="false">$B$13-K74</f>
        <v>432</v>
      </c>
      <c r="S74" s="67" t="n">
        <f aca="false">VLOOKUP($R74,$K$6:$Q$506,5)/$C$26</f>
        <v>0.894054795361678</v>
      </c>
      <c r="T74" s="68" t="n">
        <f aca="false">VLOOKUP($R74,$K$6:$Q$506,6)/$C$26</f>
        <v>7.55598023610673</v>
      </c>
      <c r="U74" s="69" t="n">
        <f aca="false">VLOOKUP($R74,$K$6:$Q$506,7)/$C$26</f>
        <v>122.577501577936</v>
      </c>
      <c r="V74" s="28" t="s">
        <v>122</v>
      </c>
      <c r="W74" s="78" t="n">
        <f aca="false">G74*S74+H74*T74+I74*U74</f>
        <v>0</v>
      </c>
      <c r="X74" s="25"/>
      <c r="Y74" s="25"/>
      <c r="Z74" s="25"/>
    </row>
    <row r="75" customFormat="false" ht="15.75" hidden="false" customHeight="false" outlineLevel="0" collapsed="false">
      <c r="A75" s="25"/>
      <c r="B75" s="25"/>
      <c r="C75" s="25"/>
      <c r="D75" s="25"/>
      <c r="E75" s="25"/>
      <c r="F75" s="28" t="s">
        <v>123</v>
      </c>
      <c r="G75" s="58" t="n">
        <f aca="false">time_differentiated_CO2!D71</f>
        <v>0</v>
      </c>
      <c r="H75" s="76" t="n">
        <v>0</v>
      </c>
      <c r="I75" s="77" t="n">
        <v>0</v>
      </c>
      <c r="J75" s="25"/>
      <c r="K75" s="61" t="n">
        <v>69</v>
      </c>
      <c r="L75" s="62" t="n">
        <f aca="false">$B$17+$B$18*EXP(-K75/$B$21)+$B$19*EXP(-K75/$B$22)+$B$20*EXP(-K75/$B$23)</f>
        <v>0.448081430150444</v>
      </c>
      <c r="M75" s="63" t="n">
        <f aca="false">EXP(-K75/$D$9)</f>
        <v>0.00288723025084571</v>
      </c>
      <c r="N75" s="63" t="n">
        <f aca="false">EXP(-K75/$D$8)</f>
        <v>0.530981805492867</v>
      </c>
      <c r="O75" s="64" t="n">
        <f aca="false">(K75*$B$17+$B$18*$B$21*(1-EXP(-K75/$B$21))+$B$19*$B$22*(1-EXP(-K75/$B$22))+$B$20*$B$23*(1-EXP(-K75/$B$23)))*$C$7</f>
        <v>6.66942186342598E-014</v>
      </c>
      <c r="P75" s="64" t="n">
        <f aca="false">$D$9*(1-EXP(-K75/$D$9))*$C$9</f>
        <v>2.35878256891232E-012</v>
      </c>
      <c r="Q75" s="65" t="n">
        <f aca="false">$D$8*(1-EXP(-K75/$D$8))*$C$8</f>
        <v>1.83478161830521E-011</v>
      </c>
      <c r="R75" s="66" t="n">
        <f aca="false">$B$13-K75</f>
        <v>431</v>
      </c>
      <c r="S75" s="67" t="n">
        <f aca="false">VLOOKUP($R75,$K$6:$Q$506,5)/$C$26</f>
        <v>0.892463023975611</v>
      </c>
      <c r="T75" s="68" t="n">
        <f aca="false">VLOOKUP($R75,$K$6:$Q$506,6)/$C$26</f>
        <v>7.55598023610673</v>
      </c>
      <c r="U75" s="69" t="n">
        <f aca="false">VLOOKUP($R75,$K$6:$Q$506,7)/$C$26</f>
        <v>122.555620507813</v>
      </c>
      <c r="V75" s="28" t="s">
        <v>123</v>
      </c>
      <c r="W75" s="78" t="n">
        <f aca="false">G75*S75+H75*T75+I75*U75</f>
        <v>0</v>
      </c>
      <c r="X75" s="25"/>
      <c r="Y75" s="25"/>
      <c r="Z75" s="25"/>
    </row>
    <row r="76" customFormat="false" ht="15.75" hidden="false" customHeight="false" outlineLevel="0" collapsed="false">
      <c r="A76" s="25"/>
      <c r="B76" s="25"/>
      <c r="C76" s="25"/>
      <c r="D76" s="25"/>
      <c r="E76" s="25"/>
      <c r="F76" s="28" t="s">
        <v>124</v>
      </c>
      <c r="G76" s="58" t="n">
        <f aca="false">time_differentiated_CO2!D72</f>
        <v>0</v>
      </c>
      <c r="H76" s="76" t="n">
        <v>0</v>
      </c>
      <c r="I76" s="77" t="n">
        <v>0</v>
      </c>
      <c r="J76" s="25"/>
      <c r="K76" s="61" t="n">
        <v>70</v>
      </c>
      <c r="L76" s="62" t="n">
        <f aca="false">$B$17+$B$18*EXP(-K76/$B$21)+$B$19*EXP(-K76/$B$22)+$B$20*EXP(-K76/$B$23)</f>
        <v>0.44645159200168</v>
      </c>
      <c r="M76" s="63" t="n">
        <f aca="false">EXP(-K76/$D$9)</f>
        <v>0.00265263076522821</v>
      </c>
      <c r="N76" s="63" t="n">
        <f aca="false">EXP(-K76/$D$8)</f>
        <v>0.526132690440597</v>
      </c>
      <c r="O76" s="64" t="n">
        <f aca="false">(K76*$B$17+$B$18*$B$21*(1-EXP(-K76/$B$21))+$B$19*$B$22*(1-EXP(-K76/$B$22))+$B$20*$B$23*(1-EXP(-K76/$B$23)))*$C$7</f>
        <v>6.74567454729857E-014</v>
      </c>
      <c r="P76" s="64" t="n">
        <f aca="false">$D$9*(1-EXP(-K76/$D$9))*$C$9</f>
        <v>2.35933754042019E-012</v>
      </c>
      <c r="Q76" s="65" t="n">
        <f aca="false">$D$8*(1-EXP(-K76/$D$8))*$C$8</f>
        <v>1.85375117485365E-011</v>
      </c>
      <c r="R76" s="66" t="n">
        <f aca="false">$B$13-K76</f>
        <v>430</v>
      </c>
      <c r="S76" s="67" t="n">
        <f aca="false">VLOOKUP($R76,$K$6:$Q$506,5)/$C$26</f>
        <v>0.890870215333044</v>
      </c>
      <c r="T76" s="68" t="n">
        <f aca="false">VLOOKUP($R76,$K$6:$Q$506,6)/$C$26</f>
        <v>7.55598023610673</v>
      </c>
      <c r="U76" s="69" t="n">
        <f aca="false">VLOOKUP($R76,$K$6:$Q$506,7)/$C$26</f>
        <v>122.533537770261</v>
      </c>
      <c r="V76" s="28" t="s">
        <v>124</v>
      </c>
      <c r="W76" s="78" t="n">
        <f aca="false">G76*S76+H76*T76+I76*U76</f>
        <v>0</v>
      </c>
      <c r="X76" s="25"/>
      <c r="Y76" s="25"/>
      <c r="Z76" s="25"/>
    </row>
    <row r="77" customFormat="false" ht="15.75" hidden="false" customHeight="false" outlineLevel="0" collapsed="false">
      <c r="A77" s="25"/>
      <c r="B77" s="25"/>
      <c r="C77" s="25"/>
      <c r="D77" s="25"/>
      <c r="E77" s="25"/>
      <c r="F77" s="28" t="s">
        <v>125</v>
      </c>
      <c r="G77" s="58" t="n">
        <f aca="false">time_differentiated_CO2!D73</f>
        <v>0</v>
      </c>
      <c r="H77" s="76" t="n">
        <v>0</v>
      </c>
      <c r="I77" s="77" t="n">
        <v>0</v>
      </c>
      <c r="J77" s="25"/>
      <c r="K77" s="61" t="n">
        <v>71</v>
      </c>
      <c r="L77" s="62" t="n">
        <f aca="false">$B$17+$B$18*EXP(-K77/$B$21)+$B$19*EXP(-K77/$B$22)+$B$20*EXP(-K77/$B$23)</f>
        <v>0.444854104895613</v>
      </c>
      <c r="M77" s="63" t="n">
        <f aca="false">EXP(-K77/$D$9)</f>
        <v>0.00243709346512081</v>
      </c>
      <c r="N77" s="63" t="n">
        <f aca="false">EXP(-K77/$D$8)</f>
        <v>0.521327859234868</v>
      </c>
      <c r="O77" s="64" t="n">
        <f aca="false">(K77*$B$17+$B$18*$B$21*(1-EXP(-K77/$B$21))+$B$19*$B$22*(1-EXP(-K77/$B$22))+$B$20*$B$23*(1-EXP(-K77/$B$23)))*$C$7</f>
        <v>6.82165213474125E-014</v>
      </c>
      <c r="P77" s="64" t="n">
        <f aca="false">$D$9*(1-EXP(-K77/$D$9))*$C$9</f>
        <v>2.35984741818113E-012</v>
      </c>
      <c r="Q77" s="65" t="n">
        <f aca="false">$D$8*(1-EXP(-K77/$D$8))*$C$8</f>
        <v>1.87254749465228E-011</v>
      </c>
      <c r="R77" s="66" t="n">
        <f aca="false">$B$13-K77</f>
        <v>429</v>
      </c>
      <c r="S77" s="67" t="n">
        <f aca="false">VLOOKUP($R77,$K$6:$Q$506,5)/$C$26</f>
        <v>0.889276366792681</v>
      </c>
      <c r="T77" s="68" t="n">
        <f aca="false">VLOOKUP($R77,$K$6:$Q$506,6)/$C$26</f>
        <v>7.55598023610673</v>
      </c>
      <c r="U77" s="69" t="n">
        <f aca="false">VLOOKUP($R77,$K$6:$Q$506,7)/$C$26</f>
        <v>122.511251506609</v>
      </c>
      <c r="V77" s="28" t="s">
        <v>125</v>
      </c>
      <c r="W77" s="78" t="n">
        <f aca="false">G77*S77+H77*T77+I77*U77</f>
        <v>0</v>
      </c>
      <c r="X77" s="25"/>
      <c r="Y77" s="25"/>
      <c r="Z77" s="25"/>
    </row>
    <row r="78" customFormat="false" ht="15.75" hidden="false" customHeight="false" outlineLevel="0" collapsed="false">
      <c r="A78" s="25"/>
      <c r="B78" s="25"/>
      <c r="C78" s="25"/>
      <c r="D78" s="25"/>
      <c r="E78" s="25"/>
      <c r="F78" s="28" t="s">
        <v>126</v>
      </c>
      <c r="G78" s="58" t="n">
        <f aca="false">time_differentiated_CO2!D74</f>
        <v>0</v>
      </c>
      <c r="H78" s="76" t="n">
        <v>0</v>
      </c>
      <c r="I78" s="77" t="n">
        <v>0</v>
      </c>
      <c r="J78" s="25"/>
      <c r="K78" s="61" t="n">
        <v>72</v>
      </c>
      <c r="L78" s="62" t="n">
        <f aca="false">$B$17+$B$18*EXP(-K78/$B$21)+$B$19*EXP(-K78/$B$22)+$B$20*EXP(-K78/$B$23)</f>
        <v>0.443288124744041</v>
      </c>
      <c r="M78" s="63" t="n">
        <f aca="false">EXP(-K78/$D$9)</f>
        <v>0.00223906946854083</v>
      </c>
      <c r="N78" s="63" t="n">
        <f aca="false">EXP(-K78/$D$8)</f>
        <v>0.516566907459812</v>
      </c>
      <c r="O78" s="64" t="n">
        <f aca="false">(K78*$B$17+$B$18*$B$21*(1-EXP(-K78/$B$21))+$B$19*$B$22*(1-EXP(-K78/$B$22))+$B$20*$B$23*(1-EXP(-K78/$B$23)))*$C$7</f>
        <v>6.897360068907E-014</v>
      </c>
      <c r="P78" s="64" t="n">
        <f aca="false">$D$9*(1-EXP(-K78/$D$9))*$C$9</f>
        <v>2.36031586624993E-012</v>
      </c>
      <c r="Q78" s="65" t="n">
        <f aca="false">$D$8*(1-EXP(-K78/$D$8))*$C$8</f>
        <v>1.89117215976083E-011</v>
      </c>
      <c r="R78" s="66" t="n">
        <f aca="false">$B$13-K78</f>
        <v>428</v>
      </c>
      <c r="S78" s="67" t="n">
        <f aca="false">VLOOKUP($R78,$K$6:$Q$506,5)/$C$26</f>
        <v>0.887681475706297</v>
      </c>
      <c r="T78" s="68" t="n">
        <f aca="false">VLOOKUP($R78,$K$6:$Q$506,6)/$C$26</f>
        <v>7.55598023610673</v>
      </c>
      <c r="U78" s="69" t="n">
        <f aca="false">VLOOKUP($R78,$K$6:$Q$506,7)/$C$26</f>
        <v>122.488759841052</v>
      </c>
      <c r="V78" s="28" t="s">
        <v>126</v>
      </c>
      <c r="W78" s="78" t="n">
        <f aca="false">G78*S78+H78*T78+I78*U78</f>
        <v>0</v>
      </c>
      <c r="X78" s="25"/>
      <c r="Y78" s="25"/>
      <c r="Z78" s="25"/>
    </row>
    <row r="79" customFormat="false" ht="15.75" hidden="false" customHeight="false" outlineLevel="0" collapsed="false">
      <c r="A79" s="25"/>
      <c r="B79" s="25"/>
      <c r="C79" s="25"/>
      <c r="D79" s="25"/>
      <c r="E79" s="25"/>
      <c r="F79" s="28" t="s">
        <v>127</v>
      </c>
      <c r="G79" s="58" t="n">
        <f aca="false">time_differentiated_CO2!D75</f>
        <v>0</v>
      </c>
      <c r="H79" s="76" t="n">
        <v>0</v>
      </c>
      <c r="I79" s="77" t="n">
        <v>0</v>
      </c>
      <c r="J79" s="25"/>
      <c r="K79" s="61" t="n">
        <v>73</v>
      </c>
      <c r="L79" s="62" t="n">
        <f aca="false">$B$17+$B$18*EXP(-K79/$B$21)+$B$19*EXP(-K79/$B$22)+$B$20*EXP(-K79/$B$23)</f>
        <v>0.441752830219625</v>
      </c>
      <c r="M79" s="63" t="n">
        <f aca="false">EXP(-K79/$D$9)</f>
        <v>0.00205713574661904</v>
      </c>
      <c r="N79" s="63" t="n">
        <f aca="false">EXP(-K79/$D$8)</f>
        <v>0.511849434392834</v>
      </c>
      <c r="O79" s="64" t="n">
        <f aca="false">(K79*$B$17+$B$18*$B$21*(1-EXP(-K79/$B$21))+$B$19*$B$22*(1-EXP(-K79/$B$22))+$B$20*$B$23*(1-EXP(-K79/$B$23)))*$C$7</f>
        <v>6.97280365099193E-014</v>
      </c>
      <c r="P79" s="64" t="n">
        <f aca="false">$D$9*(1-EXP(-K79/$D$9))*$C$9</f>
        <v>2.36074625096165E-012</v>
      </c>
      <c r="Q79" s="65" t="n">
        <f aca="false">$D$8*(1-EXP(-K79/$D$8))*$C$8</f>
        <v>1.90962673779108E-011</v>
      </c>
      <c r="R79" s="66" t="n">
        <f aca="false">$B$13-K79</f>
        <v>427</v>
      </c>
      <c r="S79" s="67" t="n">
        <f aca="false">VLOOKUP($R79,$K$6:$Q$506,5)/$C$26</f>
        <v>0.886085539418716</v>
      </c>
      <c r="T79" s="68" t="n">
        <f aca="false">VLOOKUP($R79,$K$6:$Q$506,6)/$C$26</f>
        <v>7.55598023610673</v>
      </c>
      <c r="U79" s="69" t="n">
        <f aca="false">VLOOKUP($R79,$K$6:$Q$506,7)/$C$26</f>
        <v>122.4660608805</v>
      </c>
      <c r="V79" s="28" t="s">
        <v>127</v>
      </c>
      <c r="W79" s="78" t="n">
        <f aca="false">G79*S79+H79*T79+I79*U79</f>
        <v>0</v>
      </c>
      <c r="X79" s="25"/>
      <c r="Y79" s="25"/>
      <c r="Z79" s="25"/>
    </row>
    <row r="80" customFormat="false" ht="15.75" hidden="false" customHeight="false" outlineLevel="0" collapsed="false">
      <c r="A80" s="25"/>
      <c r="B80" s="25"/>
      <c r="C80" s="25"/>
      <c r="D80" s="25"/>
      <c r="E80" s="25"/>
      <c r="F80" s="28" t="s">
        <v>128</v>
      </c>
      <c r="G80" s="58" t="n">
        <f aca="false">time_differentiated_CO2!D76</f>
        <v>0</v>
      </c>
      <c r="H80" s="76" t="n">
        <v>0</v>
      </c>
      <c r="I80" s="77" t="n">
        <v>0</v>
      </c>
      <c r="J80" s="25"/>
      <c r="K80" s="61" t="n">
        <v>74</v>
      </c>
      <c r="L80" s="62" t="n">
        <f aca="false">$B$17+$B$18*EXP(-K80/$B$21)+$B$19*EXP(-K80/$B$22)+$B$20*EXP(-K80/$B$23)</f>
        <v>0.440247422131591</v>
      </c>
      <c r="M80" s="63" t="n">
        <f aca="false">EXP(-K80/$D$9)</f>
        <v>0.00188998489750999</v>
      </c>
      <c r="N80" s="63" t="n">
        <f aca="false">EXP(-K80/$D$8)</f>
        <v>0.507175042970879</v>
      </c>
      <c r="O80" s="64" t="n">
        <f aca="false">(K80*$B$17+$B$18*$B$21*(1-EXP(-K80/$B$21))+$B$19*$B$22*(1-EXP(-K80/$B$22))+$B$20*$B$23*(1-EXP(-K80/$B$23)))*$C$7</f>
        <v>7.04798804406223E-014</v>
      </c>
      <c r="P80" s="64" t="n">
        <f aca="false">$D$9*(1-EXP(-K80/$D$9))*$C$9</f>
        <v>2.36114166512264E-012</v>
      </c>
      <c r="Q80" s="65" t="n">
        <f aca="false">$D$8*(1-EXP(-K80/$D$8))*$C$8</f>
        <v>1.92791278203885E-011</v>
      </c>
      <c r="R80" s="66" t="n">
        <f aca="false">$B$13-K80</f>
        <v>426</v>
      </c>
      <c r="S80" s="67" t="n">
        <f aca="false">VLOOKUP($R80,$K$6:$Q$506,5)/$C$26</f>
        <v>0.884488555267788</v>
      </c>
      <c r="T80" s="68" t="n">
        <f aca="false">VLOOKUP($R80,$K$6:$Q$506,6)/$C$26</f>
        <v>7.55598023610673</v>
      </c>
      <c r="U80" s="69" t="n">
        <f aca="false">VLOOKUP($R80,$K$6:$Q$506,7)/$C$26</f>
        <v>122.443152714411</v>
      </c>
      <c r="V80" s="28" t="s">
        <v>128</v>
      </c>
      <c r="W80" s="78" t="n">
        <f aca="false">G80*S80+H80*T80+I80*U80</f>
        <v>0</v>
      </c>
      <c r="X80" s="25"/>
      <c r="Y80" s="25"/>
      <c r="Z80" s="25"/>
    </row>
    <row r="81" customFormat="false" ht="15.75" hidden="false" customHeight="false" outlineLevel="0" collapsed="false">
      <c r="A81" s="25"/>
      <c r="B81" s="25"/>
      <c r="C81" s="25"/>
      <c r="D81" s="25"/>
      <c r="E81" s="25"/>
      <c r="F81" s="28" t="s">
        <v>129</v>
      </c>
      <c r="G81" s="58" t="n">
        <f aca="false">time_differentiated_CO2!D77</f>
        <v>0</v>
      </c>
      <c r="H81" s="76" t="n">
        <v>0</v>
      </c>
      <c r="I81" s="77" t="n">
        <v>0</v>
      </c>
      <c r="J81" s="25"/>
      <c r="K81" s="61" t="n">
        <v>75</v>
      </c>
      <c r="L81" s="62" t="n">
        <f aca="false">$B$17+$B$18*EXP(-K81/$B$21)+$B$19*EXP(-K81/$B$22)+$B$20*EXP(-K81/$B$23)</f>
        <v>0.438771122820357</v>
      </c>
      <c r="M81" s="63" t="n">
        <f aca="false">EXP(-K81/$D$9)</f>
        <v>0.00173641575121457</v>
      </c>
      <c r="N81" s="63" t="n">
        <f aca="false">EXP(-K81/$D$8)</f>
        <v>0.502543339757013</v>
      </c>
      <c r="O81" s="64" t="n">
        <f aca="false">(K81*$B$17+$B$18*$B$21*(1-EXP(-K81/$B$21))+$B$19*$B$22*(1-EXP(-K81/$B$22))+$B$20*$B$23*(1-EXP(-K81/$B$23)))*$C$7</f>
        <v>7.12291827677623E-014</v>
      </c>
      <c r="P81" s="64" t="n">
        <f aca="false">$D$9*(1-EXP(-K81/$D$9))*$C$9</f>
        <v>2.36150495023581E-012</v>
      </c>
      <c r="Q81" s="65" t="n">
        <f aca="false">$D$8*(1-EXP(-K81/$D$8))*$C$8</f>
        <v>1.9460318316147E-011</v>
      </c>
      <c r="R81" s="66" t="n">
        <f aca="false">$B$13-K81</f>
        <v>425</v>
      </c>
      <c r="S81" s="67" t="n">
        <f aca="false">VLOOKUP($R81,$K$6:$Q$506,5)/$C$26</f>
        <v>0.882890520584363</v>
      </c>
      <c r="T81" s="68" t="n">
        <f aca="false">VLOOKUP($R81,$K$6:$Q$506,6)/$C$26</f>
        <v>7.55598023610673</v>
      </c>
      <c r="U81" s="69" t="n">
        <f aca="false">VLOOKUP($R81,$K$6:$Q$506,7)/$C$26</f>
        <v>122.420033414639</v>
      </c>
      <c r="V81" s="28" t="s">
        <v>129</v>
      </c>
      <c r="W81" s="78" t="n">
        <f aca="false">G81*S81+H81*T81+I81*U81</f>
        <v>0</v>
      </c>
      <c r="X81" s="25"/>
      <c r="Y81" s="25"/>
      <c r="Z81" s="25"/>
    </row>
    <row r="82" customFormat="false" ht="15.75" hidden="false" customHeight="false" outlineLevel="0" collapsed="false">
      <c r="A82" s="25"/>
      <c r="B82" s="25"/>
      <c r="C82" s="25"/>
      <c r="D82" s="25"/>
      <c r="E82" s="25"/>
      <c r="F82" s="28" t="s">
        <v>130</v>
      </c>
      <c r="G82" s="58" t="n">
        <f aca="false">time_differentiated_CO2!D78</f>
        <v>0</v>
      </c>
      <c r="H82" s="76" t="n">
        <v>0</v>
      </c>
      <c r="I82" s="77" t="n">
        <v>0</v>
      </c>
      <c r="J82" s="25"/>
      <c r="K82" s="61" t="n">
        <v>76</v>
      </c>
      <c r="L82" s="62" t="n">
        <f aca="false">$B$17+$B$18*EXP(-K82/$B$21)+$B$19*EXP(-K82/$B$22)+$B$20*EXP(-K82/$B$23)</f>
        <v>0.437323175570153</v>
      </c>
      <c r="M82" s="63" t="n">
        <f aca="false">EXP(-K82/$D$9)</f>
        <v>0.00159532473779999</v>
      </c>
      <c r="N82" s="63" t="n">
        <f aca="false">EXP(-K82/$D$8)</f>
        <v>0.497953934907308</v>
      </c>
      <c r="O82" s="64" t="n">
        <f aca="false">(K82*$B$17+$B$18*$B$21*(1-EXP(-K82/$B$21))+$B$19*$B$22*(1-EXP(-K82/$B$22))+$B$20*$B$23*(1-EXP(-K82/$B$23)))*$C$7</f>
        <v>7.19759924700494E-014</v>
      </c>
      <c r="P82" s="64" t="n">
        <f aca="false">$D$9*(1-EXP(-K82/$D$9))*$C$9</f>
        <v>2.36183871692015E-012</v>
      </c>
      <c r="Q82" s="65" t="n">
        <f aca="false">$D$8*(1-EXP(-K82/$D$8))*$C$8</f>
        <v>1.96398541157346E-011</v>
      </c>
      <c r="R82" s="66" t="n">
        <f aca="false">$B$13-K82</f>
        <v>424</v>
      </c>
      <c r="S82" s="67" t="n">
        <f aca="false">VLOOKUP($R82,$K$6:$Q$506,5)/$C$26</f>
        <v>0.881291432692268</v>
      </c>
      <c r="T82" s="68" t="n">
        <f aca="false">VLOOKUP($R82,$K$6:$Q$506,6)/$C$26</f>
        <v>7.55598023610673</v>
      </c>
      <c r="U82" s="69" t="n">
        <f aca="false">VLOOKUP($R82,$K$6:$Q$506,7)/$C$26</f>
        <v>122.396701035265</v>
      </c>
      <c r="V82" s="28" t="s">
        <v>130</v>
      </c>
      <c r="W82" s="78" t="n">
        <f aca="false">G82*S82+H82*T82+I82*U82</f>
        <v>0</v>
      </c>
      <c r="X82" s="25"/>
      <c r="Y82" s="25"/>
      <c r="Z82" s="25"/>
    </row>
    <row r="83" customFormat="false" ht="15.75" hidden="false" customHeight="false" outlineLevel="0" collapsed="false">
      <c r="A83" s="25"/>
      <c r="B83" s="25"/>
      <c r="C83" s="25"/>
      <c r="D83" s="25"/>
      <c r="E83" s="25"/>
      <c r="F83" s="28" t="s">
        <v>131</v>
      </c>
      <c r="G83" s="58" t="n">
        <f aca="false">time_differentiated_CO2!D79</f>
        <v>0</v>
      </c>
      <c r="H83" s="76" t="n">
        <v>0</v>
      </c>
      <c r="I83" s="77" t="n">
        <v>0</v>
      </c>
      <c r="J83" s="25"/>
      <c r="K83" s="61" t="n">
        <v>77</v>
      </c>
      <c r="L83" s="62" t="n">
        <f aca="false">$B$17+$B$18*EXP(-K83/$B$21)+$B$19*EXP(-K83/$B$22)+$B$20*EXP(-K83/$B$23)</f>
        <v>0.43590284403881</v>
      </c>
      <c r="M83" s="63" t="n">
        <f aca="false">EXP(-K83/$D$9)</f>
        <v>0.00146569795698779</v>
      </c>
      <c r="N83" s="63" t="n">
        <f aca="false">EXP(-K83/$D$8)</f>
        <v>0.493406442138032</v>
      </c>
      <c r="O83" s="64" t="n">
        <f aca="false">(K83*$B$17+$B$18*$B$21*(1-EXP(-K83/$B$21))+$B$19*$B$22*(1-EXP(-K83/$B$22))+$B$20*$B$23*(1-EXP(-K83/$B$23)))*$C$7</f>
        <v>7.27203572535383E-014</v>
      </c>
      <c r="P83" s="64" t="n">
        <f aca="false">$D$9*(1-EXP(-K83/$D$9))*$C$9</f>
        <v>2.36214536367097E-012</v>
      </c>
      <c r="Q83" s="65" t="n">
        <f aca="false">$D$8*(1-EXP(-K83/$D$8))*$C$8</f>
        <v>1.98177503304265E-011</v>
      </c>
      <c r="R83" s="66" t="n">
        <f aca="false">$B$13-K83</f>
        <v>423</v>
      </c>
      <c r="S83" s="67" t="n">
        <f aca="false">VLOOKUP($R83,$K$6:$Q$506,5)/$C$26</f>
        <v>0.87969128890828</v>
      </c>
      <c r="T83" s="68" t="n">
        <f aca="false">VLOOKUP($R83,$K$6:$Q$506,6)/$C$26</f>
        <v>7.55598023610673</v>
      </c>
      <c r="U83" s="69" t="n">
        <f aca="false">VLOOKUP($R83,$K$6:$Q$506,7)/$C$26</f>
        <v>122.373153612435</v>
      </c>
      <c r="V83" s="28" t="s">
        <v>131</v>
      </c>
      <c r="W83" s="78" t="n">
        <f aca="false">G83*S83+H83*T83+I83*U83</f>
        <v>0</v>
      </c>
      <c r="X83" s="25"/>
      <c r="Y83" s="25"/>
      <c r="Z83" s="25"/>
    </row>
    <row r="84" customFormat="false" ht="15.75" hidden="false" customHeight="false" outlineLevel="0" collapsed="false">
      <c r="A84" s="25"/>
      <c r="B84" s="25"/>
      <c r="C84" s="25"/>
      <c r="D84" s="25"/>
      <c r="E84" s="25"/>
      <c r="F84" s="28" t="s">
        <v>132</v>
      </c>
      <c r="G84" s="58" t="n">
        <f aca="false">time_differentiated_CO2!D80</f>
        <v>0</v>
      </c>
      <c r="H84" s="76" t="n">
        <v>0</v>
      </c>
      <c r="I84" s="77" t="n">
        <v>0</v>
      </c>
      <c r="J84" s="25"/>
      <c r="K84" s="61" t="n">
        <v>78</v>
      </c>
      <c r="L84" s="62" t="n">
        <f aca="false">$B$17+$B$18*EXP(-K84/$B$21)+$B$19*EXP(-K84/$B$22)+$B$20*EXP(-K84/$B$23)</f>
        <v>0.434509411703973</v>
      </c>
      <c r="M84" s="63" t="n">
        <f aca="false">EXP(-K84/$D$9)</f>
        <v>0.00134660389212087</v>
      </c>
      <c r="N84" s="63" t="n">
        <f aca="false">EXP(-K84/$D$8)</f>
        <v>0.488900478693131</v>
      </c>
      <c r="O84" s="64" t="n">
        <f aca="false">(K84*$B$17+$B$18*$B$21*(1-EXP(-K84/$B$21))+$B$19*$B$22*(1-EXP(-K84/$B$22))+$B$20*$B$23*(1-EXP(-K84/$B$23)))*$C$7</f>
        <v>7.34623235858881E-014</v>
      </c>
      <c r="P84" s="64" t="n">
        <f aca="false">$D$9*(1-EXP(-K84/$D$9))*$C$9</f>
        <v>2.36242709409584E-012</v>
      </c>
      <c r="Q84" s="65" t="n">
        <f aca="false">$D$8*(1-EXP(-K84/$D$8))*$C$8</f>
        <v>1.99940219334961E-011</v>
      </c>
      <c r="R84" s="66" t="n">
        <f aca="false">$B$13-K84</f>
        <v>422</v>
      </c>
      <c r="S84" s="67" t="n">
        <f aca="false">VLOOKUP($R84,$K$6:$Q$506,5)/$C$26</f>
        <v>0.878090086542103</v>
      </c>
      <c r="T84" s="68" t="n">
        <f aca="false">VLOOKUP($R84,$K$6:$Q$506,6)/$C$26</f>
        <v>7.55598023610673</v>
      </c>
      <c r="U84" s="69" t="n">
        <f aca="false">VLOOKUP($R84,$K$6:$Q$506,7)/$C$26</f>
        <v>122.349389164195</v>
      </c>
      <c r="V84" s="28" t="s">
        <v>132</v>
      </c>
      <c r="W84" s="78" t="n">
        <f aca="false">G84*S84+H84*T84+I84*U84</f>
        <v>0</v>
      </c>
      <c r="X84" s="25"/>
      <c r="Y84" s="25"/>
      <c r="Z84" s="25"/>
    </row>
    <row r="85" customFormat="false" ht="15.75" hidden="false" customHeight="false" outlineLevel="0" collapsed="false">
      <c r="A85" s="25"/>
      <c r="B85" s="25"/>
      <c r="C85" s="25"/>
      <c r="D85" s="25"/>
      <c r="E85" s="25"/>
      <c r="F85" s="28" t="s">
        <v>133</v>
      </c>
      <c r="G85" s="58" t="n">
        <f aca="false">time_differentiated_CO2!D81</f>
        <v>0</v>
      </c>
      <c r="H85" s="76" t="n">
        <v>0</v>
      </c>
      <c r="I85" s="77" t="n">
        <v>0</v>
      </c>
      <c r="J85" s="25"/>
      <c r="K85" s="61" t="n">
        <v>79</v>
      </c>
      <c r="L85" s="62" t="n">
        <f aca="false">$B$17+$B$18*EXP(-K85/$B$21)+$B$19*EXP(-K85/$B$22)+$B$20*EXP(-K85/$B$23)</f>
        <v>0.433142181325087</v>
      </c>
      <c r="M85" s="63" t="n">
        <f aca="false">EXP(-K85/$D$9)</f>
        <v>0.00123718671615108</v>
      </c>
      <c r="N85" s="63" t="n">
        <f aca="false">EXP(-K85/$D$8)</f>
        <v>0.484435665312016</v>
      </c>
      <c r="O85" s="64" t="n">
        <f aca="false">(K85*$B$17+$B$18*$B$21*(1-EXP(-K85/$B$21))+$B$19*$B$22*(1-EXP(-K85/$B$22))+$B$20*$B$23*(1-EXP(-K85/$B$23)))*$C$7</f>
        <v>7.42019367296922E-014</v>
      </c>
      <c r="P85" s="64" t="n">
        <f aca="false">$D$9*(1-EXP(-K85/$D$9))*$C$9</f>
        <v>2.36268593275005E-012</v>
      </c>
      <c r="Q85" s="65" t="n">
        <f aca="false">$D$8*(1-EXP(-K85/$D$8))*$C$8</f>
        <v>2.01686837614757E-011</v>
      </c>
      <c r="R85" s="66" t="n">
        <f aca="false">$B$13-K85</f>
        <v>421</v>
      </c>
      <c r="S85" s="67" t="n">
        <f aca="false">VLOOKUP($R85,$K$6:$Q$506,5)/$C$26</f>
        <v>0.876487822896343</v>
      </c>
      <c r="T85" s="68" t="n">
        <f aca="false">VLOOKUP($R85,$K$6:$Q$506,6)/$C$26</f>
        <v>7.55598023610673</v>
      </c>
      <c r="U85" s="69" t="n">
        <f aca="false">VLOOKUP($R85,$K$6:$Q$506,7)/$C$26</f>
        <v>122.325405690326</v>
      </c>
      <c r="V85" s="28" t="s">
        <v>133</v>
      </c>
      <c r="W85" s="78" t="n">
        <f aca="false">G85*S85+H85*T85+I85*U85</f>
        <v>0</v>
      </c>
      <c r="X85" s="25"/>
      <c r="Y85" s="25"/>
      <c r="Z85" s="25"/>
    </row>
    <row r="86" customFormat="false" ht="15.75" hidden="false" customHeight="false" outlineLevel="0" collapsed="false">
      <c r="A86" s="25"/>
      <c r="B86" s="25"/>
      <c r="C86" s="25"/>
      <c r="D86" s="25"/>
      <c r="E86" s="25"/>
      <c r="F86" s="28" t="s">
        <v>134</v>
      </c>
      <c r="G86" s="58" t="n">
        <f aca="false">time_differentiated_CO2!D82</f>
        <v>0</v>
      </c>
      <c r="H86" s="76" t="n">
        <v>0</v>
      </c>
      <c r="I86" s="77" t="n">
        <v>0</v>
      </c>
      <c r="J86" s="25"/>
      <c r="K86" s="61" t="n">
        <v>80</v>
      </c>
      <c r="L86" s="62" t="n">
        <f aca="false">$B$17+$B$18*EXP(-K86/$B$21)+$B$19*EXP(-K86/$B$22)+$B$20*EXP(-K86/$B$23)</f>
        <v>0.431800474420559</v>
      </c>
      <c r="M86" s="63" t="n">
        <f aca="false">EXP(-K86/$D$9)</f>
        <v>0.00113666014154317</v>
      </c>
      <c r="N86" s="63" t="n">
        <f aca="false">EXP(-K86/$D$8)</f>
        <v>0.480011626197643</v>
      </c>
      <c r="O86" s="64" t="n">
        <f aca="false">(K86*$B$17+$B$18*$B$21*(1-EXP(-K86/$B$21))+$B$19*$B$22*(1-EXP(-K86/$B$22))+$B$20*$B$23*(1-EXP(-K86/$B$23)))*$C$7</f>
        <v>7.49392407749029E-014</v>
      </c>
      <c r="P86" s="64" t="n">
        <f aca="false">$D$9*(1-EXP(-K86/$D$9))*$C$9</f>
        <v>2.36292373968533E-012</v>
      </c>
      <c r="Q86" s="65" t="n">
        <f aca="false">$D$8*(1-EXP(-K86/$D$8))*$C$8</f>
        <v>2.03417505154051E-011</v>
      </c>
      <c r="R86" s="66" t="n">
        <f aca="false">$B$13-K86</f>
        <v>420</v>
      </c>
      <c r="S86" s="67" t="n">
        <f aca="false">VLOOKUP($R86,$K$6:$Q$506,5)/$C$26</f>
        <v>0.874884495266482</v>
      </c>
      <c r="T86" s="68" t="n">
        <f aca="false">VLOOKUP($R86,$K$6:$Q$506,6)/$C$26</f>
        <v>7.55598023610673</v>
      </c>
      <c r="U86" s="69" t="n">
        <f aca="false">VLOOKUP($R86,$K$6:$Q$506,7)/$C$26</f>
        <v>122.301201172172</v>
      </c>
      <c r="V86" s="28" t="s">
        <v>134</v>
      </c>
      <c r="W86" s="78" t="n">
        <f aca="false">G86*S86+H86*T86+I86*U86</f>
        <v>0</v>
      </c>
      <c r="X86" s="25"/>
      <c r="Y86" s="25"/>
      <c r="Z86" s="25"/>
    </row>
    <row r="87" customFormat="false" ht="15.75" hidden="false" customHeight="false" outlineLevel="0" collapsed="false">
      <c r="A87" s="25"/>
      <c r="B87" s="25"/>
      <c r="C87" s="25"/>
      <c r="D87" s="25"/>
      <c r="E87" s="25"/>
      <c r="F87" s="28" t="s">
        <v>135</v>
      </c>
      <c r="G87" s="58" t="n">
        <f aca="false">time_differentiated_CO2!D83</f>
        <v>0</v>
      </c>
      <c r="H87" s="76" t="n">
        <v>0</v>
      </c>
      <c r="I87" s="77" t="n">
        <v>0</v>
      </c>
      <c r="J87" s="25"/>
      <c r="K87" s="61" t="n">
        <v>81</v>
      </c>
      <c r="L87" s="62" t="n">
        <f aca="false">$B$17+$B$18*EXP(-K87/$B$21)+$B$19*EXP(-K87/$B$22)+$B$20*EXP(-K87/$B$23)</f>
        <v>0.430483630759552</v>
      </c>
      <c r="M87" s="63" t="n">
        <f aca="false">EXP(-K87/$D$9)</f>
        <v>0.00104430176989968</v>
      </c>
      <c r="N87" s="63" t="n">
        <f aca="false">EXP(-K87/$D$8)</f>
        <v>0.475627988984878</v>
      </c>
      <c r="O87" s="64" t="n">
        <f aca="false">(K87*$B$17+$B$18*$B$21*(1-EXP(-K87/$B$21))+$B$19*$B$22*(1-EXP(-K87/$B$22))+$B$20*$B$23*(1-EXP(-K87/$B$23)))*$C$7</f>
        <v>7.5674278670378E-014</v>
      </c>
      <c r="P87" s="64" t="n">
        <f aca="false">$D$9*(1-EXP(-K87/$D$9))*$C$9</f>
        <v>2.36314222381645E-012</v>
      </c>
      <c r="Q87" s="65" t="n">
        <f aca="false">$D$8*(1-EXP(-K87/$D$8))*$C$8</f>
        <v>2.05132367620687E-011</v>
      </c>
      <c r="R87" s="66" t="n">
        <f aca="false">$B$13-K87</f>
        <v>419</v>
      </c>
      <c r="S87" s="67" t="n">
        <f aca="false">VLOOKUP($R87,$K$6:$Q$506,5)/$C$26</f>
        <v>0.87328010094085</v>
      </c>
      <c r="T87" s="68" t="n">
        <f aca="false">VLOOKUP($R87,$K$6:$Q$506,6)/$C$26</f>
        <v>7.55598023610673</v>
      </c>
      <c r="U87" s="69" t="n">
        <f aca="false">VLOOKUP($R87,$K$6:$Q$506,7)/$C$26</f>
        <v>122.276773572474</v>
      </c>
      <c r="V87" s="28" t="s">
        <v>135</v>
      </c>
      <c r="W87" s="78" t="n">
        <f aca="false">G87*S87+H87*T87+I87*U87</f>
        <v>0</v>
      </c>
      <c r="X87" s="25"/>
      <c r="Y87" s="25"/>
      <c r="Z87" s="25"/>
    </row>
    <row r="88" customFormat="false" ht="15.75" hidden="false" customHeight="false" outlineLevel="0" collapsed="false">
      <c r="A88" s="25"/>
      <c r="B88" s="25"/>
      <c r="C88" s="25"/>
      <c r="D88" s="25"/>
      <c r="E88" s="25"/>
      <c r="F88" s="28" t="s">
        <v>136</v>
      </c>
      <c r="G88" s="58" t="n">
        <f aca="false">time_differentiated_CO2!D84</f>
        <v>0</v>
      </c>
      <c r="H88" s="76" t="n">
        <v>0</v>
      </c>
      <c r="I88" s="77" t="n">
        <v>0</v>
      </c>
      <c r="J88" s="25"/>
      <c r="K88" s="61" t="n">
        <v>82</v>
      </c>
      <c r="L88" s="62" t="n">
        <f aca="false">$B$17+$B$18*EXP(-K88/$B$21)+$B$19*EXP(-K88/$B$22)+$B$20*EXP(-K88/$B$23)</f>
        <v>0.429191007867901</v>
      </c>
      <c r="M88" s="63" t="n">
        <f aca="false">EXP(-K88/$D$9)</f>
        <v>0.000959447900702327</v>
      </c>
      <c r="N88" s="63" t="n">
        <f aca="false">EXP(-K88/$D$8)</f>
        <v>0.47128438470916</v>
      </c>
      <c r="O88" s="64" t="n">
        <f aca="false">(K88*$B$17+$B$18*$B$21*(1-EXP(-K88/$B$21))+$B$19*$B$22*(1-EXP(-K88/$B$22))+$B$20*$B$23*(1-EXP(-K88/$B$23)))*$C$7</f>
        <v>7.64070922545729E-014</v>
      </c>
      <c r="P88" s="64" t="n">
        <f aca="false">$D$9*(1-EXP(-K88/$D$9))*$C$9</f>
        <v>2.36334295520174E-012</v>
      </c>
      <c r="Q88" s="65" t="n">
        <f aca="false">$D$8*(1-EXP(-K88/$D$8))*$C$8</f>
        <v>2.06831569352223E-011</v>
      </c>
      <c r="R88" s="66" t="n">
        <f aca="false">$B$13-K88</f>
        <v>418</v>
      </c>
      <c r="S88" s="67" t="n">
        <f aca="false">VLOOKUP($R88,$K$6:$Q$506,5)/$C$26</f>
        <v>0.871674637200603</v>
      </c>
      <c r="T88" s="68" t="n">
        <f aca="false">VLOOKUP($R88,$K$6:$Q$506,6)/$C$26</f>
        <v>7.55598023610673</v>
      </c>
      <c r="U88" s="69" t="n">
        <f aca="false">VLOOKUP($R88,$K$6:$Q$506,7)/$C$26</f>
        <v>122.252120835194</v>
      </c>
      <c r="V88" s="28" t="s">
        <v>136</v>
      </c>
      <c r="W88" s="78" t="n">
        <f aca="false">G88*S88+H88*T88+I88*U88</f>
        <v>0</v>
      </c>
      <c r="X88" s="25"/>
      <c r="Y88" s="25"/>
      <c r="Z88" s="25"/>
    </row>
    <row r="89" customFormat="false" ht="15.75" hidden="false" customHeight="false" outlineLevel="0" collapsed="false">
      <c r="A89" s="25"/>
      <c r="B89" s="25"/>
      <c r="C89" s="25"/>
      <c r="D89" s="25"/>
      <c r="E89" s="25"/>
      <c r="F89" s="28" t="s">
        <v>137</v>
      </c>
      <c r="G89" s="58" t="n">
        <f aca="false">time_differentiated_CO2!D85</f>
        <v>0</v>
      </c>
      <c r="H89" s="76" t="n">
        <v>0</v>
      </c>
      <c r="I89" s="77" t="n">
        <v>0</v>
      </c>
      <c r="J89" s="25"/>
      <c r="K89" s="61" t="n">
        <v>83</v>
      </c>
      <c r="L89" s="62" t="n">
        <f aca="false">$B$17+$B$18*EXP(-K89/$B$21)+$B$19*EXP(-K89/$B$22)+$B$20*EXP(-K89/$B$23)</f>
        <v>0.4279219805477</v>
      </c>
      <c r="M89" s="63" t="n">
        <f aca="false">EXP(-K89/$D$9)</f>
        <v>0.000881488761864811</v>
      </c>
      <c r="N89" s="63" t="n">
        <f aca="false">EXP(-K89/$D$8)</f>
        <v>0.466980447775442</v>
      </c>
      <c r="O89" s="64" t="n">
        <f aca="false">(K89*$B$17+$B$18*$B$21*(1-EXP(-K89/$B$21))+$B$19*$B$22*(1-EXP(-K89/$B$22))+$B$20*$B$23*(1-EXP(-K89/$B$23)))*$C$7</f>
        <v>7.71377222854018E-014</v>
      </c>
      <c r="P89" s="64" t="n">
        <f aca="false">$D$9*(1-EXP(-K89/$D$9))*$C$9</f>
        <v>2.36352737632577E-012</v>
      </c>
      <c r="Q89" s="65" t="n">
        <f aca="false">$D$8*(1-EXP(-K89/$D$8))*$C$8</f>
        <v>2.08515253368069E-011</v>
      </c>
      <c r="R89" s="66" t="n">
        <f aca="false">$B$13-K89</f>
        <v>417</v>
      </c>
      <c r="S89" s="67" t="n">
        <f aca="false">VLOOKUP($R89,$K$6:$Q$506,5)/$C$26</f>
        <v>0.870068101319695</v>
      </c>
      <c r="T89" s="68" t="n">
        <f aca="false">VLOOKUP($R89,$K$6:$Q$506,6)/$C$26</f>
        <v>7.55598023610673</v>
      </c>
      <c r="U89" s="69" t="n">
        <f aca="false">VLOOKUP($R89,$K$6:$Q$506,7)/$C$26</f>
        <v>122.227240885347</v>
      </c>
      <c r="V89" s="28" t="s">
        <v>137</v>
      </c>
      <c r="W89" s="78" t="n">
        <f aca="false">G89*S89+H89*T89+I89*U89</f>
        <v>0</v>
      </c>
      <c r="X89" s="25"/>
      <c r="Y89" s="25"/>
      <c r="Z89" s="25"/>
    </row>
    <row r="90" customFormat="false" ht="15.75" hidden="false" customHeight="false" outlineLevel="0" collapsed="false">
      <c r="A90" s="25"/>
      <c r="B90" s="25"/>
      <c r="C90" s="25"/>
      <c r="D90" s="25"/>
      <c r="E90" s="25"/>
      <c r="F90" s="28" t="s">
        <v>138</v>
      </c>
      <c r="G90" s="58" t="n">
        <f aca="false">time_differentiated_CO2!D86</f>
        <v>0</v>
      </c>
      <c r="H90" s="76" t="n">
        <v>0</v>
      </c>
      <c r="I90" s="77" t="n">
        <v>0</v>
      </c>
      <c r="J90" s="25"/>
      <c r="K90" s="61" t="n">
        <v>84</v>
      </c>
      <c r="L90" s="62" t="n">
        <f aca="false">$B$17+$B$18*EXP(-K90/$B$21)+$B$19*EXP(-K90/$B$22)+$B$20*EXP(-K90/$B$23)</f>
        <v>0.426675940410106</v>
      </c>
      <c r="M90" s="63" t="n">
        <f aca="false">EXP(-K90/$D$9)</f>
        <v>0.000809864127823063</v>
      </c>
      <c r="N90" s="63" t="n">
        <f aca="false">EXP(-K90/$D$8)</f>
        <v>0.462715815927423</v>
      </c>
      <c r="O90" s="64" t="n">
        <f aca="false">(K90*$B$17+$B$18*$B$21*(1-EXP(-K90/$B$21))+$B$19*$B$22*(1-EXP(-K90/$B$22))+$B$20*$B$23*(1-EXP(-K90/$B$23)))*$C$7</f>
        <v>7.78662084692918E-014</v>
      </c>
      <c r="P90" s="64" t="n">
        <f aca="false">$D$9*(1-EXP(-K90/$D$9))*$C$9</f>
        <v>2.3636968124652E-012</v>
      </c>
      <c r="Q90" s="65" t="n">
        <f aca="false">$D$8*(1-EXP(-K90/$D$8))*$C$8</f>
        <v>2.10183561381537E-011</v>
      </c>
      <c r="R90" s="66" t="n">
        <f aca="false">$B$13-K90</f>
        <v>416</v>
      </c>
      <c r="S90" s="67" t="n">
        <f aca="false">VLOOKUP($R90,$K$6:$Q$506,5)/$C$26</f>
        <v>0.86846049056485</v>
      </c>
      <c r="T90" s="68" t="n">
        <f aca="false">VLOOKUP($R90,$K$6:$Q$506,6)/$C$26</f>
        <v>7.55598023610673</v>
      </c>
      <c r="U90" s="69" t="n">
        <f aca="false">VLOOKUP($R90,$K$6:$Q$506,7)/$C$26</f>
        <v>122.202131628822</v>
      </c>
      <c r="V90" s="28" t="s">
        <v>138</v>
      </c>
      <c r="W90" s="78" t="n">
        <f aca="false">G90*S90+H90*T90+I90*U90</f>
        <v>0</v>
      </c>
      <c r="X90" s="25"/>
      <c r="Y90" s="25"/>
      <c r="Z90" s="25"/>
    </row>
    <row r="91" customFormat="false" ht="15.75" hidden="false" customHeight="false" outlineLevel="0" collapsed="false">
      <c r="A91" s="25"/>
      <c r="B91" s="25"/>
      <c r="C91" s="25"/>
      <c r="D91" s="25"/>
      <c r="E91" s="25"/>
      <c r="F91" s="28" t="s">
        <v>139</v>
      </c>
      <c r="G91" s="58" t="n">
        <f aca="false">time_differentiated_CO2!D87</f>
        <v>0.126821869774042</v>
      </c>
      <c r="H91" s="76" t="n">
        <v>0</v>
      </c>
      <c r="I91" s="77" t="n">
        <v>0</v>
      </c>
      <c r="J91" s="25"/>
      <c r="K91" s="61" t="n">
        <v>85</v>
      </c>
      <c r="L91" s="62" t="n">
        <f aca="false">$B$17+$B$18*EXP(-K91/$B$21)+$B$19*EXP(-K91/$B$22)+$B$20*EXP(-K91/$B$23)</f>
        <v>0.425452295420966</v>
      </c>
      <c r="M91" s="63" t="n">
        <f aca="false">EXP(-K91/$D$9)</f>
        <v>0.000744059293673898</v>
      </c>
      <c r="N91" s="63" t="n">
        <f aca="false">EXP(-K91/$D$8)</f>
        <v>0.458490130217054</v>
      </c>
      <c r="O91" s="64" t="n">
        <f aca="false">(K91*$B$17+$B$18*$B$21*(1-EXP(-K91/$B$21))+$B$19*$B$22*(1-EXP(-K91/$B$22))+$B$20*$B$23*(1-EXP(-K91/$B$23)))*$C$7</f>
        <v>7.85925894894505E-014</v>
      </c>
      <c r="P91" s="64" t="n">
        <f aca="false">$D$9*(1-EXP(-K91/$D$9))*$C$9</f>
        <v>2.36385248121245E-012</v>
      </c>
      <c r="Q91" s="65" t="n">
        <f aca="false">$D$8*(1-EXP(-K91/$D$8))*$C$8</f>
        <v>2.11836633811759E-011</v>
      </c>
      <c r="R91" s="66" t="n">
        <f aca="false">$B$13-K91</f>
        <v>415</v>
      </c>
      <c r="S91" s="67" t="n">
        <f aca="false">VLOOKUP($R91,$K$6:$Q$506,5)/$C$26</f>
        <v>0.866851802195537</v>
      </c>
      <c r="T91" s="68" t="n">
        <f aca="false">VLOOKUP($R91,$K$6:$Q$506,6)/$C$26</f>
        <v>7.55598023610673</v>
      </c>
      <c r="U91" s="69" t="n">
        <f aca="false">VLOOKUP($R91,$K$6:$Q$506,7)/$C$26</f>
        <v>122.176790952209</v>
      </c>
      <c r="V91" s="28" t="s">
        <v>139</v>
      </c>
      <c r="W91" s="78" t="n">
        <f aca="false">G91*S91+H91*T91+I91*U91</f>
        <v>0.109935766371436</v>
      </c>
      <c r="X91" s="25"/>
      <c r="Y91" s="25"/>
      <c r="Z91" s="25"/>
    </row>
    <row r="92" customFormat="false" ht="15.75" hidden="false" customHeight="false" outlineLevel="0" collapsed="false">
      <c r="A92" s="25"/>
      <c r="B92" s="25"/>
      <c r="C92" s="25"/>
      <c r="D92" s="25"/>
      <c r="E92" s="25"/>
      <c r="F92" s="28" t="s">
        <v>208</v>
      </c>
      <c r="G92" s="103" t="n">
        <v>0</v>
      </c>
      <c r="H92" s="76" t="n">
        <v>0</v>
      </c>
      <c r="I92" s="77" t="n">
        <v>0</v>
      </c>
      <c r="J92" s="25"/>
      <c r="K92" s="61" t="n">
        <v>86</v>
      </c>
      <c r="L92" s="62" t="n">
        <f aca="false">$B$17+$B$18*EXP(-K92/$B$21)+$B$19*EXP(-K92/$B$22)+$B$20*EXP(-K92/$B$23)</f>
        <v>0.42425046945887</v>
      </c>
      <c r="M92" s="63" t="n">
        <f aca="false">EXP(-K92/$D$9)</f>
        <v>0.000683601376431695</v>
      </c>
      <c r="N92" s="63" t="n">
        <f aca="false">EXP(-K92/$D$8)</f>
        <v>0.454303034974329</v>
      </c>
      <c r="O92" s="64" t="n">
        <f aca="false">(K92*$B$17+$B$18*$B$21*(1-EXP(-K92/$B$21))+$B$19*$B$22*(1-EXP(-K92/$B$22))+$B$20*$B$23*(1-EXP(-K92/$B$23)))*$C$7</f>
        <v>7.93169030333705E-014</v>
      </c>
      <c r="P92" s="64" t="n">
        <f aca="false">$D$9*(1-EXP(-K92/$D$9))*$C$9</f>
        <v>2.36399550122551E-012</v>
      </c>
      <c r="Q92" s="65" t="n">
        <f aca="false">$D$8*(1-EXP(-K92/$D$8))*$C$8</f>
        <v>2.13474609795509E-011</v>
      </c>
      <c r="R92" s="66" t="n">
        <f aca="false">$B$13-K92</f>
        <v>414</v>
      </c>
      <c r="S92" s="67" t="n">
        <f aca="false">VLOOKUP($R92,$K$6:$Q$506,5)/$C$26</f>
        <v>0.86524203346394</v>
      </c>
      <c r="T92" s="68" t="n">
        <f aca="false">VLOOKUP($R92,$K$6:$Q$506,6)/$C$26</f>
        <v>7.55598023610673</v>
      </c>
      <c r="U92" s="69" t="n">
        <f aca="false">VLOOKUP($R92,$K$6:$Q$506,7)/$C$26</f>
        <v>122.151216722618</v>
      </c>
      <c r="V92" s="28" t="s">
        <v>208</v>
      </c>
      <c r="W92" s="78" t="n">
        <f aca="false">G92*S92+H92*T92+I92*U92</f>
        <v>0</v>
      </c>
      <c r="X92" s="25"/>
      <c r="Y92" s="25"/>
      <c r="Z92" s="25"/>
    </row>
    <row r="93" customFormat="false" ht="15.75" hidden="false" customHeight="false" outlineLevel="0" collapsed="false">
      <c r="A93" s="25"/>
      <c r="B93" s="25"/>
      <c r="C93" s="25"/>
      <c r="D93" s="25"/>
      <c r="E93" s="25"/>
      <c r="F93" s="28" t="s">
        <v>209</v>
      </c>
      <c r="G93" s="103" t="n">
        <v>0</v>
      </c>
      <c r="H93" s="76" t="n">
        <v>0</v>
      </c>
      <c r="I93" s="77" t="n">
        <v>0</v>
      </c>
      <c r="J93" s="25"/>
      <c r="K93" s="61" t="n">
        <v>87</v>
      </c>
      <c r="L93" s="62" t="n">
        <f aca="false">$B$17+$B$18*EXP(-K93/$B$21)+$B$19*EXP(-K93/$B$22)+$B$20*EXP(-K93/$B$23)</f>
        <v>0.423069901885257</v>
      </c>
      <c r="M93" s="63" t="n">
        <f aca="false">EXP(-K93/$D$9)</f>
        <v>0.000628055916823368</v>
      </c>
      <c r="N93" s="63" t="n">
        <f aca="false">EXP(-K93/$D$8)</f>
        <v>0.450154177777346</v>
      </c>
      <c r="O93" s="64" t="n">
        <f aca="false">(K93*$B$17+$B$18*$B$21*(1-EXP(-K93/$B$21))+$B$19*$B$22*(1-EXP(-K93/$B$22))+$B$20*$B$23*(1-EXP(-K93/$B$23)))*$C$7</f>
        <v>8.00391858195903E-014</v>
      </c>
      <c r="P93" s="64" t="n">
        <f aca="false">$D$9*(1-EXP(-K93/$D$9))*$C$9</f>
        <v>2.3641269002667E-012</v>
      </c>
      <c r="Q93" s="65" t="n">
        <f aca="false">$D$8*(1-EXP(-K93/$D$8))*$C$8</f>
        <v>2.15097627198916E-011</v>
      </c>
      <c r="R93" s="66" t="n">
        <f aca="false">$B$13-K93</f>
        <v>413</v>
      </c>
      <c r="S93" s="67" t="n">
        <f aca="false">VLOOKUP($R93,$K$6:$Q$506,5)/$C$26</f>
        <v>0.863631181614936</v>
      </c>
      <c r="T93" s="68" t="n">
        <f aca="false">VLOOKUP($R93,$K$6:$Q$506,6)/$C$26</f>
        <v>7.55598023610673</v>
      </c>
      <c r="U93" s="69" t="n">
        <f aca="false">VLOOKUP($R93,$K$6:$Q$506,7)/$C$26</f>
        <v>122.125406787503</v>
      </c>
      <c r="V93" s="28" t="s">
        <v>209</v>
      </c>
      <c r="W93" s="78" t="n">
        <f aca="false">G93*S93+H93*T93+I93*U93</f>
        <v>0</v>
      </c>
      <c r="X93" s="25"/>
      <c r="Y93" s="25"/>
      <c r="Z93" s="25"/>
    </row>
    <row r="94" customFormat="false" ht="15.75" hidden="false" customHeight="false" outlineLevel="0" collapsed="false">
      <c r="A94" s="25"/>
      <c r="B94" s="25"/>
      <c r="C94" s="25"/>
      <c r="D94" s="25"/>
      <c r="E94" s="25"/>
      <c r="F94" s="28" t="s">
        <v>210</v>
      </c>
      <c r="G94" s="103" t="n">
        <v>0</v>
      </c>
      <c r="H94" s="76" t="n">
        <v>0</v>
      </c>
      <c r="I94" s="77" t="n">
        <v>0</v>
      </c>
      <c r="J94" s="25"/>
      <c r="K94" s="61" t="n">
        <v>88</v>
      </c>
      <c r="L94" s="62" t="n">
        <f aca="false">$B$17+$B$18*EXP(-K94/$B$21)+$B$19*EXP(-K94/$B$22)+$B$20*EXP(-K94/$B$23)</f>
        <v>0.421910047126236</v>
      </c>
      <c r="M94" s="63" t="n">
        <f aca="false">EXP(-K94/$D$9)</f>
        <v>0.000577023757201658</v>
      </c>
      <c r="N94" s="63" t="n">
        <f aca="false">EXP(-K94/$D$8)</f>
        <v>0.446043209422647</v>
      </c>
      <c r="O94" s="64" t="n">
        <f aca="false">(K94*$B$17+$B$18*$B$21*(1-EXP(-K94/$B$21))+$B$19*$B$22*(1-EXP(-K94/$B$22))+$B$20*$B$23*(1-EXP(-K94/$B$23)))*$C$7</f>
        <v>8.07594736237326E-014</v>
      </c>
      <c r="P94" s="64" t="n">
        <f aca="false">$D$9*(1-EXP(-K94/$D$9))*$C$9</f>
        <v>2.36424762258841E-012</v>
      </c>
      <c r="Q94" s="65" t="n">
        <f aca="false">$D$8*(1-EXP(-K94/$D$8))*$C$8</f>
        <v>2.16705822629066E-011</v>
      </c>
      <c r="R94" s="66" t="n">
        <f aca="false">$B$13-K94</f>
        <v>412</v>
      </c>
      <c r="S94" s="67" t="n">
        <f aca="false">VLOOKUP($R94,$K$6:$Q$506,5)/$C$26</f>
        <v>0.862019243886061</v>
      </c>
      <c r="T94" s="68" t="n">
        <f aca="false">VLOOKUP($R94,$K$6:$Q$506,6)/$C$26</f>
        <v>7.55598023610673</v>
      </c>
      <c r="U94" s="69" t="n">
        <f aca="false">VLOOKUP($R94,$K$6:$Q$506,7)/$C$26</f>
        <v>122.099358974478</v>
      </c>
      <c r="V94" s="28" t="s">
        <v>210</v>
      </c>
      <c r="W94" s="78" t="n">
        <f aca="false">G94*S94+H94*T94+I94*U94</f>
        <v>0</v>
      </c>
      <c r="X94" s="25"/>
      <c r="Y94" s="25"/>
      <c r="Z94" s="25"/>
    </row>
    <row r="95" customFormat="false" ht="15.75" hidden="false" customHeight="false" outlineLevel="0" collapsed="false">
      <c r="A95" s="25"/>
      <c r="B95" s="25"/>
      <c r="C95" s="25"/>
      <c r="D95" s="25"/>
      <c r="E95" s="25"/>
      <c r="F95" s="28" t="s">
        <v>211</v>
      </c>
      <c r="G95" s="103" t="n">
        <v>0</v>
      </c>
      <c r="H95" s="76" t="n">
        <v>0</v>
      </c>
      <c r="I95" s="77" t="n">
        <v>0</v>
      </c>
      <c r="J95" s="25"/>
      <c r="K95" s="61" t="n">
        <v>89</v>
      </c>
      <c r="L95" s="62" t="n">
        <f aca="false">$B$17+$B$18*EXP(-K95/$B$21)+$B$19*EXP(-K95/$B$22)+$B$20*EXP(-K95/$B$23)</f>
        <v>0.420770374265767</v>
      </c>
      <c r="M95" s="63" t="n">
        <f aca="false">EXP(-K95/$D$9)</f>
        <v>0.000530138173140971</v>
      </c>
      <c r="N95" s="63" t="n">
        <f aca="false">EXP(-K95/$D$8)</f>
        <v>0.441969783895822</v>
      </c>
      <c r="O95" s="64" t="n">
        <f aca="false">(K95*$B$17+$B$18*$B$21*(1-EXP(-K95/$B$21))+$B$19*$B$22*(1-EXP(-K95/$B$22))+$B$20*$B$23*(1-EXP(-K95/$B$23)))*$C$7</f>
        <v>8.1477801303839E-014</v>
      </c>
      <c r="P95" s="64" t="n">
        <f aca="false">$D$9*(1-EXP(-K95/$D$9))*$C$9</f>
        <v>2.36435853571857E-012</v>
      </c>
      <c r="Q95" s="65" t="n">
        <f aca="false">$D$8*(1-EXP(-K95/$D$8))*$C$8</f>
        <v>2.18299331445501E-011</v>
      </c>
      <c r="R95" s="66" t="n">
        <f aca="false">$B$13-K95</f>
        <v>411</v>
      </c>
      <c r="S95" s="67" t="n">
        <f aca="false">VLOOKUP($R95,$K$6:$Q$506,5)/$C$26</f>
        <v>0.860406217507485</v>
      </c>
      <c r="T95" s="68" t="n">
        <f aca="false">VLOOKUP($R95,$K$6:$Q$506,6)/$C$26</f>
        <v>7.55598023610672</v>
      </c>
      <c r="U95" s="69" t="n">
        <f aca="false">VLOOKUP($R95,$K$6:$Q$506,7)/$C$26</f>
        <v>122.073071091135</v>
      </c>
      <c r="V95" s="28" t="s">
        <v>211</v>
      </c>
      <c r="W95" s="78" t="n">
        <f aca="false">G95*S95+H95*T95+I95*U95</f>
        <v>0</v>
      </c>
      <c r="X95" s="25"/>
      <c r="Y95" s="25"/>
      <c r="Z95" s="25"/>
    </row>
    <row r="96" customFormat="false" ht="15.75" hidden="false" customHeight="false" outlineLevel="0" collapsed="false">
      <c r="A96" s="25"/>
      <c r="B96" s="25"/>
      <c r="C96" s="25"/>
      <c r="D96" s="25"/>
      <c r="E96" s="25"/>
      <c r="F96" s="28" t="s">
        <v>212</v>
      </c>
      <c r="G96" s="103" t="n">
        <v>0</v>
      </c>
      <c r="H96" s="76" t="n">
        <v>0</v>
      </c>
      <c r="I96" s="77" t="n">
        <v>0</v>
      </c>
      <c r="J96" s="25"/>
      <c r="K96" s="61" t="n">
        <v>90</v>
      </c>
      <c r="L96" s="62" t="n">
        <f aca="false">$B$17+$B$18*EXP(-K96/$B$21)+$B$19*EXP(-K96/$B$22)+$B$20*EXP(-K96/$B$23)</f>
        <v>0.419650366649899</v>
      </c>
      <c r="M96" s="63" t="n">
        <f aca="false">EXP(-K96/$D$9)</f>
        <v>0.000487062238103008</v>
      </c>
      <c r="N96" s="63" t="n">
        <f aca="false">EXP(-K96/$D$8)</f>
        <v>0.43793355834239</v>
      </c>
      <c r="O96" s="64" t="n">
        <f aca="false">(K96*$B$17+$B$18*$B$21*(1-EXP(-K96/$B$21))+$B$19*$B$22*(1-EXP(-K96/$B$22))+$B$20*$B$23*(1-EXP(-K96/$B$23)))*$C$7</f>
        <v>8.2194202825021E-014</v>
      </c>
      <c r="P96" s="64" t="n">
        <f aca="false">$D$9*(1-EXP(-K96/$D$9))*$C$9</f>
        <v>2.36446043669486E-012</v>
      </c>
      <c r="Q96" s="65" t="n">
        <f aca="false">$D$8*(1-EXP(-K96/$D$8))*$C$8</f>
        <v>2.1987828777161E-011</v>
      </c>
      <c r="R96" s="66" t="n">
        <f aca="false">$B$13-K96</f>
        <v>410</v>
      </c>
      <c r="S96" s="67" t="n">
        <f aca="false">VLOOKUP($R96,$K$6:$Q$506,5)/$C$26</f>
        <v>0.858792099701984</v>
      </c>
      <c r="T96" s="68" t="n">
        <f aca="false">VLOOKUP($R96,$K$6:$Q$506,6)/$C$26</f>
        <v>7.55598023610672</v>
      </c>
      <c r="U96" s="69" t="n">
        <f aca="false">VLOOKUP($R96,$K$6:$Q$506,7)/$C$26</f>
        <v>122.04654092486</v>
      </c>
      <c r="V96" s="28" t="s">
        <v>212</v>
      </c>
      <c r="W96" s="78" t="n">
        <f aca="false">G96*S96+H96*T96+I96*U96</f>
        <v>0</v>
      </c>
      <c r="X96" s="25"/>
      <c r="Y96" s="25"/>
      <c r="Z96" s="25"/>
    </row>
    <row r="97" customFormat="false" ht="15.75" hidden="false" customHeight="false" outlineLevel="0" collapsed="false">
      <c r="A97" s="25"/>
      <c r="B97" s="25"/>
      <c r="C97" s="25"/>
      <c r="D97" s="25"/>
      <c r="E97" s="25"/>
      <c r="F97" s="28" t="s">
        <v>213</v>
      </c>
      <c r="G97" s="103" t="n">
        <v>0</v>
      </c>
      <c r="H97" s="76" t="n">
        <v>0</v>
      </c>
      <c r="I97" s="77" t="n">
        <v>0</v>
      </c>
      <c r="J97" s="25"/>
      <c r="K97" s="61" t="n">
        <v>91</v>
      </c>
      <c r="L97" s="62" t="n">
        <f aca="false">$B$17+$B$18*EXP(-K97/$B$21)+$B$19*EXP(-K97/$B$22)+$B$20*EXP(-K97/$B$23)</f>
        <v>0.418549521501732</v>
      </c>
      <c r="M97" s="63" t="n">
        <f aca="false">EXP(-K97/$D$9)</f>
        <v>0.000447486402234288</v>
      </c>
      <c r="N97" s="63" t="n">
        <f aca="false">EXP(-K97/$D$8)</f>
        <v>0.433934193038938</v>
      </c>
      <c r="O97" s="64" t="n">
        <f aca="false">(K97*$B$17+$B$18*$B$21*(1-EXP(-K97/$B$21))+$B$19*$B$22*(1-EXP(-K97/$B$22))+$B$20*$B$23*(1-EXP(-K97/$B$23)))*$C$7</f>
        <v>8.29087112834453E-014</v>
      </c>
      <c r="P97" s="64" t="n">
        <f aca="false">$D$9*(1-EXP(-K97/$D$9))*$C$9</f>
        <v>2.36455405779232E-012</v>
      </c>
      <c r="Q97" s="65" t="n">
        <f aca="false">$D$8*(1-EXP(-K97/$D$8))*$C$8</f>
        <v>2.21442824505919E-011</v>
      </c>
      <c r="R97" s="66" t="n">
        <f aca="false">$B$13-K97</f>
        <v>409</v>
      </c>
      <c r="S97" s="67" t="n">
        <f aca="false">VLOOKUP($R97,$K$6:$Q$506,5)/$C$26</f>
        <v>0.857176887684909</v>
      </c>
      <c r="T97" s="68" t="n">
        <f aca="false">VLOOKUP($R97,$K$6:$Q$506,6)/$C$26</f>
        <v>7.55598023610672</v>
      </c>
      <c r="U97" s="69" t="n">
        <f aca="false">VLOOKUP($R97,$K$6:$Q$506,7)/$C$26</f>
        <v>122.019766242646</v>
      </c>
      <c r="V97" s="28" t="s">
        <v>213</v>
      </c>
      <c r="W97" s="78" t="n">
        <f aca="false">G97*S97+H97*T97+I97*U97</f>
        <v>0</v>
      </c>
      <c r="X97" s="25"/>
      <c r="Y97" s="25"/>
      <c r="Z97" s="25"/>
    </row>
    <row r="98" customFormat="false" ht="15.75" hidden="false" customHeight="false" outlineLevel="0" collapsed="false">
      <c r="A98" s="25"/>
      <c r="B98" s="25"/>
      <c r="C98" s="25"/>
      <c r="D98" s="25"/>
      <c r="E98" s="25"/>
      <c r="F98" s="28" t="s">
        <v>214</v>
      </c>
      <c r="G98" s="103" t="n">
        <v>0</v>
      </c>
      <c r="H98" s="76" t="n">
        <v>0</v>
      </c>
      <c r="I98" s="77" t="n">
        <v>0</v>
      </c>
      <c r="J98" s="25"/>
      <c r="K98" s="61" t="n">
        <v>92</v>
      </c>
      <c r="L98" s="62" t="n">
        <f aca="false">$B$17+$B$18*EXP(-K98/$B$21)+$B$19*EXP(-K98/$B$22)+$B$20*EXP(-K98/$B$23)</f>
        <v>0.417467349546817</v>
      </c>
      <c r="M98" s="63" t="n">
        <f aca="false">EXP(-K98/$D$9)</f>
        <v>0.000411126267896461</v>
      </c>
      <c r="N98" s="63" t="n">
        <f aca="false">EXP(-K98/$D$8)</f>
        <v>0.42997135136453</v>
      </c>
      <c r="O98" s="64" t="n">
        <f aca="false">(K98*$B$17+$B$18*$B$21*(1-EXP(-K98/$B$21))+$B$19*$B$22*(1-EXP(-K98/$B$22))+$B$20*$B$23*(1-EXP(-K98/$B$23)))*$C$7</f>
        <v>8.36213589296714E-014</v>
      </c>
      <c r="P98" s="64" t="n">
        <f aca="false">$D$9*(1-EXP(-K98/$D$9))*$C$9</f>
        <v>2.3646400717856E-012</v>
      </c>
      <c r="Q98" s="65" t="n">
        <f aca="false">$D$8*(1-EXP(-K98/$D$8))*$C$8</f>
        <v>2.22993073333281E-011</v>
      </c>
      <c r="R98" s="66" t="n">
        <f aca="false">$B$13-K98</f>
        <v>408</v>
      </c>
      <c r="S98" s="67" t="n">
        <f aca="false">VLOOKUP($R98,$K$6:$Q$506,5)/$C$26</f>
        <v>0.855560578664158</v>
      </c>
      <c r="T98" s="68" t="n">
        <f aca="false">VLOOKUP($R98,$K$6:$Q$506,6)/$C$26</f>
        <v>7.55598023610672</v>
      </c>
      <c r="U98" s="69" t="n">
        <f aca="false">VLOOKUP($R98,$K$6:$Q$506,7)/$C$26</f>
        <v>121.992744790907</v>
      </c>
      <c r="V98" s="28" t="s">
        <v>214</v>
      </c>
      <c r="W98" s="78" t="n">
        <f aca="false">G98*S98+H98*T98+I98*U98</f>
        <v>0</v>
      </c>
      <c r="X98" s="25"/>
      <c r="Y98" s="25"/>
      <c r="Z98" s="25"/>
    </row>
    <row r="99" customFormat="false" ht="15.75" hidden="false" customHeight="false" outlineLevel="0" collapsed="false">
      <c r="A99" s="25"/>
      <c r="B99" s="25"/>
      <c r="C99" s="25"/>
      <c r="D99" s="25"/>
      <c r="E99" s="25"/>
      <c r="F99" s="28" t="s">
        <v>215</v>
      </c>
      <c r="G99" s="103" t="n">
        <v>0</v>
      </c>
      <c r="H99" s="76" t="n">
        <v>0</v>
      </c>
      <c r="I99" s="77" t="n">
        <v>0</v>
      </c>
      <c r="J99" s="25"/>
      <c r="K99" s="61" t="n">
        <v>93</v>
      </c>
      <c r="L99" s="62" t="n">
        <f aca="false">$B$17+$B$18*EXP(-K99/$B$21)+$B$19*EXP(-K99/$B$22)+$B$20*EXP(-K99/$B$23)</f>
        <v>0.416403374648701</v>
      </c>
      <c r="M99" s="63" t="n">
        <f aca="false">EXP(-K99/$D$9)</f>
        <v>0.000377720545944046</v>
      </c>
      <c r="N99" s="63" t="n">
        <f aca="false">EXP(-K99/$D$8)</f>
        <v>0.42604469977237</v>
      </c>
      <c r="O99" s="64" t="n">
        <f aca="false">(K99*$B$17+$B$18*$B$21*(1-EXP(-K99/$B$21))+$B$19*$B$22*(1-EXP(-K99/$B$22))+$B$20*$B$23*(1-EXP(-K99/$B$23)))*$C$7</f>
        <v>8.43321771913597E-014</v>
      </c>
      <c r="P99" s="64" t="n">
        <f aca="false">$D$9*(1-EXP(-K99/$D$9))*$C$9</f>
        <v>2.36471909678361E-012</v>
      </c>
      <c r="Q99" s="65" t="n">
        <f aca="false">$D$8*(1-EXP(-K99/$D$8))*$C$8</f>
        <v>2.24529164735951E-011</v>
      </c>
      <c r="R99" s="66" t="n">
        <f aca="false">$B$13-K99</f>
        <v>407</v>
      </c>
      <c r="S99" s="67" t="n">
        <f aca="false">VLOOKUP($R99,$K$6:$Q$506,5)/$C$26</f>
        <v>0.853943169840146</v>
      </c>
      <c r="T99" s="68" t="n">
        <f aca="false">VLOOKUP($R99,$K$6:$Q$506,6)/$C$26</f>
        <v>7.55598023610672</v>
      </c>
      <c r="U99" s="69" t="n">
        <f aca="false">VLOOKUP($R99,$K$6:$Q$506,7)/$C$26</f>
        <v>121.965474295284</v>
      </c>
      <c r="V99" s="28" t="s">
        <v>215</v>
      </c>
      <c r="W99" s="78" t="n">
        <f aca="false">G99*S99+H99*T99+I99*U99</f>
        <v>0</v>
      </c>
      <c r="X99" s="25"/>
      <c r="Y99" s="25"/>
      <c r="Z99" s="25"/>
    </row>
    <row r="100" customFormat="false" ht="15.75" hidden="false" customHeight="false" outlineLevel="0" collapsed="false">
      <c r="A100" s="25"/>
      <c r="B100" s="25"/>
      <c r="C100" s="25"/>
      <c r="D100" s="25"/>
      <c r="E100" s="25"/>
      <c r="F100" s="28" t="s">
        <v>216</v>
      </c>
      <c r="G100" s="103" t="n">
        <v>0</v>
      </c>
      <c r="H100" s="76" t="n">
        <v>0</v>
      </c>
      <c r="I100" s="77" t="n">
        <v>0</v>
      </c>
      <c r="J100" s="25"/>
      <c r="K100" s="61" t="n">
        <v>94</v>
      </c>
      <c r="L100" s="62" t="n">
        <f aca="false">$B$17+$B$18*EXP(-K100/$B$21)+$B$19*EXP(-K100/$B$22)+$B$20*EXP(-K100/$B$23)</f>
        <v>0.415357133454337</v>
      </c>
      <c r="M100" s="63" t="n">
        <f aca="false">EXP(-K100/$D$9)</f>
        <v>0.000347029178063124</v>
      </c>
      <c r="N100" s="63" t="n">
        <f aca="false">EXP(-K100/$D$8)</f>
        <v>0.422153907761731</v>
      </c>
      <c r="O100" s="64" t="n">
        <f aca="false">(K100*$B$17+$B$18*$B$21*(1-EXP(-K100/$B$21))+$B$19*$B$22*(1-EXP(-K100/$B$22))+$B$20*$B$23*(1-EXP(-K100/$B$23)))*$C$7</f>
        <v>8.50411966953663E-014</v>
      </c>
      <c r="P100" s="64" t="n">
        <f aca="false">$D$9*(1-EXP(-K100/$D$9))*$C$9</f>
        <v>2.36479170067132E-012</v>
      </c>
      <c r="Q100" s="65" t="n">
        <f aca="false">$D$8*(1-EXP(-K100/$D$8))*$C$8</f>
        <v>2.26051228004578E-011</v>
      </c>
      <c r="R100" s="66" t="n">
        <f aca="false">$B$13-K100</f>
        <v>406</v>
      </c>
      <c r="S100" s="67" t="n">
        <f aca="false">VLOOKUP($R100,$K$6:$Q$506,5)/$C$26</f>
        <v>0.852324658405777</v>
      </c>
      <c r="T100" s="68" t="n">
        <f aca="false">VLOOKUP($R100,$K$6:$Q$506,6)/$C$26</f>
        <v>7.55598023610672</v>
      </c>
      <c r="U100" s="69" t="n">
        <f aca="false">VLOOKUP($R100,$K$6:$Q$506,7)/$C$26</f>
        <v>121.937952460459</v>
      </c>
      <c r="V100" s="28" t="s">
        <v>216</v>
      </c>
      <c r="W100" s="78" t="n">
        <f aca="false">G100*S100+H100*T100+I100*U100</f>
        <v>0</v>
      </c>
      <c r="X100" s="25"/>
      <c r="Y100" s="25"/>
      <c r="Z100" s="25"/>
    </row>
    <row r="101" customFormat="false" ht="15.75" hidden="false" customHeight="false" outlineLevel="0" collapsed="false">
      <c r="A101" s="25"/>
      <c r="B101" s="25"/>
      <c r="C101" s="25"/>
      <c r="D101" s="25"/>
      <c r="E101" s="25"/>
      <c r="F101" s="28" t="s">
        <v>217</v>
      </c>
      <c r="G101" s="103" t="n">
        <v>0</v>
      </c>
      <c r="H101" s="76" t="n">
        <v>0</v>
      </c>
      <c r="I101" s="77" t="n">
        <v>0</v>
      </c>
      <c r="J101" s="25"/>
      <c r="K101" s="61" t="n">
        <v>95</v>
      </c>
      <c r="L101" s="62" t="n">
        <f aca="false">$B$17+$B$18*EXP(-K101/$B$21)+$B$19*EXP(-K101/$B$22)+$B$20*EXP(-K101/$B$23)</f>
        <v>0.414328175049081</v>
      </c>
      <c r="M101" s="63" t="n">
        <f aca="false">EXP(-K101/$D$9)</f>
        <v>0.000318831611677823</v>
      </c>
      <c r="N101" s="63" t="n">
        <f aca="false">EXP(-K101/$D$8)</f>
        <v>0.418298647850138</v>
      </c>
      <c r="O101" s="64" t="n">
        <f aca="false">(K101*$B$17+$B$18*$B$21*(1-EXP(-K101/$B$21))+$B$19*$B$22*(1-EXP(-K101/$B$22))+$B$20*$B$23*(1-EXP(-K101/$B$23)))*$C$7</f>
        <v>8.57484472892415E-014</v>
      </c>
      <c r="P101" s="64" t="n">
        <f aca="false">$D$9*(1-EXP(-K101/$D$9))*$C$9</f>
        <v>2.36485840519071E-012</v>
      </c>
      <c r="Q101" s="65" t="n">
        <f aca="false">$D$8*(1-EXP(-K101/$D$8))*$C$8</f>
        <v>2.27559391249079E-011</v>
      </c>
      <c r="R101" s="66" t="n">
        <f aca="false">$B$13-K101</f>
        <v>405</v>
      </c>
      <c r="S101" s="67" t="n">
        <f aca="false">VLOOKUP($R101,$K$6:$Q$506,5)/$C$26</f>
        <v>0.850705041546412</v>
      </c>
      <c r="T101" s="68" t="n">
        <f aca="false">VLOOKUP($R101,$K$6:$Q$506,6)/$C$26</f>
        <v>7.55598023610672</v>
      </c>
      <c r="U101" s="69" t="n">
        <f aca="false">VLOOKUP($R101,$K$6:$Q$506,7)/$C$26</f>
        <v>121.910176969957</v>
      </c>
      <c r="V101" s="28" t="s">
        <v>217</v>
      </c>
      <c r="W101" s="78" t="n">
        <f aca="false">G101*S101+H101*T101+I101*U101</f>
        <v>0</v>
      </c>
      <c r="X101" s="25"/>
      <c r="Y101" s="25"/>
      <c r="Z101" s="25"/>
    </row>
    <row r="102" customFormat="false" ht="15.75" hidden="false" customHeight="false" outlineLevel="0" collapsed="false">
      <c r="A102" s="25"/>
      <c r="B102" s="25"/>
      <c r="C102" s="25"/>
      <c r="D102" s="25"/>
      <c r="E102" s="25"/>
      <c r="F102" s="28" t="s">
        <v>218</v>
      </c>
      <c r="G102" s="103" t="n">
        <v>0</v>
      </c>
      <c r="H102" s="76" t="n">
        <v>0</v>
      </c>
      <c r="I102" s="77" t="n">
        <v>0</v>
      </c>
      <c r="J102" s="25"/>
      <c r="K102" s="61" t="n">
        <v>96</v>
      </c>
      <c r="L102" s="62" t="n">
        <f aca="false">$B$17+$B$18*EXP(-K102/$B$21)+$B$19*EXP(-K102/$B$22)+$B$20*EXP(-K102/$B$23)</f>
        <v>0.413316060621021</v>
      </c>
      <c r="M102" s="63" t="n">
        <f aca="false">EXP(-K102/$D$9)</f>
        <v>0.000292925215027848</v>
      </c>
      <c r="N102" s="63" t="n">
        <f aca="false">EXP(-K102/$D$8)</f>
        <v>0.414478595545801</v>
      </c>
      <c r="O102" s="64" t="n">
        <f aca="false">(K102*$B$17+$B$18*$B$21*(1-EXP(-K102/$B$21))+$B$19*$B$22*(1-EXP(-K102/$B$22))+$B$20*$B$23*(1-EXP(-K102/$B$23)))*$C$7</f>
        <v>8.64539580621485E-014</v>
      </c>
      <c r="P102" s="64" t="n">
        <f aca="false">$D$9*(1-EXP(-K102/$D$9))*$C$9</f>
        <v>2.36491968969001E-012</v>
      </c>
      <c r="Q102" s="65" t="n">
        <f aca="false">$D$8*(1-EXP(-K102/$D$8))*$C$8</f>
        <v>2.29053781409428E-011</v>
      </c>
      <c r="R102" s="66" t="n">
        <f aca="false">$B$13-K102</f>
        <v>404</v>
      </c>
      <c r="S102" s="67" t="n">
        <f aca="false">VLOOKUP($R102,$K$6:$Q$506,5)/$C$26</f>
        <v>0.849084316439835</v>
      </c>
      <c r="T102" s="68" t="n">
        <f aca="false">VLOOKUP($R102,$K$6:$Q$506,6)/$C$26</f>
        <v>7.55598023610672</v>
      </c>
      <c r="U102" s="69" t="n">
        <f aca="false">VLOOKUP($R102,$K$6:$Q$506,7)/$C$26</f>
        <v>121.882145485955</v>
      </c>
      <c r="V102" s="28" t="s">
        <v>218</v>
      </c>
      <c r="W102" s="78" t="n">
        <f aca="false">G102*S102+H102*T102+I102*U102</f>
        <v>0</v>
      </c>
      <c r="X102" s="25"/>
      <c r="Y102" s="25"/>
      <c r="Z102" s="25"/>
    </row>
    <row r="103" customFormat="false" ht="15.75" hidden="false" customHeight="false" outlineLevel="0" collapsed="false">
      <c r="A103" s="25"/>
      <c r="B103" s="25"/>
      <c r="C103" s="25"/>
      <c r="D103" s="25"/>
      <c r="E103" s="25"/>
      <c r="F103" s="28" t="s">
        <v>219</v>
      </c>
      <c r="G103" s="103" t="n">
        <v>0</v>
      </c>
      <c r="H103" s="76" t="n">
        <v>0</v>
      </c>
      <c r="I103" s="77" t="n">
        <v>0</v>
      </c>
      <c r="J103" s="25"/>
      <c r="K103" s="61" t="n">
        <v>97</v>
      </c>
      <c r="L103" s="62" t="n">
        <f aca="false">$B$17+$B$18*EXP(-K103/$B$21)+$B$19*EXP(-K103/$B$22)+$B$20*EXP(-K103/$B$23)</f>
        <v>0.412320363134383</v>
      </c>
      <c r="M103" s="63" t="n">
        <f aca="false">EXP(-K103/$D$9)</f>
        <v>0.00026912382102756</v>
      </c>
      <c r="N103" s="63" t="n">
        <f aca="false">EXP(-K103/$D$8)</f>
        <v>0.410693429320304</v>
      </c>
      <c r="O103" s="64" t="n">
        <f aca="false">(K103*$B$17+$B$18*$B$21*(1-EXP(-K103/$B$21))+$B$19*$B$22*(1-EXP(-K103/$B$22))+$B$20*$B$23*(1-EXP(-K103/$B$23)))*$C$7</f>
        <v>8.71577573652171E-014</v>
      </c>
      <c r="P103" s="64" t="n">
        <f aca="false">$D$9*(1-EXP(-K103/$D$9))*$C$9</f>
        <v>2.36497599456844E-012</v>
      </c>
      <c r="Q103" s="65" t="n">
        <f aca="false">$D$8*(1-EXP(-K103/$D$8))*$C$8</f>
        <v>2.30534524266338E-011</v>
      </c>
      <c r="R103" s="66" t="n">
        <f aca="false">$B$13-K103</f>
        <v>403</v>
      </c>
      <c r="S103" s="67" t="n">
        <f aca="false">VLOOKUP($R103,$K$6:$Q$506,5)/$C$26</f>
        <v>0.84746248025623</v>
      </c>
      <c r="T103" s="68" t="n">
        <f aca="false">VLOOKUP($R103,$K$6:$Q$506,6)/$C$26</f>
        <v>7.55598023610672</v>
      </c>
      <c r="U103" s="69" t="n">
        <f aca="false">VLOOKUP($R103,$K$6:$Q$506,7)/$C$26</f>
        <v>121.853855649082</v>
      </c>
      <c r="V103" s="28" t="s">
        <v>219</v>
      </c>
      <c r="W103" s="78" t="n">
        <f aca="false">G103*S103+H103*T103+I103*U103</f>
        <v>0</v>
      </c>
      <c r="X103" s="25"/>
      <c r="Y103" s="25"/>
      <c r="Z103" s="25"/>
    </row>
    <row r="104" customFormat="false" ht="15.75" hidden="false" customHeight="false" outlineLevel="0" collapsed="false">
      <c r="A104" s="25"/>
      <c r="B104" s="25"/>
      <c r="C104" s="25"/>
      <c r="D104" s="25"/>
      <c r="E104" s="25"/>
      <c r="F104" s="28" t="s">
        <v>220</v>
      </c>
      <c r="G104" s="103" t="n">
        <v>0</v>
      </c>
      <c r="H104" s="76" t="n">
        <v>0</v>
      </c>
      <c r="I104" s="77" t="n">
        <v>0</v>
      </c>
      <c r="J104" s="25"/>
      <c r="K104" s="61" t="n">
        <v>98</v>
      </c>
      <c r="L104" s="62" t="n">
        <f aca="false">$B$17+$B$18*EXP(-K104/$B$21)+$B$19*EXP(-K104/$B$22)+$B$20*EXP(-K104/$B$23)</f>
        <v>0.411340667011757</v>
      </c>
      <c r="M104" s="63" t="n">
        <f aca="false">EXP(-K104/$D$9)</f>
        <v>0.000247256389442571</v>
      </c>
      <c r="N104" s="63" t="n">
        <f aca="false">EXP(-K104/$D$8)</f>
        <v>0.406942830581545</v>
      </c>
      <c r="O104" s="64" t="n">
        <f aca="false">(K104*$B$17+$B$18*$B$21*(1-EXP(-K104/$B$21))+$B$19*$B$22*(1-EXP(-K104/$B$22))+$B$20*$B$23*(1-EXP(-K104/$B$23)))*$C$7</f>
        <v>8.78598728313484E-014</v>
      </c>
      <c r="P104" s="64" t="n">
        <f aca="false">$D$9*(1-EXP(-K104/$D$9))*$C$9</f>
        <v>2.36502772444094E-012</v>
      </c>
      <c r="Q104" s="65" t="n">
        <f aca="false">$D$8*(1-EXP(-K104/$D$8))*$C$8</f>
        <v>2.32001744451846E-011</v>
      </c>
      <c r="R104" s="66" t="n">
        <f aca="false">$B$13-K104</f>
        <v>402</v>
      </c>
      <c r="S104" s="67" t="n">
        <f aca="false">VLOOKUP($R104,$K$6:$Q$506,5)/$C$26</f>
        <v>0.845839530158142</v>
      </c>
      <c r="T104" s="68" t="n">
        <f aca="false">VLOOKUP($R104,$K$6:$Q$506,6)/$C$26</f>
        <v>7.55598023610672</v>
      </c>
      <c r="U104" s="69" t="n">
        <f aca="false">VLOOKUP($R104,$K$6:$Q$506,7)/$C$26</f>
        <v>121.825305078223</v>
      </c>
      <c r="V104" s="28" t="s">
        <v>220</v>
      </c>
      <c r="W104" s="78" t="n">
        <f aca="false">G104*S104+H104*T104+I104*U104</f>
        <v>0</v>
      </c>
      <c r="X104" s="25"/>
      <c r="Y104" s="25"/>
      <c r="Z104" s="25"/>
    </row>
    <row r="105" customFormat="false" ht="15.75" hidden="false" customHeight="false" outlineLevel="0" collapsed="false">
      <c r="A105" s="25"/>
      <c r="B105" s="25"/>
      <c r="C105" s="25"/>
      <c r="D105" s="25"/>
      <c r="E105" s="25"/>
      <c r="F105" s="28" t="s">
        <v>221</v>
      </c>
      <c r="G105" s="103" t="n">
        <v>0</v>
      </c>
      <c r="H105" s="76" t="n">
        <v>0</v>
      </c>
      <c r="I105" s="77" t="n">
        <v>0</v>
      </c>
      <c r="J105" s="25"/>
      <c r="K105" s="61" t="n">
        <v>99</v>
      </c>
      <c r="L105" s="62" t="n">
        <f aca="false">$B$17+$B$18*EXP(-K105/$B$21)+$B$19*EXP(-K105/$B$22)+$B$20*EXP(-K105/$B$23)</f>
        <v>0.410376567824914</v>
      </c>
      <c r="M105" s="63" t="n">
        <f aca="false">EXP(-K105/$D$9)</f>
        <v>0.00022716577777006</v>
      </c>
      <c r="N105" s="63" t="n">
        <f aca="false">EXP(-K105/$D$8)</f>
        <v>0.403226483646918</v>
      </c>
      <c r="O105" s="64" t="n">
        <f aca="false">(K105*$B$17+$B$18*$B$21*(1-EXP(-K105/$B$21))+$B$19*$B$22*(1-EXP(-K105/$B$22))+$B$20*$B$23*(1-EXP(-K105/$B$23)))*$C$7</f>
        <v>8.8560331394485E-014</v>
      </c>
      <c r="P105" s="64" t="n">
        <f aca="false">$D$9*(1-EXP(-K105/$D$9))*$C$9</f>
        <v>2.3650752510458E-012</v>
      </c>
      <c r="Q105" s="65" t="n">
        <f aca="false">$D$8*(1-EXP(-K105/$D$8))*$C$8</f>
        <v>2.33455565459806E-011</v>
      </c>
      <c r="R105" s="66" t="n">
        <f aca="false">$B$13-K105</f>
        <v>401</v>
      </c>
      <c r="S105" s="67" t="n">
        <f aca="false">VLOOKUP($R105,$K$6:$Q$506,5)/$C$26</f>
        <v>0.844215463300448</v>
      </c>
      <c r="T105" s="68" t="n">
        <f aca="false">VLOOKUP($R105,$K$6:$Q$506,6)/$C$26</f>
        <v>7.55598023610672</v>
      </c>
      <c r="U105" s="69" t="n">
        <f aca="false">VLOOKUP($R105,$K$6:$Q$506,7)/$C$26</f>
        <v>121.796491370315</v>
      </c>
      <c r="V105" s="28" t="s">
        <v>221</v>
      </c>
      <c r="W105" s="78" t="n">
        <f aca="false">G105*S105+H105*T105+I105*U105</f>
        <v>0</v>
      </c>
      <c r="X105" s="25"/>
      <c r="Y105" s="25"/>
      <c r="Z105" s="25"/>
    </row>
    <row r="106" customFormat="false" ht="15.75" hidden="false" customHeight="false" outlineLevel="0" collapsed="false">
      <c r="A106" s="25"/>
      <c r="B106" s="25"/>
      <c r="C106" s="25"/>
      <c r="D106" s="25"/>
      <c r="E106" s="25"/>
      <c r="F106" s="28" t="s">
        <v>222</v>
      </c>
      <c r="G106" s="103" t="n">
        <v>0</v>
      </c>
      <c r="H106" s="76" t="n">
        <v>0</v>
      </c>
      <c r="I106" s="77" t="n">
        <v>0</v>
      </c>
      <c r="J106" s="25"/>
      <c r="K106" s="61" t="n">
        <v>100</v>
      </c>
      <c r="L106" s="62" t="n">
        <f aca="false">$B$17+$B$18*EXP(-K106/$B$21)+$B$19*EXP(-K106/$B$22)+$B$20*EXP(-K106/$B$23)</f>
        <v>0.409427671993974</v>
      </c>
      <c r="M106" s="63" t="n">
        <f aca="false">EXP(-K106/$D$9)</f>
        <v>0.000208707611990194</v>
      </c>
      <c r="N106" s="63" t="n">
        <f aca="false">EXP(-K106/$D$8)</f>
        <v>0.399544075716742</v>
      </c>
      <c r="O106" s="64" t="n">
        <f aca="false">(K106*$B$17+$B$18*$B$21*(1-EXP(-K106/$B$21))+$B$19*$B$22*(1-EXP(-K106/$B$22))+$B$20*$B$23*(1-EXP(-K106/$B$23)))*$C$7</f>
        <v>8.92591593083618E-014</v>
      </c>
      <c r="P106" s="64" t="n">
        <f aca="false">$D$9*(1-EXP(-K106/$D$9))*$C$9</f>
        <v>2.36511891591603E-012</v>
      </c>
      <c r="Q106" s="65" t="n">
        <f aca="false">$D$8*(1-EXP(-K106/$D$8))*$C$8</f>
        <v>2.34896109656282E-011</v>
      </c>
      <c r="R106" s="66" t="n">
        <f aca="false">$B$13-K106</f>
        <v>400</v>
      </c>
      <c r="S106" s="67" t="n">
        <f aca="false">VLOOKUP($R106,$K$6:$Q$506,5)/$C$26</f>
        <v>0.842590276830326</v>
      </c>
      <c r="T106" s="68" t="n">
        <f aca="false">VLOOKUP($R106,$K$6:$Q$506,6)/$C$26</f>
        <v>7.55598023610672</v>
      </c>
      <c r="U106" s="69" t="n">
        <f aca="false">VLOOKUP($R106,$K$6:$Q$506,7)/$C$26</f>
        <v>121.767412100151</v>
      </c>
      <c r="V106" s="28" t="s">
        <v>222</v>
      </c>
      <c r="W106" s="78" t="n">
        <f aca="false">G106*S106+H106*T106+I106*U106</f>
        <v>0</v>
      </c>
      <c r="X106" s="25"/>
      <c r="Y106" s="25"/>
      <c r="Z106" s="25"/>
    </row>
    <row r="107" customFormat="false" ht="15.75" hidden="false" customHeight="false" outlineLevel="0" collapsed="false">
      <c r="A107" s="25"/>
      <c r="B107" s="25"/>
      <c r="C107" s="25"/>
      <c r="D107" s="25"/>
      <c r="E107" s="25"/>
      <c r="F107" s="28" t="s">
        <v>225</v>
      </c>
      <c r="G107" s="103" t="n">
        <v>0</v>
      </c>
      <c r="H107" s="76" t="n">
        <v>0</v>
      </c>
      <c r="I107" s="77" t="n">
        <v>0</v>
      </c>
      <c r="J107" s="25"/>
      <c r="K107" s="61" t="n">
        <v>101</v>
      </c>
      <c r="L107" s="62" t="n">
        <f aca="false">$B$17+$B$18*EXP(-K107/$B$21)+$B$19*EXP(-K107/$B$22)+$B$20*EXP(-K107/$B$23)</f>
        <v>0.4084935964947</v>
      </c>
      <c r="M107" s="63" t="n">
        <f aca="false">EXP(-K107/$D$9)</f>
        <v>0.000191749249073688</v>
      </c>
      <c r="N107" s="63" t="n">
        <f aca="false">EXP(-K107/$D$8)</f>
        <v>0.395895296847935</v>
      </c>
      <c r="O107" s="64" t="n">
        <f aca="false">(K107*$B$17+$B$18*$B$21*(1-EXP(-K107/$B$21))+$B$19*$B$22*(1-EXP(-K107/$B$22))+$B$20*$B$23*(1-EXP(-K107/$B$23)))*$C$7</f>
        <v>8.99563821647495E-014</v>
      </c>
      <c r="P107" s="64" t="n">
        <f aca="false">$D$9*(1-EXP(-K107/$D$9))*$C$9</f>
        <v>2.36515903283366E-012</v>
      </c>
      <c r="Q107" s="65" t="n">
        <f aca="false">$D$8*(1-EXP(-K107/$D$8))*$C$8</f>
        <v>2.36323498289847E-011</v>
      </c>
      <c r="R107" s="66" t="n">
        <f aca="false">$B$13-K107</f>
        <v>399</v>
      </c>
      <c r="S107" s="67" t="n">
        <f aca="false">VLOOKUP($R107,$K$6:$Q$506,5)/$C$26</f>
        <v>0.840963967887219</v>
      </c>
      <c r="T107" s="68" t="n">
        <f aca="false">VLOOKUP($R107,$K$6:$Q$506,6)/$C$26</f>
        <v>7.55598023610671</v>
      </c>
      <c r="U107" s="69" t="n">
        <f aca="false">VLOOKUP($R107,$K$6:$Q$506,7)/$C$26</f>
        <v>121.738064820169</v>
      </c>
      <c r="V107" s="28" t="s">
        <v>225</v>
      </c>
      <c r="W107" s="78" t="n">
        <f aca="false">G107*S107+H107*T107+I107*U107</f>
        <v>0</v>
      </c>
      <c r="X107" s="25"/>
      <c r="Y107" s="25"/>
      <c r="Z107" s="25"/>
    </row>
    <row r="108" customFormat="false" ht="15.75" hidden="false" customHeight="false" outlineLevel="0" collapsed="false">
      <c r="A108" s="25"/>
      <c r="B108" s="25"/>
      <c r="C108" s="25"/>
      <c r="D108" s="25"/>
      <c r="E108" s="25"/>
      <c r="F108" s="28" t="s">
        <v>226</v>
      </c>
      <c r="G108" s="103" t="n">
        <v>0</v>
      </c>
      <c r="H108" s="76" t="n">
        <v>0</v>
      </c>
      <c r="I108" s="77" t="n">
        <v>0</v>
      </c>
      <c r="J108" s="25"/>
      <c r="K108" s="61" t="n">
        <v>102</v>
      </c>
      <c r="L108" s="62" t="n">
        <f aca="false">$B$17+$B$18*EXP(-K108/$B$21)+$B$19*EXP(-K108/$B$22)+$B$20*EXP(-K108/$B$23)</f>
        <v>0.407573968573694</v>
      </c>
      <c r="M108" s="63" t="n">
        <f aca="false">EXP(-K108/$D$9)</f>
        <v>0.000176168823789957</v>
      </c>
      <c r="N108" s="63" t="n">
        <f aca="false">EXP(-K108/$D$8)</f>
        <v>0.392279839927925</v>
      </c>
      <c r="O108" s="64" t="n">
        <f aca="false">(K108*$B$17+$B$18*$B$21*(1-EXP(-K108/$B$21))+$B$19*$B$22*(1-EXP(-K108/$B$22))+$B$20*$B$23*(1-EXP(-K108/$B$23)))*$C$7</f>
        <v>9.06520249112074E-014</v>
      </c>
      <c r="P108" s="64" t="n">
        <f aca="false">$D$9*(1-EXP(-K108/$D$9))*$C$9</f>
        <v>2.3651958900846E-012</v>
      </c>
      <c r="Q108" s="65" t="n">
        <f aca="false">$D$8*(1-EXP(-K108/$D$8))*$C$8</f>
        <v>2.3773785150179E-011</v>
      </c>
      <c r="R108" s="66" t="n">
        <f aca="false">$B$13-K108</f>
        <v>398</v>
      </c>
      <c r="S108" s="67" t="n">
        <f aca="false">VLOOKUP($R108,$K$6:$Q$506,5)/$C$26</f>
        <v>0.839336533602804</v>
      </c>
      <c r="T108" s="68" t="n">
        <f aca="false">VLOOKUP($R108,$K$6:$Q$506,6)/$C$26</f>
        <v>7.55598023610671</v>
      </c>
      <c r="U108" s="69" t="n">
        <f aca="false">VLOOKUP($R108,$K$6:$Q$506,7)/$C$26</f>
        <v>121.70844706025</v>
      </c>
      <c r="V108" s="28" t="s">
        <v>226</v>
      </c>
      <c r="W108" s="78" t="n">
        <f aca="false">G108*S108+H108*T108+I108*U108</f>
        <v>0</v>
      </c>
      <c r="X108" s="25"/>
      <c r="Y108" s="25"/>
      <c r="Z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8" t="s">
        <v>227</v>
      </c>
      <c r="G109" s="103" t="n">
        <v>0</v>
      </c>
      <c r="H109" s="76" t="n">
        <v>0</v>
      </c>
      <c r="I109" s="77" t="n">
        <v>0</v>
      </c>
      <c r="J109" s="25"/>
      <c r="K109" s="61" t="n">
        <v>103</v>
      </c>
      <c r="L109" s="62" t="n">
        <f aca="false">$B$17+$B$18*EXP(-K109/$B$21)+$B$19*EXP(-K109/$B$22)+$B$20*EXP(-K109/$B$23)</f>
        <v>0.406668425471293</v>
      </c>
      <c r="M109" s="63" t="n">
        <f aca="false">EXP(-K109/$D$9)</f>
        <v>0.000161854372966072</v>
      </c>
      <c r="N109" s="63" t="n">
        <f aca="false">EXP(-K109/$D$8)</f>
        <v>0.388697400648804</v>
      </c>
      <c r="O109" s="64" t="n">
        <f aca="false">(K109*$B$17+$B$18*$B$21*(1-EXP(-K109/$B$21))+$B$19*$B$22*(1-EXP(-K109/$B$22))+$B$20*$B$23*(1-EXP(-K109/$B$23)))*$C$7</f>
        <v>9.13461118683565E-014</v>
      </c>
      <c r="P109" s="64" t="n">
        <f aca="false">$D$9*(1-EXP(-K109/$D$9))*$C$9</f>
        <v>2.36522975253037E-012</v>
      </c>
      <c r="Q109" s="65" t="n">
        <f aca="false">$D$8*(1-EXP(-K109/$D$8))*$C$8</f>
        <v>2.39139288336225E-011</v>
      </c>
      <c r="R109" s="66" t="n">
        <f aca="false">$B$13-K109</f>
        <v>397</v>
      </c>
      <c r="S109" s="67" t="n">
        <f aca="false">VLOOKUP($R109,$K$6:$Q$506,5)/$C$26</f>
        <v>0.837707971100957</v>
      </c>
      <c r="T109" s="68" t="n">
        <f aca="false">VLOOKUP($R109,$K$6:$Q$506,6)/$C$26</f>
        <v>7.55598023610671</v>
      </c>
      <c r="U109" s="69" t="n">
        <f aca="false">VLOOKUP($R109,$K$6:$Q$506,7)/$C$26</f>
        <v>121.678556327508</v>
      </c>
      <c r="V109" s="28" t="s">
        <v>227</v>
      </c>
      <c r="W109" s="78" t="n">
        <f aca="false">G109*S109+H109*T109+I109*U109</f>
        <v>0</v>
      </c>
      <c r="X109" s="25"/>
      <c r="Y109" s="25"/>
      <c r="Z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8" t="s">
        <v>228</v>
      </c>
      <c r="G110" s="103" t="n">
        <v>0</v>
      </c>
      <c r="H110" s="76" t="n">
        <v>0</v>
      </c>
      <c r="I110" s="77" t="n">
        <v>0</v>
      </c>
      <c r="J110" s="25"/>
      <c r="K110" s="61" t="n">
        <v>104</v>
      </c>
      <c r="L110" s="62" t="n">
        <f aca="false">$B$17+$B$18*EXP(-K110/$B$21)+$B$19*EXP(-K110/$B$22)+$B$20*EXP(-K110/$B$23)</f>
        <v>0.405776614151939</v>
      </c>
      <c r="M110" s="63" t="n">
        <f aca="false">EXP(-K110/$D$9)</f>
        <v>0.000148703030903325</v>
      </c>
      <c r="N110" s="63" t="n">
        <f aca="false">EXP(-K110/$D$8)</f>
        <v>0.385147677481708</v>
      </c>
      <c r="O110" s="64" t="n">
        <f aca="false">(K110*$B$17+$B$18*$B$21*(1-EXP(-K110/$B$21))+$B$19*$B$22*(1-EXP(-K110/$B$22))+$B$20*$B$23*(1-EXP(-K110/$B$23)))*$C$7</f>
        <v>9.20386667466862E-014</v>
      </c>
      <c r="P110" s="64" t="n">
        <f aca="false">$D$9*(1-EXP(-K110/$D$9))*$C$9</f>
        <v>2.36526086351135E-012</v>
      </c>
      <c r="Q110" s="65" t="n">
        <f aca="false">$D$8*(1-EXP(-K110/$D$8))*$C$8</f>
        <v>2.40527926750115E-011</v>
      </c>
      <c r="R110" s="66" t="n">
        <f aca="false">$B$13-K110</f>
        <v>396</v>
      </c>
      <c r="S110" s="67" t="n">
        <f aca="false">VLOOKUP($R110,$K$6:$Q$506,5)/$C$26</f>
        <v>0.836078277497722</v>
      </c>
      <c r="T110" s="68" t="n">
        <f aca="false">VLOOKUP($R110,$K$6:$Q$506,6)/$C$26</f>
        <v>7.55598023610671</v>
      </c>
      <c r="U110" s="69" t="n">
        <f aca="false">VLOOKUP($R110,$K$6:$Q$506,7)/$C$26</f>
        <v>121.648390106083</v>
      </c>
      <c r="V110" s="28" t="s">
        <v>228</v>
      </c>
      <c r="W110" s="78" t="n">
        <f aca="false">G110*S110+H110*T110+I110*U110</f>
        <v>0</v>
      </c>
      <c r="X110" s="25"/>
      <c r="Y110" s="25"/>
      <c r="Z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8" t="s">
        <v>229</v>
      </c>
      <c r="G111" s="103" t="n">
        <v>0</v>
      </c>
      <c r="H111" s="76" t="n">
        <v>0</v>
      </c>
      <c r="I111" s="77" t="n">
        <v>0</v>
      </c>
      <c r="J111" s="25"/>
      <c r="K111" s="61" t="n">
        <v>105</v>
      </c>
      <c r="L111" s="62" t="n">
        <f aca="false">$B$17+$B$18*EXP(-K111/$B$21)+$B$19*EXP(-K111/$B$22)+$B$20*EXP(-K111/$B$23)</f>
        <v>0.404898191041831</v>
      </c>
      <c r="M111" s="63" t="n">
        <f aca="false">EXP(-K111/$D$9)</f>
        <v>0.000136620290169549</v>
      </c>
      <c r="N111" s="63" t="n">
        <f aca="false">EXP(-K111/$D$8)</f>
        <v>0.381630371651446</v>
      </c>
      <c r="O111" s="64" t="n">
        <f aca="false">(K111*$B$17+$B$18*$B$21*(1-EXP(-K111/$B$21))+$B$19*$B$22*(1-EXP(-K111/$B$22))+$B$20*$B$23*(1-EXP(-K111/$B$23)))*$C$7</f>
        <v>9.27297126629086E-014</v>
      </c>
      <c r="P111" s="64" t="n">
        <f aca="false">$D$9*(1-EXP(-K111/$D$9))*$C$9</f>
        <v>2.36528944659552E-012</v>
      </c>
      <c r="Q111" s="65" t="n">
        <f aca="false">$D$8*(1-EXP(-K111/$D$8))*$C$8</f>
        <v>2.41903883623197E-011</v>
      </c>
      <c r="R111" s="66" t="n">
        <f aca="false">$B$13-K111</f>
        <v>395</v>
      </c>
      <c r="S111" s="67" t="n">
        <f aca="false">VLOOKUP($R111,$K$6:$Q$506,5)/$C$26</f>
        <v>0.834447449901272</v>
      </c>
      <c r="T111" s="68" t="n">
        <f aca="false">VLOOKUP($R111,$K$6:$Q$506,6)/$C$26</f>
        <v>7.55598023610671</v>
      </c>
      <c r="U111" s="69" t="n">
        <f aca="false">VLOOKUP($R111,$K$6:$Q$506,7)/$C$26</f>
        <v>121.617945856926</v>
      </c>
      <c r="V111" s="28" t="s">
        <v>229</v>
      </c>
      <c r="W111" s="78" t="n">
        <f aca="false">G111*S111+H111*T111+I111*U111</f>
        <v>0</v>
      </c>
      <c r="X111" s="25"/>
      <c r="Y111" s="25"/>
      <c r="Z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8" t="s">
        <v>230</v>
      </c>
      <c r="G112" s="103" t="n">
        <v>0</v>
      </c>
      <c r="H112" s="76" t="n">
        <v>0</v>
      </c>
      <c r="I112" s="77" t="n">
        <v>0</v>
      </c>
      <c r="J112" s="25"/>
      <c r="K112" s="61" t="n">
        <v>106</v>
      </c>
      <c r="L112" s="62" t="n">
        <f aca="false">$B$17+$B$18*EXP(-K112/$B$21)+$B$19*EXP(-K112/$B$22)+$B$20*EXP(-K112/$B$23)</f>
        <v>0.404032821773666</v>
      </c>
      <c r="M112" s="63" t="n">
        <f aca="false">EXP(-K112/$D$9)</f>
        <v>0.000125519322455145</v>
      </c>
      <c r="N112" s="63" t="n">
        <f aca="false">EXP(-K112/$D$8)</f>
        <v>0.378145187111345</v>
      </c>
      <c r="O112" s="64" t="n">
        <f aca="false">(K112*$B$17+$B$18*$B$21*(1-EXP(-K112/$B$21))+$B$19*$B$22*(1-EXP(-K112/$B$22))+$B$20*$B$23*(1-EXP(-K112/$B$23)))*$C$7</f>
        <v>9.34192721558704E-014</v>
      </c>
      <c r="P112" s="64" t="n">
        <f aca="false">$D$9*(1-EXP(-K112/$D$9))*$C$9</f>
        <v>2.36531570718503E-012</v>
      </c>
      <c r="Q112" s="65" t="n">
        <f aca="false">$D$8*(1-EXP(-K112/$D$8))*$C$8</f>
        <v>2.43267274767819E-011</v>
      </c>
      <c r="R112" s="66" t="n">
        <f aca="false">$B$13-K112</f>
        <v>394</v>
      </c>
      <c r="S112" s="67" t="n">
        <f aca="false">VLOOKUP($R112,$K$6:$Q$506,5)/$C$26</f>
        <v>0.832815485411874</v>
      </c>
      <c r="T112" s="68" t="n">
        <f aca="false">VLOOKUP($R112,$K$6:$Q$506,6)/$C$26</f>
        <v>7.55598023610671</v>
      </c>
      <c r="U112" s="69" t="n">
        <f aca="false">VLOOKUP($R112,$K$6:$Q$506,7)/$C$26</f>
        <v>121.587221017589</v>
      </c>
      <c r="V112" s="28" t="s">
        <v>230</v>
      </c>
      <c r="W112" s="78" t="n">
        <f aca="false">G112*S112+H112*T112+I112*U112</f>
        <v>0</v>
      </c>
      <c r="X112" s="25"/>
      <c r="Y112" s="25"/>
      <c r="Z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8" t="s">
        <v>231</v>
      </c>
      <c r="G113" s="103" t="n">
        <v>0</v>
      </c>
      <c r="H113" s="76" t="n">
        <v>0</v>
      </c>
      <c r="I113" s="77" t="n">
        <v>0</v>
      </c>
      <c r="J113" s="25"/>
      <c r="K113" s="61" t="n">
        <v>107</v>
      </c>
      <c r="L113" s="62" t="n">
        <f aca="false">$B$17+$B$18*EXP(-K113/$B$21)+$B$19*EXP(-K113/$B$22)+$B$20*EXP(-K113/$B$23)</f>
        <v>0.403180180938266</v>
      </c>
      <c r="M113" s="63" t="n">
        <f aca="false">EXP(-K113/$D$9)</f>
        <v>0.00011532035461238</v>
      </c>
      <c r="N113" s="63" t="n">
        <f aca="false">EXP(-K113/$D$8)</f>
        <v>0.374691830518339</v>
      </c>
      <c r="O113" s="64" t="n">
        <f aca="false">(K113*$B$17+$B$18*$B$21*(1-EXP(-K113/$B$21))+$B$19*$B$22*(1-EXP(-K113/$B$22))+$B$20*$B$23*(1-EXP(-K113/$B$23)))*$C$7</f>
        <v>9.41073672020366E-014</v>
      </c>
      <c r="P113" s="64" t="n">
        <f aca="false">$D$9*(1-EXP(-K113/$D$9))*$C$9</f>
        <v>2.36533983399225E-012</v>
      </c>
      <c r="Q113" s="65" t="n">
        <f aca="false">$D$8*(1-EXP(-K113/$D$8))*$C$8</f>
        <v>2.44618214938692E-011</v>
      </c>
      <c r="R113" s="66" t="n">
        <f aca="false">$B$13-K113</f>
        <v>393</v>
      </c>
      <c r="S113" s="67" t="n">
        <f aca="false">VLOOKUP($R113,$K$6:$Q$506,5)/$C$26</f>
        <v>0.831182381121859</v>
      </c>
      <c r="T113" s="68" t="n">
        <f aca="false">VLOOKUP($R113,$K$6:$Q$506,6)/$C$26</f>
        <v>7.5559802361067</v>
      </c>
      <c r="U113" s="69" t="n">
        <f aca="false">VLOOKUP($R113,$K$6:$Q$506,7)/$C$26</f>
        <v>121.556213002004</v>
      </c>
      <c r="V113" s="28" t="s">
        <v>231</v>
      </c>
      <c r="W113" s="78" t="n">
        <f aca="false">G113*S113+H113*T113+I113*U113</f>
        <v>0</v>
      </c>
      <c r="X113" s="25"/>
      <c r="Y113" s="25"/>
      <c r="Z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8" t="s">
        <v>232</v>
      </c>
      <c r="G114" s="103" t="n">
        <v>0</v>
      </c>
      <c r="H114" s="76" t="n">
        <v>0</v>
      </c>
      <c r="I114" s="77" t="n">
        <v>0</v>
      </c>
      <c r="J114" s="25"/>
      <c r="K114" s="61" t="n">
        <v>108</v>
      </c>
      <c r="L114" s="62" t="n">
        <f aca="false">$B$17+$B$18*EXP(-K114/$B$21)+$B$19*EXP(-K114/$B$22)+$B$20*EXP(-K114/$B$23)</f>
        <v>0.402339951842913</v>
      </c>
      <c r="M114" s="63" t="n">
        <f aca="false">EXP(-K114/$D$9)</f>
        <v>0.000105950095394097</v>
      </c>
      <c r="N114" s="63" t="n">
        <f aca="false">EXP(-K114/$D$8)</f>
        <v>0.371270011208273</v>
      </c>
      <c r="O114" s="64" t="n">
        <f aca="false">(K114*$B$17+$B$18*$B$21*(1-EXP(-K114/$B$21))+$B$19*$B$22*(1-EXP(-K114/$B$22))+$B$20*$B$23*(1-EXP(-K114/$B$23)))*$C$7</f>
        <v>9.47940192305554E-014</v>
      </c>
      <c r="P114" s="64" t="n">
        <f aca="false">$D$9*(1-EXP(-K114/$D$9))*$C$9</f>
        <v>2.36536200039587E-012</v>
      </c>
      <c r="Q114" s="65" t="n">
        <f aca="false">$D$8*(1-EXP(-K114/$D$8))*$C$8</f>
        <v>2.45956817842545E-011</v>
      </c>
      <c r="R114" s="66" t="n">
        <f aca="false">$B$13-K114</f>
        <v>392</v>
      </c>
      <c r="S114" s="67" t="n">
        <f aca="false">VLOOKUP($R114,$K$6:$Q$506,5)/$C$26</f>
        <v>0.82954813411558</v>
      </c>
      <c r="T114" s="68" t="n">
        <f aca="false">VLOOKUP($R114,$K$6:$Q$506,6)/$C$26</f>
        <v>7.5559802361067</v>
      </c>
      <c r="U114" s="69" t="n">
        <f aca="false">VLOOKUP($R114,$K$6:$Q$506,7)/$C$26</f>
        <v>121.524919200271</v>
      </c>
      <c r="V114" s="28" t="s">
        <v>232</v>
      </c>
      <c r="W114" s="78" t="n">
        <f aca="false">G114*S114+H114*T114+I114*U114</f>
        <v>0</v>
      </c>
      <c r="X114" s="25"/>
      <c r="Y114" s="25"/>
      <c r="Z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8" t="s">
        <v>233</v>
      </c>
      <c r="G115" s="103" t="n">
        <v>0</v>
      </c>
      <c r="H115" s="76" t="n">
        <v>0</v>
      </c>
      <c r="I115" s="77" t="n">
        <v>0</v>
      </c>
      <c r="J115" s="25"/>
      <c r="K115" s="61" t="n">
        <v>109</v>
      </c>
      <c r="L115" s="62" t="n">
        <f aca="false">$B$17+$B$18*EXP(-K115/$B$21)+$B$19*EXP(-K115/$B$22)+$B$20*EXP(-K115/$B$23)</f>
        <v>0.401511826276206</v>
      </c>
      <c r="M115" s="63" t="n">
        <f aca="false">EXP(-K115/$D$9)</f>
        <v>9.7341208772291E-005</v>
      </c>
      <c r="N115" s="63" t="n">
        <f aca="false">EXP(-K115/$D$8)</f>
        <v>0.367879441171442</v>
      </c>
      <c r="O115" s="64" t="n">
        <f aca="false">(K115*$B$17+$B$18*$B$21*(1-EXP(-K115/$B$21))+$B$19*$B$22*(1-EXP(-K115/$B$22))+$B$20*$B$23*(1-EXP(-K115/$B$23)))*$C$7</f>
        <v>9.54792491379181E-014</v>
      </c>
      <c r="P115" s="64" t="n">
        <f aca="false">$D$9*(1-EXP(-K115/$D$9))*$C$9</f>
        <v>2.36538236568686E-012</v>
      </c>
      <c r="Q115" s="65" t="n">
        <f aca="false">$D$8*(1-EXP(-K115/$D$8))*$C$8</f>
        <v>2.47283196147696E-011</v>
      </c>
      <c r="R115" s="66" t="n">
        <f aca="false">$B$13-K115</f>
        <v>391</v>
      </c>
      <c r="S115" s="67" t="n">
        <f aca="false">VLOOKUP($R115,$K$6:$Q$506,5)/$C$26</f>
        <v>0.827912741469375</v>
      </c>
      <c r="T115" s="68" t="n">
        <f aca="false">VLOOKUP($R115,$K$6:$Q$506,6)/$C$26</f>
        <v>7.5559802361067</v>
      </c>
      <c r="U115" s="69" t="n">
        <f aca="false">VLOOKUP($R115,$K$6:$Q$506,7)/$C$26</f>
        <v>121.493336978434</v>
      </c>
      <c r="V115" s="28" t="s">
        <v>233</v>
      </c>
      <c r="W115" s="78" t="n">
        <f aca="false">G115*S115+H115*T115+I115*U115</f>
        <v>0</v>
      </c>
      <c r="X115" s="25"/>
      <c r="Y115" s="25"/>
      <c r="Z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8" t="s">
        <v>234</v>
      </c>
      <c r="G116" s="103" t="n">
        <v>0</v>
      </c>
      <c r="H116" s="76" t="n">
        <v>0</v>
      </c>
      <c r="I116" s="77" t="n">
        <v>0</v>
      </c>
      <c r="J116" s="25"/>
      <c r="K116" s="61" t="n">
        <v>110</v>
      </c>
      <c r="L116" s="62" t="n">
        <f aca="false">$B$17+$B$18*EXP(-K116/$B$21)+$B$19*EXP(-K116/$B$22)+$B$20*EXP(-K116/$B$23)</f>
        <v>0.400695504279275</v>
      </c>
      <c r="M116" s="63" t="n">
        <f aca="false">EXP(-K116/$D$9)</f>
        <v>8.94318300517417E-005</v>
      </c>
      <c r="N116" s="63" t="n">
        <f aca="false">EXP(-K116/$D$8)</f>
        <v>0.364519835028348</v>
      </c>
      <c r="O116" s="64" t="n">
        <f aca="false">(K116*$B$17+$B$18*$B$21*(1-EXP(-K116/$B$21))+$B$19*$B$22*(1-EXP(-K116/$B$22))+$B$20*$B$23*(1-EXP(-K116/$B$23)))*$C$7</f>
        <v>9.6163077302222E-014</v>
      </c>
      <c r="P116" s="64" t="n">
        <f aca="false">$D$9*(1-EXP(-K116/$D$9))*$C$9</f>
        <v>2.36540107621311E-012</v>
      </c>
      <c r="Q116" s="65" t="n">
        <f aca="false">$D$8*(1-EXP(-K116/$D$8))*$C$8</f>
        <v>2.48597461493536E-011</v>
      </c>
      <c r="R116" s="66" t="n">
        <f aca="false">$B$13-K116</f>
        <v>390</v>
      </c>
      <c r="S116" s="67" t="n">
        <f aca="false">VLOOKUP($R116,$K$6:$Q$506,5)/$C$26</f>
        <v>0.826276200251535</v>
      </c>
      <c r="T116" s="68" t="n">
        <f aca="false">VLOOKUP($R116,$K$6:$Q$506,6)/$C$26</f>
        <v>7.5559802361067</v>
      </c>
      <c r="U116" s="69" t="n">
        <f aca="false">VLOOKUP($R116,$K$6:$Q$506,7)/$C$26</f>
        <v>121.461463678263</v>
      </c>
      <c r="V116" s="28" t="s">
        <v>234</v>
      </c>
      <c r="W116" s="78" t="n">
        <f aca="false">G116*S116+H116*T116+I116*U116</f>
        <v>0</v>
      </c>
      <c r="X116" s="25"/>
      <c r="Y116" s="25"/>
      <c r="Z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8" t="s">
        <v>235</v>
      </c>
      <c r="G117" s="103" t="n">
        <v>0</v>
      </c>
      <c r="H117" s="76" t="n">
        <v>0</v>
      </c>
      <c r="I117" s="77" t="n">
        <v>0</v>
      </c>
      <c r="J117" s="25"/>
      <c r="K117" s="61" t="n">
        <v>111</v>
      </c>
      <c r="L117" s="62" t="n">
        <f aca="false">$B$17+$B$18*EXP(-K117/$B$21)+$B$19*EXP(-K117/$B$22)+$B$20*EXP(-K117/$B$23)</f>
        <v>0.399890693923154</v>
      </c>
      <c r="M117" s="63" t="n">
        <f aca="false">EXP(-K117/$D$9)</f>
        <v>8.21651213014353E-005</v>
      </c>
      <c r="N117" s="63" t="n">
        <f aca="false">EXP(-K117/$D$8)</f>
        <v>0.36119091000568</v>
      </c>
      <c r="O117" s="64" t="n">
        <f aca="false">(K117*$B$17+$B$18*$B$21*(1-EXP(-K117/$B$21))+$B$19*$B$22*(1-EXP(-K117/$B$22))+$B$20*$B$23*(1-EXP(-K117/$B$23)))*$C$7</f>
        <v>9.68455235970495E-014</v>
      </c>
      <c r="P117" s="64" t="n">
        <f aca="false">$D$9*(1-EXP(-K117/$D$9))*$C$9</f>
        <v>2.36541826643116E-012</v>
      </c>
      <c r="Q117" s="65" t="n">
        <f aca="false">$D$8*(1-EXP(-K117/$D$8))*$C$8</f>
        <v>2.49899724499927E-011</v>
      </c>
      <c r="R117" s="66" t="n">
        <f aca="false">$B$13-K117</f>
        <v>389</v>
      </c>
      <c r="S117" s="67" t="n">
        <f aca="false">VLOOKUP($R117,$K$6:$Q$506,5)/$C$26</f>
        <v>0.824638507522262</v>
      </c>
      <c r="T117" s="68" t="n">
        <f aca="false">VLOOKUP($R117,$K$6:$Q$506,6)/$C$26</f>
        <v>7.55598023610669</v>
      </c>
      <c r="U117" s="69" t="n">
        <f aca="false">VLOOKUP($R117,$K$6:$Q$506,7)/$C$26</f>
        <v>121.429296617026</v>
      </c>
      <c r="V117" s="28" t="s">
        <v>235</v>
      </c>
      <c r="W117" s="78" t="n">
        <f aca="false">G117*S117+H117*T117+I117*U117</f>
        <v>0</v>
      </c>
      <c r="X117" s="25"/>
      <c r="Y117" s="25"/>
      <c r="Z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8" t="s">
        <v>236</v>
      </c>
      <c r="G118" s="103" t="n">
        <v>0</v>
      </c>
      <c r="H118" s="76" t="n">
        <v>0</v>
      </c>
      <c r="I118" s="77" t="n">
        <v>0</v>
      </c>
      <c r="J118" s="25"/>
      <c r="K118" s="61" t="n">
        <v>112</v>
      </c>
      <c r="L118" s="62" t="n">
        <f aca="false">$B$17+$B$18*EXP(-K118/$B$21)+$B$19*EXP(-K118/$B$22)+$B$20*EXP(-K118/$B$23)</f>
        <v>0.399097111092185</v>
      </c>
      <c r="M118" s="63" t="n">
        <f aca="false">EXP(-K118/$D$9)</f>
        <v>7.54888629090297E-005</v>
      </c>
      <c r="N118" s="63" t="n">
        <f aca="false">EXP(-K118/$D$8)</f>
        <v>0.357892385912512</v>
      </c>
      <c r="O118" s="64" t="n">
        <f aca="false">(K118*$B$17+$B$18*$B$21*(1-EXP(-K118/$B$21))+$B$19*$B$22*(1-EXP(-K118/$B$22))+$B$20*$B$23*(1-EXP(-K118/$B$23)))*$C$7</f>
        <v>9.75266074049728E-014</v>
      </c>
      <c r="P118" s="64" t="n">
        <f aca="false">$D$9*(1-EXP(-K118/$D$9))*$C$9</f>
        <v>2.36543405987238E-012</v>
      </c>
      <c r="Q118" s="65" t="n">
        <f aca="false">$D$8*(1-EXP(-K118/$D$8))*$C$8</f>
        <v>2.51190094776509E-011</v>
      </c>
      <c r="R118" s="66" t="n">
        <f aca="false">$B$13-K118</f>
        <v>388</v>
      </c>
      <c r="S118" s="67" t="n">
        <f aca="false">VLOOKUP($R118,$K$6:$Q$506,5)/$C$26</f>
        <v>0.822999660333629</v>
      </c>
      <c r="T118" s="68" t="n">
        <f aca="false">VLOOKUP($R118,$K$6:$Q$506,6)/$C$26</f>
        <v>7.55598023610669</v>
      </c>
      <c r="U118" s="69" t="n">
        <f aca="false">VLOOKUP($R118,$K$6:$Q$506,7)/$C$26</f>
        <v>121.396833087268</v>
      </c>
      <c r="V118" s="28" t="s">
        <v>236</v>
      </c>
      <c r="W118" s="78" t="n">
        <f aca="false">G118*S118+H118*T118+I118*U118</f>
        <v>0</v>
      </c>
      <c r="X118" s="25"/>
      <c r="Y118" s="25"/>
      <c r="Z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8" t="s">
        <v>237</v>
      </c>
      <c r="G119" s="103" t="n">
        <v>0</v>
      </c>
      <c r="H119" s="76" t="n">
        <v>0</v>
      </c>
      <c r="I119" s="77" t="n">
        <v>0</v>
      </c>
      <c r="J119" s="25"/>
      <c r="K119" s="61" t="n">
        <v>113</v>
      </c>
      <c r="L119" s="62" t="n">
        <f aca="false">$B$17+$B$18*EXP(-K119/$B$21)+$B$19*EXP(-K119/$B$22)+$B$20*EXP(-K119/$B$23)</f>
        <v>0.39831447927325</v>
      </c>
      <c r="M119" s="63" t="n">
        <f aca="false">EXP(-K119/$D$9)</f>
        <v>6.93550783232243E-005</v>
      </c>
      <c r="N119" s="63" t="n">
        <f aca="false">EXP(-K119/$D$8)</f>
        <v>0.354623985116726</v>
      </c>
      <c r="O119" s="64" t="n">
        <f aca="false">(K119*$B$17+$B$18*$B$21*(1-EXP(-K119/$B$21))+$B$19*$B$22*(1-EXP(-K119/$B$22))+$B$20*$B$23*(1-EXP(-K119/$B$23)))*$C$7</f>
        <v>9.82063476306936E-014</v>
      </c>
      <c r="P119" s="64" t="n">
        <f aca="false">$D$9*(1-EXP(-K119/$D$9))*$C$9</f>
        <v>2.36544857003071E-012</v>
      </c>
      <c r="Q119" s="65" t="n">
        <f aca="false">$D$8*(1-EXP(-K119/$D$8))*$C$8</f>
        <v>2.52468680931928E-011</v>
      </c>
      <c r="R119" s="66" t="n">
        <f aca="false">$B$13-K119</f>
        <v>387</v>
      </c>
      <c r="S119" s="67" t="n">
        <f aca="false">VLOOKUP($R119,$K$6:$Q$506,5)/$C$26</f>
        <v>0.821359655729547</v>
      </c>
      <c r="T119" s="68" t="n">
        <f aca="false">VLOOKUP($R119,$K$6:$Q$506,6)/$C$26</f>
        <v>7.55598023610669</v>
      </c>
      <c r="U119" s="69" t="n">
        <f aca="false">VLOOKUP($R119,$K$6:$Q$506,7)/$C$26</f>
        <v>121.364070356579</v>
      </c>
      <c r="V119" s="28" t="s">
        <v>237</v>
      </c>
      <c r="W119" s="78" t="n">
        <f aca="false">G119*S119+H119*T119+I119*U119</f>
        <v>0</v>
      </c>
      <c r="X119" s="25"/>
      <c r="Y119" s="25"/>
      <c r="Z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8" t="s">
        <v>238</v>
      </c>
      <c r="G120" s="103" t="n">
        <v>0</v>
      </c>
      <c r="H120" s="76" t="n">
        <v>0</v>
      </c>
      <c r="I120" s="77" t="n">
        <v>0</v>
      </c>
      <c r="J120" s="25"/>
      <c r="K120" s="61" t="n">
        <v>114</v>
      </c>
      <c r="L120" s="62" t="n">
        <f aca="false">$B$17+$B$18*EXP(-K120/$B$21)+$B$19*EXP(-K120/$B$22)+$B$20*EXP(-K120/$B$23)</f>
        <v>0.397542529350711</v>
      </c>
      <c r="M120" s="63" t="n">
        <f aca="false">EXP(-K120/$D$9)</f>
        <v>6.37196892873746E-005</v>
      </c>
      <c r="N120" s="63" t="n">
        <f aca="false">EXP(-K120/$D$8)</f>
        <v>0.351385432521634</v>
      </c>
      <c r="O120" s="64" t="n">
        <f aca="false">(K120*$B$17+$B$18*$B$21*(1-EXP(-K120/$B$21))+$B$19*$B$22*(1-EXP(-K120/$B$22))+$B$20*$B$23*(1-EXP(-K120/$B$23)))*$C$7</f>
        <v>9.88847627138295E-014</v>
      </c>
      <c r="P120" s="64" t="n">
        <f aca="false">$D$9*(1-EXP(-K120/$D$9))*$C$9</f>
        <v>2.36546190117823E-012</v>
      </c>
      <c r="Q120" s="65" t="n">
        <f aca="false">$D$8*(1-EXP(-K120/$D$8))*$C$8</f>
        <v>2.53735590582977E-011</v>
      </c>
      <c r="R120" s="66" t="n">
        <f aca="false">$B$13-K120</f>
        <v>386</v>
      </c>
      <c r="S120" s="67" t="n">
        <f aca="false">VLOOKUP($R120,$K$6:$Q$506,5)/$C$26</f>
        <v>0.819718490745721</v>
      </c>
      <c r="T120" s="68" t="n">
        <f aca="false">VLOOKUP($R120,$K$6:$Q$506,6)/$C$26</f>
        <v>7.55598023610668</v>
      </c>
      <c r="U120" s="69" t="n">
        <f aca="false">VLOOKUP($R120,$K$6:$Q$506,7)/$C$26</f>
        <v>121.331005667366</v>
      </c>
      <c r="V120" s="28" t="s">
        <v>238</v>
      </c>
      <c r="W120" s="78" t="n">
        <f aca="false">G120*S120+H120*T120+I120*U120</f>
        <v>0</v>
      </c>
      <c r="X120" s="25"/>
      <c r="Y120" s="25"/>
      <c r="Z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8" t="s">
        <v>239</v>
      </c>
      <c r="G121" s="103" t="n">
        <v>0</v>
      </c>
      <c r="H121" s="76" t="n">
        <v>0</v>
      </c>
      <c r="I121" s="77" t="n">
        <v>0</v>
      </c>
      <c r="J121" s="25"/>
      <c r="K121" s="61" t="n">
        <v>115</v>
      </c>
      <c r="L121" s="62" t="n">
        <f aca="false">$B$17+$B$18*EXP(-K121/$B$21)+$B$19*EXP(-K121/$B$22)+$B$20*EXP(-K121/$B$23)</f>
        <v>0.396780999406864</v>
      </c>
      <c r="M121" s="63" t="n">
        <f aca="false">EXP(-K121/$D$9)</f>
        <v>5.85421990868108E-005</v>
      </c>
      <c r="N121" s="63" t="n">
        <f aca="false">EXP(-K121/$D$8)</f>
        <v>0.348176455542832</v>
      </c>
      <c r="O121" s="64" t="n">
        <f aca="false">(K121*$B$17+$B$18*$B$21*(1-EXP(-K121/$B$21))+$B$19*$B$22*(1-EXP(-K121/$B$22))+$B$20*$B$23*(1-EXP(-K121/$B$23)))*$C$7</f>
        <v>9.95618706413543E-014</v>
      </c>
      <c r="P121" s="64" t="n">
        <f aca="false">$D$9*(1-EXP(-K121/$D$9))*$C$9</f>
        <v>2.36547414911448E-012</v>
      </c>
      <c r="Q121" s="65" t="n">
        <f aca="false">$D$8*(1-EXP(-K121/$D$8))*$C$8</f>
        <v>2.54990930363656E-011</v>
      </c>
      <c r="R121" s="66" t="n">
        <f aca="false">$B$13-K121</f>
        <v>385</v>
      </c>
      <c r="S121" s="67" t="n">
        <f aca="false">VLOOKUP($R121,$K$6:$Q$506,5)/$C$26</f>
        <v>0.818076162409608</v>
      </c>
      <c r="T121" s="68" t="n">
        <f aca="false">VLOOKUP($R121,$K$6:$Q$506,6)/$C$26</f>
        <v>7.55598023610668</v>
      </c>
      <c r="U121" s="69" t="n">
        <f aca="false">VLOOKUP($R121,$K$6:$Q$506,7)/$C$26</f>
        <v>121.297636236621</v>
      </c>
      <c r="V121" s="28" t="s">
        <v>239</v>
      </c>
      <c r="W121" s="78" t="n">
        <f aca="false">G121*S121+H121*T121+I121*U121</f>
        <v>0</v>
      </c>
      <c r="X121" s="25"/>
      <c r="Y121" s="25"/>
      <c r="Z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8" t="s">
        <v>240</v>
      </c>
      <c r="G122" s="103" t="n">
        <v>0</v>
      </c>
      <c r="H122" s="76" t="n">
        <v>0</v>
      </c>
      <c r="I122" s="77" t="n">
        <v>0</v>
      </c>
      <c r="J122" s="25"/>
      <c r="K122" s="61" t="n">
        <v>116</v>
      </c>
      <c r="L122" s="62" t="n">
        <f aca="false">$B$17+$B$18*EXP(-K122/$B$21)+$B$19*EXP(-K122/$B$22)+$B$20*EXP(-K122/$B$23)</f>
        <v>0.396029634527805</v>
      </c>
      <c r="M122" s="63" t="n">
        <f aca="false">EXP(-K122/$D$9)</f>
        <v>5.37854015336334E-005</v>
      </c>
      <c r="N122" s="63" t="n">
        <f aca="false">EXP(-K122/$D$8)</f>
        <v>0.344996784085255</v>
      </c>
      <c r="O122" s="64" t="n">
        <f aca="false">(K122*$B$17+$B$18*$B$21*(1-EXP(-K122/$B$21))+$B$19*$B$22*(1-EXP(-K122/$B$22))+$B$20*$B$23*(1-EXP(-K122/$B$23)))*$C$7</f>
        <v>1.00237688959703E-013</v>
      </c>
      <c r="P122" s="64" t="n">
        <f aca="false">$D$9*(1-EXP(-K122/$D$9))*$C$9</f>
        <v>2.36548540185489E-012</v>
      </c>
      <c r="Q122" s="65" t="n">
        <f aca="false">$D$8*(1-EXP(-K122/$D$8))*$C$8</f>
        <v>2.56234805934143E-011</v>
      </c>
      <c r="R122" s="66" t="n">
        <f aca="false">$B$13-K122</f>
        <v>384</v>
      </c>
      <c r="S122" s="67" t="n">
        <f aca="false">VLOOKUP($R122,$K$6:$Q$506,5)/$C$26</f>
        <v>0.816432667740381</v>
      </c>
      <c r="T122" s="68" t="n">
        <f aca="false">VLOOKUP($R122,$K$6:$Q$506,6)/$C$26</f>
        <v>7.55598023610668</v>
      </c>
      <c r="U122" s="69" t="n">
        <f aca="false">VLOOKUP($R122,$K$6:$Q$506,7)/$C$26</f>
        <v>121.263959255686</v>
      </c>
      <c r="V122" s="28" t="s">
        <v>240</v>
      </c>
      <c r="W122" s="78" t="n">
        <f aca="false">G122*S122+H122*T122+I122*U122</f>
        <v>0</v>
      </c>
      <c r="X122" s="25"/>
      <c r="Y122" s="25"/>
      <c r="Z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8" t="s">
        <v>241</v>
      </c>
      <c r="G123" s="103" t="n">
        <v>0</v>
      </c>
      <c r="H123" s="76" t="n">
        <v>0</v>
      </c>
      <c r="I123" s="77" t="n">
        <v>0</v>
      </c>
      <c r="J123" s="25"/>
      <c r="K123" s="61" t="n">
        <v>117</v>
      </c>
      <c r="L123" s="62" t="n">
        <f aca="false">$B$17+$B$18*EXP(-K123/$B$21)+$B$19*EXP(-K123/$B$22)+$B$20*EXP(-K123/$B$23)</f>
        <v>0.395288186614511</v>
      </c>
      <c r="M123" s="63" t="n">
        <f aca="false">EXP(-K123/$D$9)</f>
        <v>4.94151135977041E-005</v>
      </c>
      <c r="N123" s="63" t="n">
        <f aca="false">EXP(-K123/$D$8)</f>
        <v>0.341846150520438</v>
      </c>
      <c r="O123" s="64" t="n">
        <f aca="false">(K123*$B$17+$B$18*$B$21*(1-EXP(-K123/$B$21))+$B$19*$B$22*(1-EXP(-K123/$B$22))+$B$20*$B$23*(1-EXP(-K123/$B$23)))*$C$7</f>
        <v>1.00912234786553E-013</v>
      </c>
      <c r="P123" s="64" t="n">
        <f aca="false">$D$9*(1-EXP(-K123/$D$9))*$C$9</f>
        <v>2.36549574026326E-012</v>
      </c>
      <c r="Q123" s="65" t="n">
        <f aca="false">$D$8*(1-EXP(-K123/$D$8))*$C$8</f>
        <v>2.57467321989691E-011</v>
      </c>
      <c r="R123" s="66" t="n">
        <f aca="false">$B$13-K123</f>
        <v>383</v>
      </c>
      <c r="S123" s="67" t="n">
        <f aca="false">VLOOKUP($R123,$K$6:$Q$506,5)/$C$26</f>
        <v>0.814788003748885</v>
      </c>
      <c r="T123" s="68" t="n">
        <f aca="false">VLOOKUP($R123,$K$6:$Q$506,6)/$C$26</f>
        <v>7.55598023610667</v>
      </c>
      <c r="U123" s="69" t="n">
        <f aca="false">VLOOKUP($R123,$K$6:$Q$506,7)/$C$26</f>
        <v>121.229971890018</v>
      </c>
      <c r="V123" s="28" t="s">
        <v>241</v>
      </c>
      <c r="W123" s="78" t="n">
        <f aca="false">G123*S123+H123*T123+I123*U123</f>
        <v>0</v>
      </c>
      <c r="X123" s="25"/>
      <c r="Y123" s="25"/>
      <c r="Z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8" t="s">
        <v>242</v>
      </c>
      <c r="G124" s="103" t="n">
        <v>0</v>
      </c>
      <c r="H124" s="76" t="n">
        <v>0</v>
      </c>
      <c r="I124" s="77" t="n">
        <v>0</v>
      </c>
      <c r="J124" s="25"/>
      <c r="K124" s="61" t="n">
        <v>118</v>
      </c>
      <c r="L124" s="62" t="n">
        <f aca="false">$B$17+$B$18*EXP(-K124/$B$21)+$B$19*EXP(-K124/$B$22)+$B$20*EXP(-K124/$B$23)</f>
        <v>0.394556414199044</v>
      </c>
      <c r="M124" s="63" t="n">
        <f aca="false">EXP(-K124/$D$9)</f>
        <v>4.53999297624849E-005</v>
      </c>
      <c r="N124" s="63" t="n">
        <f aca="false">EXP(-K124/$D$8)</f>
        <v>0.338724289664</v>
      </c>
      <c r="O124" s="64" t="n">
        <f aca="false">(K124*$B$17+$B$18*$B$21*(1-EXP(-K124/$B$21))+$B$19*$B$22*(1-EXP(-K124/$B$22))+$B$20*$B$23*(1-EXP(-K124/$B$23)))*$C$7</f>
        <v>1.01585524822281E-013</v>
      </c>
      <c r="P124" s="64" t="n">
        <f aca="false">$D$9*(1-EXP(-K124/$D$9))*$C$9</f>
        <v>2.36550523863288E-012</v>
      </c>
      <c r="Q124" s="65" t="n">
        <f aca="false">$D$8*(1-EXP(-K124/$D$8))*$C$8</f>
        <v>2.58688582269437E-011</v>
      </c>
      <c r="R124" s="66" t="n">
        <f aca="false">$B$13-K124</f>
        <v>382</v>
      </c>
      <c r="S124" s="67" t="n">
        <f aca="false">VLOOKUP($R124,$K$6:$Q$506,5)/$C$26</f>
        <v>0.813142167437595</v>
      </c>
      <c r="T124" s="68" t="n">
        <f aca="false">VLOOKUP($R124,$K$6:$Q$506,6)/$C$26</f>
        <v>7.55598023610666</v>
      </c>
      <c r="U124" s="69" t="n">
        <f aca="false">VLOOKUP($R124,$K$6:$Q$506,7)/$C$26</f>
        <v>121.195671278946</v>
      </c>
      <c r="V124" s="28" t="s">
        <v>242</v>
      </c>
      <c r="W124" s="78" t="n">
        <f aca="false">G124*S124+H124*T124+I124*U124</f>
        <v>0</v>
      </c>
      <c r="X124" s="25"/>
      <c r="Y124" s="25"/>
      <c r="Z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8" t="s">
        <v>243</v>
      </c>
      <c r="G125" s="103" t="n">
        <v>0</v>
      </c>
      <c r="H125" s="76" t="n">
        <v>0</v>
      </c>
      <c r="I125" s="77" t="n">
        <v>0</v>
      </c>
      <c r="J125" s="25"/>
      <c r="K125" s="61" t="n">
        <v>119</v>
      </c>
      <c r="L125" s="62" t="n">
        <f aca="false">$B$17+$B$18*EXP(-K125/$B$21)+$B$19*EXP(-K125/$B$22)+$B$20*EXP(-K125/$B$23)</f>
        <v>0.393834082265696</v>
      </c>
      <c r="M125" s="63" t="n">
        <f aca="false">EXP(-K125/$D$9)</f>
        <v>4.17109963404865E-005</v>
      </c>
      <c r="N125" s="63" t="n">
        <f aca="false">EXP(-K125/$D$8)</f>
        <v>0.335630938753314</v>
      </c>
      <c r="O125" s="64" t="n">
        <f aca="false">(K125*$B$17+$B$18*$B$21*(1-EXP(-K125/$B$21))+$B$19*$B$22*(1-EXP(-K125/$B$22))+$B$20*$B$23*(1-EXP(-K125/$B$23)))*$C$7</f>
        <v>1.02257575361118E-013</v>
      </c>
      <c r="P125" s="64" t="n">
        <f aca="false">$D$9*(1-EXP(-K125/$D$9))*$C$9</f>
        <v>2.3655139652204E-012</v>
      </c>
      <c r="Q125" s="65" t="n">
        <f aca="false">$D$8*(1-EXP(-K125/$D$8))*$C$8</f>
        <v>2.59898689565138E-011</v>
      </c>
      <c r="R125" s="66" t="n">
        <f aca="false">$B$13-K125</f>
        <v>381</v>
      </c>
      <c r="S125" s="67" t="n">
        <f aca="false">VLOOKUP($R125,$K$6:$Q$506,5)/$C$26</f>
        <v>0.811495155800571</v>
      </c>
      <c r="T125" s="68" t="n">
        <f aca="false">VLOOKUP($R125,$K$6:$Q$506,6)/$C$26</f>
        <v>7.55598023610666</v>
      </c>
      <c r="U125" s="69" t="n">
        <f aca="false">VLOOKUP($R125,$K$6:$Q$506,7)/$C$26</f>
        <v>121.161054535438</v>
      </c>
      <c r="V125" s="28" t="s">
        <v>243</v>
      </c>
      <c r="W125" s="78" t="n">
        <f aca="false">G125*S125+H125*T125+I125*U125</f>
        <v>0</v>
      </c>
      <c r="X125" s="25"/>
      <c r="Y125" s="25"/>
      <c r="Z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8" t="s">
        <v>244</v>
      </c>
      <c r="G126" s="103" t="n">
        <v>0</v>
      </c>
      <c r="H126" s="76" t="n">
        <v>0</v>
      </c>
      <c r="I126" s="77" t="n">
        <v>0</v>
      </c>
      <c r="J126" s="25"/>
      <c r="K126" s="61" t="n">
        <v>120</v>
      </c>
      <c r="L126" s="62" t="n">
        <f aca="false">$B$17+$B$18*EXP(-K126/$B$21)+$B$19*EXP(-K126/$B$22)+$B$20*EXP(-K126/$B$23)</f>
        <v>0.393120962076979</v>
      </c>
      <c r="M126" s="63" t="n">
        <f aca="false">EXP(-K126/$D$9)</f>
        <v>3.83218041265281E-005</v>
      </c>
      <c r="N126" s="63" t="n">
        <f aca="false">EXP(-K126/$D$8)</f>
        <v>0.332565837425396</v>
      </c>
      <c r="O126" s="64" t="n">
        <f aca="false">(K126*$B$17+$B$18*$B$21*(1-EXP(-K126/$B$21))+$B$19*$B$22*(1-EXP(-K126/$B$22))+$B$20*$B$23*(1-EXP(-K126/$B$23)))*$C$7</f>
        <v>1.02928402302001E-013</v>
      </c>
      <c r="P126" s="64" t="n">
        <f aca="false">$D$9*(1-EXP(-K126/$D$9))*$C$9</f>
        <v>2.36552198273633E-012</v>
      </c>
      <c r="Q126" s="65" t="n">
        <f aca="false">$D$8*(1-EXP(-K126/$D$8))*$C$8</f>
        <v>2.61097745729817E-011</v>
      </c>
      <c r="R126" s="66" t="n">
        <f aca="false">$B$13-K126</f>
        <v>380</v>
      </c>
      <c r="S126" s="67" t="n">
        <f aca="false">VLOOKUP($R126,$K$6:$Q$506,5)/$C$26</f>
        <v>0.809846965823418</v>
      </c>
      <c r="T126" s="68" t="n">
        <f aca="false">VLOOKUP($R126,$K$6:$Q$506,6)/$C$26</f>
        <v>7.55598023610665</v>
      </c>
      <c r="U126" s="69" t="n">
        <f aca="false">VLOOKUP($R126,$K$6:$Q$506,7)/$C$26</f>
        <v>121.126118745851</v>
      </c>
      <c r="V126" s="28" t="s">
        <v>244</v>
      </c>
      <c r="W126" s="78" t="n">
        <f aca="false">G126*S126+H126*T126+I126*U126</f>
        <v>0</v>
      </c>
      <c r="X126" s="25"/>
      <c r="Y126" s="25"/>
      <c r="Z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8" t="s">
        <v>245</v>
      </c>
      <c r="G127" s="103" t="n">
        <v>0</v>
      </c>
      <c r="H127" s="76" t="n">
        <v>0</v>
      </c>
      <c r="I127" s="77" t="n">
        <v>0</v>
      </c>
      <c r="J127" s="25"/>
      <c r="K127" s="61" t="n">
        <v>121</v>
      </c>
      <c r="L127" s="62" t="n">
        <f aca="false">$B$17+$B$18*EXP(-K127/$B$21)+$B$19*EXP(-K127/$B$22)+$B$20*EXP(-K127/$B$23)</f>
        <v>0.392416831004299</v>
      </c>
      <c r="M127" s="63" t="n">
        <f aca="false">EXP(-K127/$D$9)</f>
        <v>3.52079978987828E-005</v>
      </c>
      <c r="N127" s="63" t="n">
        <f aca="false">EXP(-K127/$D$8)</f>
        <v>0.329528727694992</v>
      </c>
      <c r="O127" s="64" t="n">
        <f aca="false">(K127*$B$17+$B$18*$B$21*(1-EXP(-K127/$B$21))+$B$19*$B$22*(1-EXP(-K127/$B$22))+$B$20*$B$23*(1-EXP(-K127/$B$23)))*$C$7</f>
        <v>1.03598021159129E-013</v>
      </c>
      <c r="P127" s="64" t="n">
        <f aca="false">$D$9*(1-EXP(-K127/$D$9))*$C$9</f>
        <v>2.36552934879569E-012</v>
      </c>
      <c r="Q127" s="65" t="n">
        <f aca="false">$D$8*(1-EXP(-K127/$D$8))*$C$8</f>
        <v>2.62285851686342E-011</v>
      </c>
      <c r="R127" s="66" t="n">
        <f aca="false">$B$13-K127</f>
        <v>379</v>
      </c>
      <c r="S127" s="67" t="n">
        <f aca="false">VLOOKUP($R127,$K$6:$Q$506,5)/$C$26</f>
        <v>0.80819759448324</v>
      </c>
      <c r="T127" s="68" t="n">
        <f aca="false">VLOOKUP($R127,$K$6:$Q$506,6)/$C$26</f>
        <v>7.55598023610665</v>
      </c>
      <c r="U127" s="69" t="n">
        <f aca="false">VLOOKUP($R127,$K$6:$Q$506,7)/$C$26</f>
        <v>121.090860969688</v>
      </c>
      <c r="V127" s="28" t="s">
        <v>245</v>
      </c>
      <c r="W127" s="78" t="n">
        <f aca="false">G127*S127+H127*T127+I127*U127</f>
        <v>0</v>
      </c>
      <c r="X127" s="25"/>
      <c r="Y127" s="25"/>
      <c r="Z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8" t="s">
        <v>246</v>
      </c>
      <c r="G128" s="103" t="n">
        <v>0</v>
      </c>
      <c r="H128" s="76" t="n">
        <v>0</v>
      </c>
      <c r="I128" s="77" t="n">
        <v>0</v>
      </c>
      <c r="J128" s="25"/>
      <c r="K128" s="61" t="n">
        <v>122</v>
      </c>
      <c r="L128" s="62" t="n">
        <f aca="false">$B$17+$B$18*EXP(-K128/$B$21)+$B$19*EXP(-K128/$B$22)+$B$20*EXP(-K128/$B$23)</f>
        <v>0.391721472363213</v>
      </c>
      <c r="M128" s="63" t="n">
        <f aca="false">EXP(-K128/$D$9)</f>
        <v>3.23472013986571E-005</v>
      </c>
      <c r="N128" s="63" t="n">
        <f aca="false">EXP(-K128/$D$8)</f>
        <v>0.326519353932857</v>
      </c>
      <c r="O128" s="64" t="n">
        <f aca="false">(K128*$B$17+$B$18*$B$21*(1-EXP(-K128/$B$21))+$B$19*$B$22*(1-EXP(-K128/$B$22))+$B$20*$B$23*(1-EXP(-K128/$B$23)))*$C$7</f>
        <v>1.04266447072238E-013</v>
      </c>
      <c r="P128" s="64" t="n">
        <f aca="false">$D$9*(1-EXP(-K128/$D$9))*$C$9</f>
        <v>2.36553611633205E-012</v>
      </c>
      <c r="Q128" s="65" t="n">
        <f aca="false">$D$8*(1-EXP(-K128/$D$8))*$C$8</f>
        <v>2.63463107435914E-011</v>
      </c>
      <c r="R128" s="66" t="n">
        <f aca="false">$B$13-K128</f>
        <v>378</v>
      </c>
      <c r="S128" s="67" t="n">
        <f aca="false">VLOOKUP($R128,$K$6:$Q$506,5)/$C$26</f>
        <v>0.806547038748594</v>
      </c>
      <c r="T128" s="68" t="n">
        <f aca="false">VLOOKUP($R128,$K$6:$Q$506,6)/$C$26</f>
        <v>7.55598023610664</v>
      </c>
      <c r="U128" s="69" t="n">
        <f aca="false">VLOOKUP($R128,$K$6:$Q$506,7)/$C$26</f>
        <v>121.055278239353</v>
      </c>
      <c r="V128" s="28" t="s">
        <v>246</v>
      </c>
      <c r="W128" s="78" t="n">
        <f aca="false">G128*S128+H128*T128+I128*U128</f>
        <v>0</v>
      </c>
      <c r="X128" s="25"/>
      <c r="Y128" s="25"/>
      <c r="Z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8" t="s">
        <v>247</v>
      </c>
      <c r="G129" s="103" t="n">
        <v>0</v>
      </c>
      <c r="H129" s="76" t="n">
        <v>0</v>
      </c>
      <c r="I129" s="77" t="n">
        <v>0</v>
      </c>
      <c r="J129" s="25"/>
      <c r="K129" s="61" t="n">
        <v>123</v>
      </c>
      <c r="L129" s="62" t="n">
        <f aca="false">$B$17+$B$18*EXP(-K129/$B$21)+$B$19*EXP(-K129/$B$22)+$B$20*EXP(-K129/$B$23)</f>
        <v>0.39103467525312</v>
      </c>
      <c r="M129" s="63" t="n">
        <f aca="false">EXP(-K129/$D$9)</f>
        <v>2.97188565317842E-005</v>
      </c>
      <c r="N129" s="63" t="n">
        <f aca="false">EXP(-K129/$D$8)</f>
        <v>0.323537462844247</v>
      </c>
      <c r="O129" s="64" t="n">
        <f aca="false">(K129*$B$17+$B$18*$B$21*(1-EXP(-K129/$B$21))+$B$19*$B$22*(1-EXP(-K129/$B$22))+$B$20*$B$23*(1-EXP(-K129/$B$23)))*$C$7</f>
        <v>1.04933694816599E-013</v>
      </c>
      <c r="P129" s="64" t="n">
        <f aca="false">$D$9*(1-EXP(-K129/$D$9))*$C$9</f>
        <v>2.36554233397788E-012</v>
      </c>
      <c r="Q129" s="65" t="n">
        <f aca="false">$D$8*(1-EXP(-K129/$D$8))*$C$8</f>
        <v>2.6462961206649E-011</v>
      </c>
      <c r="R129" s="66" t="n">
        <f aca="false">$B$13-K129</f>
        <v>377</v>
      </c>
      <c r="S129" s="67" t="n">
        <f aca="false">VLOOKUP($R129,$K$6:$Q$506,5)/$C$26</f>
        <v>0.804895295579444</v>
      </c>
      <c r="T129" s="68" t="n">
        <f aca="false">VLOOKUP($R129,$K$6:$Q$506,6)/$C$26</f>
        <v>7.55598023610663</v>
      </c>
      <c r="U129" s="69" t="n">
        <f aca="false">VLOOKUP($R129,$K$6:$Q$506,7)/$C$26</f>
        <v>121.019367559897</v>
      </c>
      <c r="V129" s="28" t="s">
        <v>247</v>
      </c>
      <c r="W129" s="78" t="n">
        <f aca="false">G129*S129+H129*T129+I129*U129</f>
        <v>0</v>
      </c>
      <c r="X129" s="25"/>
      <c r="Y129" s="25"/>
      <c r="Z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8" t="s">
        <v>248</v>
      </c>
      <c r="G130" s="103" t="n">
        <v>0</v>
      </c>
      <c r="H130" s="76" t="n">
        <v>0</v>
      </c>
      <c r="I130" s="77" t="n">
        <v>0</v>
      </c>
      <c r="J130" s="25"/>
      <c r="K130" s="61" t="n">
        <v>124</v>
      </c>
      <c r="L130" s="62" t="n">
        <f aca="false">$B$17+$B$18*EXP(-K130/$B$21)+$B$19*EXP(-K130/$B$22)+$B$20*EXP(-K130/$B$23)</f>
        <v>0.390356234401288</v>
      </c>
      <c r="M130" s="63" t="n">
        <f aca="false">EXP(-K130/$D$9)</f>
        <v>2.73040756346062E-005</v>
      </c>
      <c r="N130" s="63" t="n">
        <f aca="false">EXP(-K130/$D$8)</f>
        <v>0.320582803447594</v>
      </c>
      <c r="O130" s="64" t="n">
        <f aca="false">(K130*$B$17+$B$18*$B$21*(1-EXP(-K130/$B$21))+$B$19*$B$22*(1-EXP(-K130/$B$22))+$B$20*$B$23*(1-EXP(-K130/$B$23)))*$C$7</f>
        <v>1.05599778812744E-013</v>
      </c>
      <c r="P130" s="64" t="n">
        <f aca="false">$D$9*(1-EXP(-K130/$D$9))*$C$9</f>
        <v>2.36554804641408E-012</v>
      </c>
      <c r="Q130" s="65" t="n">
        <f aca="false">$D$8*(1-EXP(-K130/$D$8))*$C$8</f>
        <v>2.6578546376112E-011</v>
      </c>
      <c r="R130" s="66" t="n">
        <f aca="false">$B$13-K130</f>
        <v>376</v>
      </c>
      <c r="S130" s="67" t="n">
        <f aca="false">VLOOKUP($R130,$K$6:$Q$506,5)/$C$26</f>
        <v>0.803242361927116</v>
      </c>
      <c r="T130" s="68" t="n">
        <f aca="false">VLOOKUP($R130,$K$6:$Q$506,6)/$C$26</f>
        <v>7.55598023610662</v>
      </c>
      <c r="U130" s="69" t="n">
        <f aca="false">VLOOKUP($R130,$K$6:$Q$506,7)/$C$26</f>
        <v>120.983125908768</v>
      </c>
      <c r="V130" s="28" t="s">
        <v>248</v>
      </c>
      <c r="W130" s="78" t="n">
        <f aca="false">G130*S130+H130*T130+I130*U130</f>
        <v>0</v>
      </c>
      <c r="X130" s="25"/>
      <c r="Y130" s="25"/>
      <c r="Z130" s="25"/>
    </row>
    <row r="131" customFormat="false" ht="15.75" hidden="false" customHeight="false" outlineLevel="0" collapsed="false">
      <c r="A131" s="25"/>
      <c r="B131" s="25"/>
      <c r="C131" s="25"/>
      <c r="D131" s="25"/>
      <c r="E131" s="25"/>
      <c r="F131" s="28" t="s">
        <v>249</v>
      </c>
      <c r="G131" s="103" t="n">
        <v>0</v>
      </c>
      <c r="H131" s="76" t="n">
        <v>0</v>
      </c>
      <c r="I131" s="77" t="n">
        <v>0</v>
      </c>
      <c r="J131" s="25"/>
      <c r="K131" s="61" t="n">
        <v>125</v>
      </c>
      <c r="L131" s="62" t="n">
        <f aca="false">$B$17+$B$18*EXP(-K131/$B$21)+$B$19*EXP(-K131/$B$22)+$B$20*EXP(-K131/$B$23)</f>
        <v>0.389685950011094</v>
      </c>
      <c r="M131" s="63" t="n">
        <f aca="false">EXP(-K131/$D$9)</f>
        <v>2.50855057449122E-005</v>
      </c>
      <c r="N131" s="63" t="n">
        <f aca="false">EXP(-K131/$D$8)</f>
        <v>0.317655127053383</v>
      </c>
      <c r="O131" s="64" t="n">
        <f aca="false">(K131*$B$17+$B$18*$B$21*(1-EXP(-K131/$B$21))+$B$19*$B$22*(1-EXP(-K131/$B$22))+$B$20*$B$23*(1-EXP(-K131/$B$23)))*$C$7</f>
        <v>1.0626471313593E-013</v>
      </c>
      <c r="P131" s="64" t="n">
        <f aca="false">$D$9*(1-EXP(-K131/$D$9))*$C$9</f>
        <v>2.36555329469105E-012</v>
      </c>
      <c r="Q131" s="65" t="n">
        <f aca="false">$D$8*(1-EXP(-K131/$D$8))*$C$8</f>
        <v>2.6693075980621E-011</v>
      </c>
      <c r="R131" s="66" t="n">
        <f aca="false">$B$13-K131</f>
        <v>375</v>
      </c>
      <c r="S131" s="67" t="n">
        <f aca="false">VLOOKUP($R131,$K$6:$Q$506,5)/$C$26</f>
        <v>0.801588234734252</v>
      </c>
      <c r="T131" s="68" t="n">
        <f aca="false">VLOOKUP($R131,$K$6:$Q$506,6)/$C$26</f>
        <v>7.55598023610661</v>
      </c>
      <c r="U131" s="69" t="n">
        <f aca="false">VLOOKUP($R131,$K$6:$Q$506,7)/$C$26</f>
        <v>120.946550235559</v>
      </c>
      <c r="V131" s="28" t="s">
        <v>249</v>
      </c>
      <c r="W131" s="78" t="n">
        <f aca="false">G131*S131+H131*T131+I131*U131</f>
        <v>0</v>
      </c>
      <c r="X131" s="25"/>
      <c r="Y131" s="25"/>
      <c r="Z131" s="25"/>
    </row>
    <row r="132" customFormat="false" ht="15.75" hidden="false" customHeight="false" outlineLevel="0" collapsed="false">
      <c r="A132" s="25"/>
      <c r="B132" s="25"/>
      <c r="C132" s="25"/>
      <c r="D132" s="25"/>
      <c r="E132" s="25"/>
      <c r="F132" s="28" t="s">
        <v>250</v>
      </c>
      <c r="G132" s="103" t="n">
        <v>0</v>
      </c>
      <c r="H132" s="76" t="n">
        <v>0</v>
      </c>
      <c r="I132" s="77" t="n">
        <v>0</v>
      </c>
      <c r="J132" s="25"/>
      <c r="K132" s="61" t="n">
        <v>126</v>
      </c>
      <c r="L132" s="62" t="n">
        <f aca="false">$B$17+$B$18*EXP(-K132/$B$21)+$B$19*EXP(-K132/$B$22)+$B$20*EXP(-K132/$B$23)</f>
        <v>0.389023627614348</v>
      </c>
      <c r="M132" s="63" t="n">
        <f aca="false">EXP(-K132/$D$9)</f>
        <v>2.30472039009607E-005</v>
      </c>
      <c r="N132" s="63" t="n">
        <f aca="false">EXP(-K132/$D$8)</f>
        <v>0.314754187243223</v>
      </c>
      <c r="O132" s="64" t="n">
        <f aca="false">(K132*$B$17+$B$18*$B$21*(1-EXP(-K132/$B$21))+$B$19*$B$22*(1-EXP(-K132/$B$22))+$B$20*$B$23*(1-EXP(-K132/$B$23)))*$C$7</f>
        <v>1.0692851152535E-013</v>
      </c>
      <c r="P132" s="64" t="n">
        <f aca="false">$D$9*(1-EXP(-K132/$D$9))*$C$9</f>
        <v>2.36555811652365E-012</v>
      </c>
      <c r="Q132" s="65" t="n">
        <f aca="false">$D$8*(1-EXP(-K132/$D$8))*$C$8</f>
        <v>2.68065596599713E-011</v>
      </c>
      <c r="R132" s="66" t="n">
        <f aca="false">$B$13-K132</f>
        <v>374</v>
      </c>
      <c r="S132" s="67" t="n">
        <f aca="false">VLOOKUP($R132,$K$6:$Q$506,5)/$C$26</f>
        <v>0.799932910934756</v>
      </c>
      <c r="T132" s="68" t="n">
        <f aca="false">VLOOKUP($R132,$K$6:$Q$506,6)/$C$26</f>
        <v>7.5559802361066</v>
      </c>
      <c r="U132" s="69" t="n">
        <f aca="false">VLOOKUP($R132,$K$6:$Q$506,7)/$C$26</f>
        <v>120.909637461747</v>
      </c>
      <c r="V132" s="28" t="s">
        <v>250</v>
      </c>
      <c r="W132" s="78" t="n">
        <f aca="false">G132*S132+H132*T132+I132*U132</f>
        <v>0</v>
      </c>
      <c r="X132" s="25"/>
      <c r="Y132" s="25"/>
      <c r="Z132" s="25"/>
    </row>
    <row r="133" customFormat="false" ht="15.75" hidden="false" customHeight="false" outlineLevel="0" collapsed="false">
      <c r="A133" s="25"/>
      <c r="B133" s="25"/>
      <c r="C133" s="25"/>
      <c r="D133" s="25"/>
      <c r="E133" s="25"/>
      <c r="F133" s="28" t="s">
        <v>251</v>
      </c>
      <c r="G133" s="103" t="n">
        <v>0</v>
      </c>
      <c r="H133" s="76" t="n">
        <v>0</v>
      </c>
      <c r="I133" s="77" t="n">
        <v>0</v>
      </c>
      <c r="J133" s="25"/>
      <c r="K133" s="61" t="n">
        <v>127</v>
      </c>
      <c r="L133" s="62" t="n">
        <f aca="false">$B$17+$B$18*EXP(-K133/$B$21)+$B$19*EXP(-K133/$B$22)+$B$20*EXP(-K133/$B$23)</f>
        <v>0.388369077927616</v>
      </c>
      <c r="M133" s="63" t="n">
        <f aca="false">EXP(-K133/$D$9)</f>
        <v>2.11745225730676E-005</v>
      </c>
      <c r="N133" s="63" t="n">
        <f aca="false">EXP(-K133/$D$8)</f>
        <v>0.311879739849099</v>
      </c>
      <c r="O133" s="64" t="n">
        <f aca="false">(K133*$B$17+$B$18*$B$21*(1-EXP(-K133/$B$21))+$B$19*$B$22*(1-EXP(-K133/$B$22))+$B$20*$B$23*(1-EXP(-K133/$B$23)))*$C$7</f>
        <v>1.07591187393093E-013</v>
      </c>
      <c r="P133" s="64" t="n">
        <f aca="false">$D$9*(1-EXP(-K133/$D$9))*$C$9</f>
        <v>2.36556254656227E-012</v>
      </c>
      <c r="Q133" s="65" t="n">
        <f aca="false">$D$8*(1-EXP(-K133/$D$8))*$C$8</f>
        <v>2.69190069659243E-011</v>
      </c>
      <c r="R133" s="66" t="n">
        <f aca="false">$B$13-K133</f>
        <v>373</v>
      </c>
      <c r="S133" s="67" t="n">
        <f aca="false">VLOOKUP($R133,$K$6:$Q$506,5)/$C$26</f>
        <v>0.79827638745375</v>
      </c>
      <c r="T133" s="68" t="n">
        <f aca="false">VLOOKUP($R133,$K$6:$Q$506,6)/$C$26</f>
        <v>7.55598023610659</v>
      </c>
      <c r="U133" s="69" t="n">
        <f aca="false">VLOOKUP($R133,$K$6:$Q$506,7)/$C$26</f>
        <v>120.872384480435</v>
      </c>
      <c r="V133" s="28" t="s">
        <v>251</v>
      </c>
      <c r="W133" s="78" t="n">
        <f aca="false">G133*S133+H133*T133+I133*U133</f>
        <v>0</v>
      </c>
      <c r="X133" s="25"/>
      <c r="Y133" s="25"/>
      <c r="Z133" s="25"/>
    </row>
    <row r="134" customFormat="false" ht="15.75" hidden="false" customHeight="false" outlineLevel="0" collapsed="false">
      <c r="A134" s="25"/>
      <c r="B134" s="25"/>
      <c r="C134" s="25"/>
      <c r="D134" s="25"/>
      <c r="E134" s="25"/>
      <c r="F134" s="28" t="s">
        <v>252</v>
      </c>
      <c r="G134" s="103" t="n">
        <v>0</v>
      </c>
      <c r="H134" s="76" t="n">
        <v>0</v>
      </c>
      <c r="I134" s="77" t="n">
        <v>0</v>
      </c>
      <c r="J134" s="25"/>
      <c r="K134" s="61" t="n">
        <v>128</v>
      </c>
      <c r="L134" s="62" t="n">
        <f aca="false">$B$17+$B$18*EXP(-K134/$B$21)+$B$19*EXP(-K134/$B$22)+$B$20*EXP(-K134/$B$23)</f>
        <v>0.387722116712416</v>
      </c>
      <c r="M134" s="63" t="n">
        <f aca="false">EXP(-K134/$D$9)</f>
        <v>1.94540044043546E-005</v>
      </c>
      <c r="N134" s="63" t="n">
        <f aca="false">EXP(-K134/$D$8)</f>
        <v>0.309031542932829</v>
      </c>
      <c r="O134" s="64" t="n">
        <f aca="false">(K134*$B$17+$B$18*$B$21*(1-EXP(-K134/$B$21))+$B$19*$B$22*(1-EXP(-K134/$B$22))+$B$20*$B$23*(1-EXP(-K134/$B$23)))*$C$7</f>
        <v>1.08252753832866E-013</v>
      </c>
      <c r="P134" s="64" t="n">
        <f aca="false">$D$9*(1-EXP(-K134/$D$9))*$C$9</f>
        <v>2.36556661664179E-012</v>
      </c>
      <c r="Q134" s="65" t="n">
        <f aca="false">$D$8*(1-EXP(-K134/$D$8))*$C$8</f>
        <v>2.70304273630109E-011</v>
      </c>
      <c r="R134" s="66" t="n">
        <f aca="false">$B$13-K134</f>
        <v>372</v>
      </c>
      <c r="S134" s="67" t="n">
        <f aca="false">VLOOKUP($R134,$K$6:$Q$506,5)/$C$26</f>
        <v>0.796618661207521</v>
      </c>
      <c r="T134" s="68" t="n">
        <f aca="false">VLOOKUP($R134,$K$6:$Q$506,6)/$C$26</f>
        <v>7.55598023610658</v>
      </c>
      <c r="U134" s="69" t="n">
        <f aca="false">VLOOKUP($R134,$K$6:$Q$506,7)/$C$26</f>
        <v>120.834788156092</v>
      </c>
      <c r="V134" s="28" t="s">
        <v>252</v>
      </c>
      <c r="W134" s="78" t="n">
        <f aca="false">G134*S134+H134*T134+I134*U134</f>
        <v>0</v>
      </c>
      <c r="X134" s="25"/>
      <c r="Y134" s="25"/>
      <c r="Z134" s="25"/>
    </row>
    <row r="135" customFormat="false" ht="15.75" hidden="false" customHeight="false" outlineLevel="0" collapsed="false">
      <c r="A135" s="25"/>
      <c r="B135" s="25"/>
      <c r="C135" s="25"/>
      <c r="D135" s="25"/>
      <c r="E135" s="25"/>
      <c r="F135" s="28" t="s">
        <v>253</v>
      </c>
      <c r="G135" s="103" t="n">
        <v>0</v>
      </c>
      <c r="H135" s="76" t="n">
        <v>0</v>
      </c>
      <c r="I135" s="77" t="n">
        <v>0</v>
      </c>
      <c r="J135" s="25"/>
      <c r="K135" s="61" t="n">
        <v>129</v>
      </c>
      <c r="L135" s="62" t="n">
        <f aca="false">$B$17+$B$18*EXP(-K135/$B$21)+$B$19*EXP(-K135/$B$22)+$B$20*EXP(-K135/$B$23)</f>
        <v>0.387082564639185</v>
      </c>
      <c r="M135" s="63" t="n">
        <f aca="false">EXP(-K135/$D$9)</f>
        <v>1.78732855042512E-005</v>
      </c>
      <c r="N135" s="63" t="n">
        <f aca="false">EXP(-K135/$D$8)</f>
        <v>0.306209356765695</v>
      </c>
      <c r="O135" s="64" t="n">
        <f aca="false">(K135*$B$17+$B$18*$B$21*(1-EXP(-K135/$B$21))+$B$19*$B$22*(1-EXP(-K135/$B$22))+$B$20*$B$23*(1-EXP(-K135/$B$23)))*$C$7</f>
        <v>1.08913223628474E-013</v>
      </c>
      <c r="P135" s="64" t="n">
        <f aca="false">$D$9*(1-EXP(-K135/$D$9))*$C$9</f>
        <v>2.3655703560104E-012</v>
      </c>
      <c r="Q135" s="65" t="n">
        <f aca="false">$D$8*(1-EXP(-K135/$D$8))*$C$8</f>
        <v>2.7140830229329E-011</v>
      </c>
      <c r="R135" s="66" t="n">
        <f aca="false">$B$13-K135</f>
        <v>371</v>
      </c>
      <c r="S135" s="67" t="n">
        <f aca="false">VLOOKUP($R135,$K$6:$Q$506,5)/$C$26</f>
        <v>0.794959729103472</v>
      </c>
      <c r="T135" s="68" t="n">
        <f aca="false">VLOOKUP($R135,$K$6:$Q$506,6)/$C$26</f>
        <v>7.55598023610656</v>
      </c>
      <c r="U135" s="69" t="n">
        <f aca="false">VLOOKUP($R135,$K$6:$Q$506,7)/$C$26</f>
        <v>120.796845324289</v>
      </c>
      <c r="V135" s="28" t="s">
        <v>253</v>
      </c>
      <c r="W135" s="78" t="n">
        <f aca="false">G135*S135+H135*T135+I135*U135</f>
        <v>0</v>
      </c>
      <c r="X135" s="25"/>
      <c r="Y135" s="25"/>
      <c r="Z135" s="25"/>
    </row>
    <row r="136" customFormat="false" ht="15.75" hidden="false" customHeight="false" outlineLevel="0" collapsed="false">
      <c r="A136" s="25"/>
      <c r="B136" s="25"/>
      <c r="C136" s="25"/>
      <c r="D136" s="25"/>
      <c r="E136" s="25"/>
      <c r="F136" s="28" t="s">
        <v>254</v>
      </c>
      <c r="G136" s="103" t="n">
        <v>0</v>
      </c>
      <c r="H136" s="76" t="n">
        <v>0</v>
      </c>
      <c r="I136" s="77" t="n">
        <v>0</v>
      </c>
      <c r="J136" s="25"/>
      <c r="K136" s="61" t="n">
        <v>130</v>
      </c>
      <c r="L136" s="62" t="n">
        <f aca="false">$B$17+$B$18*EXP(-K136/$B$21)+$B$19*EXP(-K136/$B$22)+$B$20*EXP(-K136/$B$23)</f>
        <v>0.386450247154926</v>
      </c>
      <c r="M136" s="63" t="n">
        <f aca="false">EXP(-K136/$D$9)</f>
        <v>1.64210065998016E-005</v>
      </c>
      <c r="N136" s="63" t="n">
        <f aca="false">EXP(-K136/$D$8)</f>
        <v>0.303412943808267</v>
      </c>
      <c r="O136" s="64" t="n">
        <f aca="false">(K136*$B$17+$B$18*$B$21*(1-EXP(-K136/$B$21))+$B$19*$B$22*(1-EXP(-K136/$B$22))+$B$20*$B$23*(1-EXP(-K136/$B$23)))*$C$7</f>
        <v>1.09572609262082E-013</v>
      </c>
      <c r="P136" s="64" t="n">
        <f aca="false">$D$9*(1-EXP(-K136/$D$9))*$C$9</f>
        <v>2.36557379153973E-012</v>
      </c>
      <c r="Q136" s="65" t="n">
        <f aca="false">$D$8*(1-EXP(-K136/$D$8))*$C$8</f>
        <v>2.72502248573321E-011</v>
      </c>
      <c r="R136" s="66" t="n">
        <f aca="false">$B$13-K136</f>
        <v>370</v>
      </c>
      <c r="S136" s="67" t="n">
        <f aca="false">VLOOKUP($R136,$K$6:$Q$506,5)/$C$26</f>
        <v>0.79329958804007</v>
      </c>
      <c r="T136" s="68" t="n">
        <f aca="false">VLOOKUP($R136,$K$6:$Q$506,6)/$C$26</f>
        <v>7.55598023610655</v>
      </c>
      <c r="U136" s="69" t="n">
        <f aca="false">VLOOKUP($R136,$K$6:$Q$506,7)/$C$26</f>
        <v>120.758552791431</v>
      </c>
      <c r="V136" s="28" t="s">
        <v>254</v>
      </c>
      <c r="W136" s="78" t="n">
        <f aca="false">G136*S136+H136*T136+I136*U136</f>
        <v>0</v>
      </c>
      <c r="X136" s="25"/>
      <c r="Y136" s="25"/>
      <c r="Z136" s="25"/>
    </row>
    <row r="137" customFormat="false" ht="15.75" hidden="false" customHeight="false" outlineLevel="0" collapsed="false">
      <c r="A137" s="25"/>
      <c r="B137" s="25"/>
      <c r="C137" s="25"/>
      <c r="D137" s="25"/>
      <c r="E137" s="25"/>
      <c r="F137" s="28" t="s">
        <v>255</v>
      </c>
      <c r="G137" s="103" t="n">
        <v>0</v>
      </c>
      <c r="H137" s="76" t="n">
        <v>0</v>
      </c>
      <c r="I137" s="77" t="n">
        <v>0</v>
      </c>
      <c r="J137" s="25"/>
      <c r="K137" s="61" t="n">
        <v>131</v>
      </c>
      <c r="L137" s="62" t="n">
        <f aca="false">$B$17+$B$18*EXP(-K137/$B$21)+$B$19*EXP(-K137/$B$22)+$B$20*EXP(-K137/$B$23)</f>
        <v>0.385824994354417</v>
      </c>
      <c r="M137" s="63" t="n">
        <f aca="false">EXP(-K137/$D$9)</f>
        <v>1.50867314062985E-005</v>
      </c>
      <c r="N137" s="63" t="n">
        <f aca="false">EXP(-K137/$D$8)</f>
        <v>0.300642068690412</v>
      </c>
      <c r="O137" s="64" t="n">
        <f aca="false">(K137*$B$17+$B$18*$B$21*(1-EXP(-K137/$B$21))+$B$19*$B$22*(1-EXP(-K137/$B$22))+$B$20*$B$23*(1-EXP(-K137/$B$23)))*$C$7</f>
        <v>1.10230922922243E-013</v>
      </c>
      <c r="P137" s="64" t="n">
        <f aca="false">$D$9*(1-EXP(-K137/$D$9))*$C$9</f>
        <v>2.36557694791799E-012</v>
      </c>
      <c r="Q137" s="65" t="n">
        <f aca="false">$D$8*(1-EXP(-K137/$D$8))*$C$8</f>
        <v>2.73586204546117E-011</v>
      </c>
      <c r="R137" s="66" t="n">
        <f aca="false">$B$13-K137</f>
        <v>369</v>
      </c>
      <c r="S137" s="67" t="n">
        <f aca="false">VLOOKUP($R137,$K$6:$Q$506,5)/$C$26</f>
        <v>0.791638234906791</v>
      </c>
      <c r="T137" s="68" t="n">
        <f aca="false">VLOOKUP($R137,$K$6:$Q$506,6)/$C$26</f>
        <v>7.55598023610653</v>
      </c>
      <c r="U137" s="69" t="n">
        <f aca="false">VLOOKUP($R137,$K$6:$Q$506,7)/$C$26</f>
        <v>120.71990733449</v>
      </c>
      <c r="V137" s="28" t="s">
        <v>255</v>
      </c>
      <c r="W137" s="78" t="n">
        <f aca="false">G137*S137+H137*T137+I137*U137</f>
        <v>0</v>
      </c>
      <c r="X137" s="25"/>
      <c r="Y137" s="25"/>
      <c r="Z137" s="25"/>
    </row>
    <row r="138" customFormat="false" ht="15.75" hidden="false" customHeight="false" outlineLevel="0" collapsed="false">
      <c r="A138" s="25"/>
      <c r="B138" s="25"/>
      <c r="C138" s="25"/>
      <c r="D138" s="25"/>
      <c r="E138" s="25"/>
      <c r="F138" s="28" t="s">
        <v>256</v>
      </c>
      <c r="G138" s="103" t="n">
        <v>0</v>
      </c>
      <c r="H138" s="76" t="n">
        <v>0</v>
      </c>
      <c r="I138" s="77" t="n">
        <v>0</v>
      </c>
      <c r="J138" s="25"/>
      <c r="K138" s="61" t="n">
        <v>132</v>
      </c>
      <c r="L138" s="62" t="n">
        <f aca="false">$B$17+$B$18*EXP(-K138/$B$21)+$B$19*EXP(-K138/$B$22)+$B$20*EXP(-K138/$B$23)</f>
        <v>0.385206640854907</v>
      </c>
      <c r="M138" s="63" t="n">
        <f aca="false">EXP(-K138/$D$9)</f>
        <v>1.38608716306432E-005</v>
      </c>
      <c r="N138" s="63" t="n">
        <f aca="false">EXP(-K138/$D$8)</f>
        <v>0.297896498191477</v>
      </c>
      <c r="O138" s="64" t="n">
        <f aca="false">(K138*$B$17+$B$18*$B$21*(1-EXP(-K138/$B$21))+$B$19*$B$22*(1-EXP(-K138/$B$22))+$B$20*$B$23*(1-EXP(-K138/$B$23)))*$C$7</f>
        <v>1.10888176511715E-013</v>
      </c>
      <c r="P138" s="64" t="n">
        <f aca="false">$D$9*(1-EXP(-K138/$D$9))*$C$9</f>
        <v>2.36557984782736E-012</v>
      </c>
      <c r="Q138" s="65" t="n">
        <f aca="false">$D$8*(1-EXP(-K138/$D$8))*$C$8</f>
        <v>2.74660261446724E-011</v>
      </c>
      <c r="R138" s="66" t="n">
        <f aca="false">$B$13-K138</f>
        <v>368</v>
      </c>
      <c r="S138" s="67" t="n">
        <f aca="false">VLOOKUP($R138,$K$6:$Q$506,5)/$C$26</f>
        <v>0.78997566658407</v>
      </c>
      <c r="T138" s="68" t="n">
        <f aca="false">VLOOKUP($R138,$K$6:$Q$506,6)/$C$26</f>
        <v>7.55598023610651</v>
      </c>
      <c r="U138" s="69" t="n">
        <f aca="false">VLOOKUP($R138,$K$6:$Q$506,7)/$C$26</f>
        <v>120.680905700732</v>
      </c>
      <c r="V138" s="28" t="s">
        <v>256</v>
      </c>
      <c r="W138" s="78" t="n">
        <f aca="false">G138*S138+H138*T138+I138*U138</f>
        <v>0</v>
      </c>
      <c r="X138" s="25"/>
      <c r="Y138" s="25"/>
      <c r="Z138" s="25"/>
    </row>
    <row r="139" customFormat="false" ht="15.75" hidden="false" customHeight="false" outlineLevel="0" collapsed="false">
      <c r="A139" s="25"/>
      <c r="B139" s="25"/>
      <c r="C139" s="25"/>
      <c r="D139" s="25"/>
      <c r="E139" s="25"/>
      <c r="F139" s="28" t="s">
        <v>257</v>
      </c>
      <c r="G139" s="103" t="n">
        <v>0</v>
      </c>
      <c r="H139" s="76" t="n">
        <v>0</v>
      </c>
      <c r="I139" s="77" t="n">
        <v>0</v>
      </c>
      <c r="J139" s="25"/>
      <c r="K139" s="61" t="n">
        <v>133</v>
      </c>
      <c r="L139" s="62" t="n">
        <f aca="false">$B$17+$B$18*EXP(-K139/$B$21)+$B$19*EXP(-K139/$B$22)+$B$20*EXP(-K139/$B$23)</f>
        <v>0.384595025674188</v>
      </c>
      <c r="M139" s="63" t="n">
        <f aca="false">EXP(-K139/$D$9)</f>
        <v>1.27346180684943E-005</v>
      </c>
      <c r="N139" s="63" t="n">
        <f aca="false">EXP(-K139/$D$8)</f>
        <v>0.295176001220667</v>
      </c>
      <c r="O139" s="64" t="n">
        <f aca="false">(K139*$B$17+$B$18*$B$21*(1-EXP(-K139/$B$21))+$B$19*$B$22*(1-EXP(-K139/$B$22))+$B$20*$B$23*(1-EXP(-K139/$B$23)))*$C$7</f>
        <v>1.1154438165507E-013</v>
      </c>
      <c r="P139" s="64" t="n">
        <f aca="false">$D$9*(1-EXP(-K139/$D$9))*$C$9</f>
        <v>2.36558251210702E-012</v>
      </c>
      <c r="Q139" s="65" t="n">
        <f aca="false">$D$8*(1-EXP(-K139/$D$8))*$C$8</f>
        <v>2.75724509676997E-011</v>
      </c>
      <c r="R139" s="66" t="n">
        <f aca="false">$B$13-K139</f>
        <v>367</v>
      </c>
      <c r="S139" s="67" t="n">
        <f aca="false">VLOOKUP($R139,$K$6:$Q$506,5)/$C$26</f>
        <v>0.788311879943242</v>
      </c>
      <c r="T139" s="68" t="n">
        <f aca="false">VLOOKUP($R139,$K$6:$Q$506,6)/$C$26</f>
        <v>7.5559802361065</v>
      </c>
      <c r="U139" s="69" t="n">
        <f aca="false">VLOOKUP($R139,$K$6:$Q$506,7)/$C$26</f>
        <v>120.641544607445</v>
      </c>
      <c r="V139" s="28" t="s">
        <v>257</v>
      </c>
      <c r="W139" s="78" t="n">
        <f aca="false">G139*S139+H139*T139+I139*U139</f>
        <v>0</v>
      </c>
      <c r="X139" s="25"/>
      <c r="Y139" s="25"/>
      <c r="Z139" s="25"/>
    </row>
    <row r="140" customFormat="false" ht="15.75" hidden="false" customHeight="false" outlineLevel="0" collapsed="false">
      <c r="A140" s="25"/>
      <c r="B140" s="25"/>
      <c r="C140" s="25"/>
      <c r="D140" s="25"/>
      <c r="E140" s="25"/>
      <c r="F140" s="28" t="s">
        <v>258</v>
      </c>
      <c r="G140" s="103" t="n">
        <v>0</v>
      </c>
      <c r="H140" s="76" t="n">
        <v>0</v>
      </c>
      <c r="I140" s="77" t="n">
        <v>0</v>
      </c>
      <c r="J140" s="25"/>
      <c r="K140" s="61" t="n">
        <v>134</v>
      </c>
      <c r="L140" s="62" t="n">
        <f aca="false">$B$17+$B$18*EXP(-K140/$B$21)+$B$19*EXP(-K140/$B$22)+$B$20*EXP(-K140/$B$23)</f>
        <v>0.383989992111956</v>
      </c>
      <c r="M140" s="63" t="n">
        <f aca="false">EXP(-K140/$D$9)</f>
        <v>1.1699877300061E-005</v>
      </c>
      <c r="N140" s="63" t="n">
        <f aca="false">EXP(-K140/$D$8)</f>
        <v>0.292480348797587</v>
      </c>
      <c r="O140" s="64" t="n">
        <f aca="false">(K140*$B$17+$B$18*$B$21*(1-EXP(-K140/$B$21))+$B$19*$B$22*(1-EXP(-K140/$B$22))+$B$20*$B$23*(1-EXP(-K140/$B$23)))*$C$7</f>
        <v>1.12199549706093E-013</v>
      </c>
      <c r="P140" s="64" t="n">
        <f aca="false">$D$9*(1-EXP(-K140/$D$9))*$C$9</f>
        <v>2.36558495990286E-012</v>
      </c>
      <c r="Q140" s="65" t="n">
        <f aca="false">$D$8*(1-EXP(-K140/$D$8))*$C$8</f>
        <v>2.76779038813207E-011</v>
      </c>
      <c r="R140" s="66" t="n">
        <f aca="false">$B$13-K140</f>
        <v>366</v>
      </c>
      <c r="S140" s="67" t="n">
        <f aca="false">VLOOKUP($R140,$K$6:$Q$506,5)/$C$26</f>
        <v>0.786646871846489</v>
      </c>
      <c r="T140" s="68" t="n">
        <f aca="false">VLOOKUP($R140,$K$6:$Q$506,6)/$C$26</f>
        <v>7.55598023610647</v>
      </c>
      <c r="U140" s="69" t="n">
        <f aca="false">VLOOKUP($R140,$K$6:$Q$506,7)/$C$26</f>
        <v>120.601820741661</v>
      </c>
      <c r="V140" s="28" t="s">
        <v>258</v>
      </c>
      <c r="W140" s="78" t="n">
        <f aca="false">G140*S140+H140*T140+I140*U140</f>
        <v>0</v>
      </c>
      <c r="X140" s="25"/>
      <c r="Y140" s="25"/>
      <c r="Z140" s="25"/>
    </row>
    <row r="141" customFormat="false" ht="15.75" hidden="false" customHeight="false" outlineLevel="0" collapsed="false">
      <c r="A141" s="25"/>
      <c r="B141" s="25"/>
      <c r="C141" s="25"/>
      <c r="D141" s="25"/>
      <c r="E141" s="25"/>
      <c r="F141" s="28" t="s">
        <v>259</v>
      </c>
      <c r="G141" s="103" t="n">
        <v>0</v>
      </c>
      <c r="H141" s="76" t="n">
        <v>0</v>
      </c>
      <c r="I141" s="77" t="n">
        <v>0</v>
      </c>
      <c r="J141" s="25"/>
      <c r="K141" s="61" t="n">
        <v>135</v>
      </c>
      <c r="L141" s="62" t="n">
        <f aca="false">$B$17+$B$18*EXP(-K141/$B$21)+$B$19*EXP(-K141/$B$22)+$B$20*EXP(-K141/$B$23)</f>
        <v>0.383391387634384</v>
      </c>
      <c r="M141" s="63" t="n">
        <f aca="false">EXP(-K141/$D$9)</f>
        <v>1.07492135296263E-005</v>
      </c>
      <c r="N141" s="63" t="n">
        <f aca="false">EXP(-K141/$D$8)</f>
        <v>0.289809314032976</v>
      </c>
      <c r="O141" s="64" t="n">
        <f aca="false">(K141*$B$17+$B$18*$B$21*(1-EXP(-K141/$B$21))+$B$19*$B$22*(1-EXP(-K141/$B$22))+$B$20*$B$23*(1-EXP(-K141/$B$23)))*$C$7</f>
        <v>1.12853691754981E-013</v>
      </c>
      <c r="P141" s="64" t="n">
        <f aca="false">$D$9*(1-EXP(-K141/$D$9))*$C$9</f>
        <v>2.36558720880509E-012</v>
      </c>
      <c r="Q141" s="65" t="n">
        <f aca="false">$D$8*(1-EXP(-K141/$D$8))*$C$8</f>
        <v>2.77823937613586E-011</v>
      </c>
      <c r="R141" s="66" t="n">
        <f aca="false">$B$13-K141</f>
        <v>365</v>
      </c>
      <c r="S141" s="67" t="n">
        <f aca="false">VLOOKUP($R141,$K$6:$Q$506,5)/$C$26</f>
        <v>0.784980639146783</v>
      </c>
      <c r="T141" s="68" t="n">
        <f aca="false">VLOOKUP($R141,$K$6:$Q$506,6)/$C$26</f>
        <v>7.55598023610645</v>
      </c>
      <c r="U141" s="69" t="n">
        <f aca="false">VLOOKUP($R141,$K$6:$Q$506,7)/$C$26</f>
        <v>120.561730759877</v>
      </c>
      <c r="V141" s="28" t="s">
        <v>259</v>
      </c>
      <c r="W141" s="78" t="n">
        <f aca="false">G141*S141+H141*T141+I141*U141</f>
        <v>0</v>
      </c>
      <c r="X141" s="25"/>
      <c r="Y141" s="25"/>
      <c r="Z141" s="25"/>
    </row>
    <row r="142" customFormat="false" ht="15.75" hidden="false" customHeight="false" outlineLevel="0" collapsed="false">
      <c r="A142" s="25"/>
      <c r="B142" s="25"/>
      <c r="C142" s="25"/>
      <c r="D142" s="25"/>
      <c r="E142" s="25"/>
      <c r="F142" s="28" t="s">
        <v>260</v>
      </c>
      <c r="G142" s="103" t="n">
        <v>0</v>
      </c>
      <c r="H142" s="76" t="n">
        <v>0</v>
      </c>
      <c r="I142" s="77" t="n">
        <v>0</v>
      </c>
      <c r="J142" s="25"/>
      <c r="K142" s="61" t="n">
        <v>136</v>
      </c>
      <c r="L142" s="62" t="n">
        <f aca="false">$B$17+$B$18*EXP(-K142/$B$21)+$B$19*EXP(-K142/$B$22)+$B$20*EXP(-K142/$B$23)</f>
        <v>0.382799063761802</v>
      </c>
      <c r="M142" s="63" t="n">
        <f aca="false">EXP(-K142/$D$9)</f>
        <v>9.87579515085155E-006</v>
      </c>
      <c r="N142" s="63" t="n">
        <f aca="false">EXP(-K142/$D$8)</f>
        <v>0.287162672109603</v>
      </c>
      <c r="O142" s="64" t="n">
        <f aca="false">(K142*$B$17+$B$18*$B$21*(1-EXP(-K142/$B$21))+$B$19*$B$22*(1-EXP(-K142/$B$22))+$B$20*$B$23*(1-EXP(-K142/$B$23)))*$C$7</f>
        <v>1.13506818635355E-013</v>
      </c>
      <c r="P142" s="64" t="n">
        <f aca="false">$D$9*(1-EXP(-K142/$D$9))*$C$9</f>
        <v>2.36558927497464E-012</v>
      </c>
      <c r="Q142" s="65" t="n">
        <f aca="false">$D$8*(1-EXP(-K142/$D$8))*$C$8</f>
        <v>2.78859294025791E-011</v>
      </c>
      <c r="R142" s="66" t="n">
        <f aca="false">$B$13-K142</f>
        <v>364</v>
      </c>
      <c r="S142" s="67" t="n">
        <f aca="false">VLOOKUP($R142,$K$6:$Q$506,5)/$C$26</f>
        <v>0.783313178687826</v>
      </c>
      <c r="T142" s="68" t="n">
        <f aca="false">VLOOKUP($R142,$K$6:$Q$506,6)/$C$26</f>
        <v>7.55598023610643</v>
      </c>
      <c r="U142" s="69" t="n">
        <f aca="false">VLOOKUP($R142,$K$6:$Q$506,7)/$C$26</f>
        <v>120.521271287778</v>
      </c>
      <c r="V142" s="28" t="s">
        <v>260</v>
      </c>
      <c r="W142" s="78" t="n">
        <f aca="false">G142*S142+H142*T142+I142*U142</f>
        <v>0</v>
      </c>
      <c r="X142" s="25"/>
      <c r="Y142" s="25"/>
      <c r="Z142" s="25"/>
    </row>
    <row r="143" customFormat="false" ht="15.75" hidden="false" customHeight="false" outlineLevel="0" collapsed="false">
      <c r="A143" s="25"/>
      <c r="B143" s="25"/>
      <c r="C143" s="25"/>
      <c r="D143" s="25"/>
      <c r="E143" s="25"/>
      <c r="F143" s="28" t="s">
        <v>261</v>
      </c>
      <c r="G143" s="103" t="n">
        <v>0</v>
      </c>
      <c r="H143" s="76" t="n">
        <v>0</v>
      </c>
      <c r="I143" s="77" t="n">
        <v>0</v>
      </c>
      <c r="J143" s="25"/>
      <c r="K143" s="61" t="n">
        <v>137</v>
      </c>
      <c r="L143" s="62" t="n">
        <f aca="false">$B$17+$B$18*EXP(-K143/$B$21)+$B$19*EXP(-K143/$B$22)+$B$20*EXP(-K143/$B$23)</f>
        <v>0.382212875959408</v>
      </c>
      <c r="M143" s="63" t="n">
        <f aca="false">EXP(-K143/$D$9)</f>
        <v>9.07334565387259E-006</v>
      </c>
      <c r="N143" s="63" t="n">
        <f aca="false">EXP(-K143/$D$8)</f>
        <v>0.284540200263352</v>
      </c>
      <c r="O143" s="64" t="n">
        <f aca="false">(K143*$B$17+$B$18*$B$21*(1-EXP(-K143/$B$21))+$B$19*$B$22*(1-EXP(-K143/$B$22))+$B$20*$B$23*(1-EXP(-K143/$B$23)))*$C$7</f>
        <v>1.14158940931073E-013</v>
      </c>
      <c r="P143" s="64" t="n">
        <f aca="false">$D$9*(1-EXP(-K143/$D$9))*$C$9</f>
        <v>2.36559117325931E-012</v>
      </c>
      <c r="Q143" s="65" t="n">
        <f aca="false">$D$8*(1-EXP(-K143/$D$8))*$C$8</f>
        <v>2.79885195194312E-011</v>
      </c>
      <c r="R143" s="66" t="n">
        <f aca="false">$B$13-K143</f>
        <v>363</v>
      </c>
      <c r="S143" s="67" t="n">
        <f aca="false">VLOOKUP($R143,$K$6:$Q$506,5)/$C$26</f>
        <v>0.781644487303994</v>
      </c>
      <c r="T143" s="68" t="n">
        <f aca="false">VLOOKUP($R143,$K$6:$Q$506,6)/$C$26</f>
        <v>7.5559802361064</v>
      </c>
      <c r="U143" s="69" t="n">
        <f aca="false">VLOOKUP($R143,$K$6:$Q$506,7)/$C$26</f>
        <v>120.480438919945</v>
      </c>
      <c r="V143" s="28" t="s">
        <v>261</v>
      </c>
      <c r="W143" s="78" t="n">
        <f aca="false">G143*S143+H143*T143+I143*U143</f>
        <v>0</v>
      </c>
      <c r="X143" s="25"/>
      <c r="Y143" s="25"/>
      <c r="Z143" s="25"/>
    </row>
    <row r="144" customFormat="false" ht="15.75" hidden="false" customHeight="false" outlineLevel="0" collapsed="false">
      <c r="A144" s="25"/>
      <c r="B144" s="25"/>
      <c r="C144" s="25"/>
      <c r="D144" s="25"/>
      <c r="E144" s="25"/>
      <c r="F144" s="28" t="s">
        <v>262</v>
      </c>
      <c r="G144" s="103" t="n">
        <v>0</v>
      </c>
      <c r="H144" s="76" t="n">
        <v>0</v>
      </c>
      <c r="I144" s="77" t="n">
        <v>0</v>
      </c>
      <c r="J144" s="25"/>
      <c r="K144" s="61" t="n">
        <v>138</v>
      </c>
      <c r="L144" s="62" t="n">
        <f aca="false">$B$17+$B$18*EXP(-K144/$B$21)+$B$19*EXP(-K144/$B$22)+$B$20*EXP(-K144/$B$23)</f>
        <v>0.381632683530938</v>
      </c>
      <c r="M144" s="63" t="n">
        <f aca="false">EXP(-K144/$D$9)</f>
        <v>8.33609852139857E-006</v>
      </c>
      <c r="N144" s="63" t="n">
        <f aca="false">EXP(-K144/$D$8)</f>
        <v>0.281941677764465</v>
      </c>
      <c r="O144" s="64" t="n">
        <f aca="false">(K144*$B$17+$B$18*$B$21*(1-EXP(-K144/$B$21))+$B$19*$B$22*(1-EXP(-K144/$B$22))+$B$20*$B$23*(1-EXP(-K144/$B$23)))*$C$7</f>
        <v>1.14810068982868E-013</v>
      </c>
      <c r="P144" s="64" t="n">
        <f aca="false">$D$9*(1-EXP(-K144/$D$9))*$C$9</f>
        <v>2.36559291730045E-012</v>
      </c>
      <c r="Q144" s="65" t="n">
        <f aca="false">$D$8*(1-EXP(-K144/$D$8))*$C$8</f>
        <v>2.80901727467804E-011</v>
      </c>
      <c r="R144" s="66" t="n">
        <f aca="false">$B$13-K144</f>
        <v>362</v>
      </c>
      <c r="S144" s="67" t="n">
        <f aca="false">VLOOKUP($R144,$K$6:$Q$506,5)/$C$26</f>
        <v>0.779974561820275</v>
      </c>
      <c r="T144" s="68" t="n">
        <f aca="false">VLOOKUP($R144,$K$6:$Q$506,6)/$C$26</f>
        <v>7.55598023610637</v>
      </c>
      <c r="U144" s="69" t="n">
        <f aca="false">VLOOKUP($R144,$K$6:$Q$506,7)/$C$26</f>
        <v>120.439230219577</v>
      </c>
      <c r="V144" s="28" t="s">
        <v>262</v>
      </c>
      <c r="W144" s="78" t="n">
        <f aca="false">G144*S144+H144*T144+I144*U144</f>
        <v>0</v>
      </c>
      <c r="X144" s="25"/>
      <c r="Y144" s="25"/>
      <c r="Z144" s="25"/>
    </row>
    <row r="145" customFormat="false" ht="15.75" hidden="false" customHeight="false" outlineLevel="0" collapsed="false">
      <c r="A145" s="25"/>
      <c r="B145" s="25"/>
      <c r="C145" s="25"/>
      <c r="D145" s="25"/>
      <c r="E145" s="25"/>
      <c r="F145" s="28" t="s">
        <v>263</v>
      </c>
      <c r="G145" s="103" t="n">
        <v>0</v>
      </c>
      <c r="H145" s="76" t="n">
        <v>0</v>
      </c>
      <c r="I145" s="77" t="n">
        <v>0</v>
      </c>
      <c r="J145" s="25"/>
      <c r="K145" s="61" t="n">
        <v>139</v>
      </c>
      <c r="L145" s="62" t="n">
        <f aca="false">$B$17+$B$18*EXP(-K145/$B$21)+$B$19*EXP(-K145/$B$22)+$B$20*EXP(-K145/$B$23)</f>
        <v>0.3810583495152</v>
      </c>
      <c r="M145" s="63" t="n">
        <f aca="false">EXP(-K145/$D$9)</f>
        <v>7.65875578969088E-006</v>
      </c>
      <c r="N145" s="63" t="n">
        <f aca="false">EXP(-K145/$D$8)</f>
        <v>0.279366885898968</v>
      </c>
      <c r="O145" s="64" t="n">
        <f aca="false">(K145*$B$17+$B$18*$B$21*(1-EXP(-K145/$B$21))+$B$19*$B$22*(1-EXP(-K145/$B$22))+$B$20*$B$23*(1-EXP(-K145/$B$23)))*$C$7</f>
        <v>1.15460212894802E-013</v>
      </c>
      <c r="P145" s="64" t="n">
        <f aca="false">$D$9*(1-EXP(-K145/$D$9))*$C$9</f>
        <v>2.36559451963097E-012</v>
      </c>
      <c r="Q145" s="65" t="n">
        <f aca="false">$D$8*(1-EXP(-K145/$D$8))*$C$8</f>
        <v>2.81908976406353E-011</v>
      </c>
      <c r="R145" s="66" t="n">
        <f aca="false">$B$13-K145</f>
        <v>361</v>
      </c>
      <c r="S145" s="67" t="n">
        <f aca="false">VLOOKUP($R145,$K$6:$Q$506,5)/$C$26</f>
        <v>0.778303399052207</v>
      </c>
      <c r="T145" s="68" t="n">
        <f aca="false">VLOOKUP($R145,$K$6:$Q$506,6)/$C$26</f>
        <v>7.55598023610634</v>
      </c>
      <c r="U145" s="69" t="n">
        <f aca="false">VLOOKUP($R145,$K$6:$Q$506,7)/$C$26</f>
        <v>120.397641718196</v>
      </c>
      <c r="V145" s="28" t="s">
        <v>263</v>
      </c>
      <c r="W145" s="78" t="n">
        <f aca="false">G145*S145+H145*T145+I145*U145</f>
        <v>0</v>
      </c>
      <c r="X145" s="25"/>
      <c r="Y145" s="25"/>
      <c r="Z145" s="25"/>
    </row>
    <row r="146" customFormat="false" ht="15.75" hidden="false" customHeight="false" outlineLevel="0" collapsed="false">
      <c r="A146" s="25"/>
      <c r="B146" s="25"/>
      <c r="C146" s="25"/>
      <c r="D146" s="25"/>
      <c r="E146" s="25"/>
      <c r="F146" s="28" t="s">
        <v>264</v>
      </c>
      <c r="G146" s="103" t="n">
        <v>0</v>
      </c>
      <c r="H146" s="76" t="n">
        <v>0</v>
      </c>
      <c r="I146" s="77" t="n">
        <v>0</v>
      </c>
      <c r="J146" s="25"/>
      <c r="K146" s="61" t="n">
        <v>140</v>
      </c>
      <c r="L146" s="62" t="n">
        <f aca="false">$B$17+$B$18*EXP(-K146/$B$21)+$B$19*EXP(-K146/$B$22)+$B$20*EXP(-K146/$B$23)</f>
        <v>0.380489740585396</v>
      </c>
      <c r="M146" s="63" t="n">
        <f aca="false">EXP(-K146/$D$9)</f>
        <v>7.0364499766352E-006</v>
      </c>
      <c r="N146" s="63" t="n">
        <f aca="false">EXP(-K146/$D$8)</f>
        <v>0.276815607950261</v>
      </c>
      <c r="O146" s="64" t="n">
        <f aca="false">(K146*$B$17+$B$18*$B$21*(1-EXP(-K146/$B$21))+$B$19*$B$22*(1-EXP(-K146/$B$22))+$B$20*$B$23*(1-EXP(-K146/$B$23)))*$C$7</f>
        <v>1.16109382540549E-013</v>
      </c>
      <c r="P146" s="64" t="n">
        <f aca="false">$D$9*(1-EXP(-K146/$D$9))*$C$9</f>
        <v>2.36559599176547E-012</v>
      </c>
      <c r="Q146" s="65" t="n">
        <f aca="false">$D$8*(1-EXP(-K146/$D$8))*$C$8</f>
        <v>2.82907026788682E-011</v>
      </c>
      <c r="R146" s="66" t="n">
        <f aca="false">$B$13-K146</f>
        <v>360</v>
      </c>
      <c r="S146" s="67" t="n">
        <f aca="false">VLOOKUP($R146,$K$6:$Q$506,5)/$C$26</f>
        <v>0.776630995805819</v>
      </c>
      <c r="T146" s="68" t="n">
        <f aca="false">VLOOKUP($R146,$K$6:$Q$506,6)/$C$26</f>
        <v>7.55598023610631</v>
      </c>
      <c r="U146" s="69" t="n">
        <f aca="false">VLOOKUP($R146,$K$6:$Q$506,7)/$C$26</f>
        <v>120.355669915354</v>
      </c>
      <c r="V146" s="28" t="s">
        <v>264</v>
      </c>
      <c r="W146" s="78" t="n">
        <f aca="false">G146*S146+H146*T146+I146*U146</f>
        <v>0</v>
      </c>
      <c r="X146" s="25"/>
      <c r="Y146" s="25"/>
      <c r="Z146" s="25"/>
    </row>
    <row r="147" customFormat="false" ht="15.75" hidden="false" customHeight="false" outlineLevel="0" collapsed="false">
      <c r="A147" s="25"/>
      <c r="B147" s="25"/>
      <c r="C147" s="25"/>
      <c r="D147" s="25"/>
      <c r="E147" s="25"/>
      <c r="F147" s="28" t="s">
        <v>265</v>
      </c>
      <c r="G147" s="103" t="n">
        <v>0</v>
      </c>
      <c r="H147" s="76" t="n">
        <v>0</v>
      </c>
      <c r="I147" s="77" t="n">
        <v>0</v>
      </c>
      <c r="J147" s="25"/>
      <c r="K147" s="61" t="n">
        <v>141</v>
      </c>
      <c r="L147" s="62" t="n">
        <f aca="false">$B$17+$B$18*EXP(-K147/$B$21)+$B$19*EXP(-K147/$B$22)+$B$20*EXP(-K147/$B$23)</f>
        <v>0.379926726951173</v>
      </c>
      <c r="M147" s="63" t="n">
        <f aca="false">EXP(-K147/$D$9)</f>
        <v>6.46470910331609E-006</v>
      </c>
      <c r="N147" s="63" t="n">
        <f aca="false">EXP(-K147/$D$8)</f>
        <v>0.274287629180878</v>
      </c>
      <c r="O147" s="64" t="n">
        <f aca="false">(K147*$B$17+$B$18*$B$21*(1-EXP(-K147/$B$21))+$B$19*$B$22*(1-EXP(-K147/$B$22))+$B$20*$B$23*(1-EXP(-K147/$B$23)))*$C$7</f>
        <v>1.16757587569507E-013</v>
      </c>
      <c r="P147" s="64" t="n">
        <f aca="false">$D$9*(1-EXP(-K147/$D$9))*$C$9</f>
        <v>2.3655973442829E-012</v>
      </c>
      <c r="Q147" s="65" t="n">
        <f aca="false">$D$8*(1-EXP(-K147/$D$8))*$C$8</f>
        <v>2.83895962619286E-011</v>
      </c>
      <c r="R147" s="66" t="n">
        <f aca="false">$B$13-K147</f>
        <v>359</v>
      </c>
      <c r="S147" s="67" t="n">
        <f aca="false">VLOOKUP($R147,$K$6:$Q$506,5)/$C$26</f>
        <v>0.774957348877561</v>
      </c>
      <c r="T147" s="68" t="n">
        <f aca="false">VLOOKUP($R147,$K$6:$Q$506,6)/$C$26</f>
        <v>7.55598023610627</v>
      </c>
      <c r="U147" s="69" t="n">
        <f aca="false">VLOOKUP($R147,$K$6:$Q$506,7)/$C$26</f>
        <v>120.313311278346</v>
      </c>
      <c r="V147" s="28" t="s">
        <v>265</v>
      </c>
      <c r="W147" s="78" t="n">
        <f aca="false">G147*S147+H147*T147+I147*U147</f>
        <v>0</v>
      </c>
      <c r="X147" s="25"/>
      <c r="Y147" s="25"/>
      <c r="Z147" s="25"/>
    </row>
    <row r="148" customFormat="false" ht="15.75" hidden="false" customHeight="false" outlineLevel="0" collapsed="false">
      <c r="A148" s="25"/>
      <c r="B148" s="25"/>
      <c r="C148" s="25"/>
      <c r="D148" s="25"/>
      <c r="E148" s="25"/>
      <c r="F148" s="28" t="s">
        <v>266</v>
      </c>
      <c r="G148" s="103" t="n">
        <v>0</v>
      </c>
      <c r="H148" s="76" t="n">
        <v>0</v>
      </c>
      <c r="I148" s="77" t="n">
        <v>0</v>
      </c>
      <c r="J148" s="25"/>
      <c r="K148" s="61" t="n">
        <v>142</v>
      </c>
      <c r="L148" s="62" t="n">
        <f aca="false">$B$17+$B$18*EXP(-K148/$B$21)+$B$19*EXP(-K148/$B$22)+$B$20*EXP(-K148/$B$23)</f>
        <v>0.379369182263308</v>
      </c>
      <c r="M148" s="63" t="n">
        <f aca="false">EXP(-K148/$D$9)</f>
        <v>5.93942455773457E-006</v>
      </c>
      <c r="N148" s="63" t="n">
        <f aca="false">EXP(-K148/$D$8)</f>
        <v>0.27178273681441</v>
      </c>
      <c r="O148" s="64" t="n">
        <f aca="false">(K148*$B$17+$B$18*$B$21*(1-EXP(-K148/$B$21))+$B$19*$B$22*(1-EXP(-K148/$B$22))+$B$20*$B$23*(1-EXP(-K148/$B$23)))*$C$7</f>
        <v>1.17404837412741E-013</v>
      </c>
      <c r="P148" s="64" t="n">
        <f aca="false">$D$9*(1-EXP(-K148/$D$9))*$C$9</f>
        <v>2.36559858690266E-012</v>
      </c>
      <c r="Q148" s="65" t="n">
        <f aca="false">$D$8*(1-EXP(-K148/$D$8))*$C$8</f>
        <v>2.84875867135497E-011</v>
      </c>
      <c r="R148" s="66" t="n">
        <f aca="false">$B$13-K148</f>
        <v>358</v>
      </c>
      <c r="S148" s="67" t="n">
        <f aca="false">VLOOKUP($R148,$K$6:$Q$506,5)/$C$26</f>
        <v>0.773282455054246</v>
      </c>
      <c r="T148" s="68" t="n">
        <f aca="false">VLOOKUP($R148,$K$6:$Q$506,6)/$C$26</f>
        <v>7.55598023610623</v>
      </c>
      <c r="U148" s="69" t="n">
        <f aca="false">VLOOKUP($R148,$K$6:$Q$506,7)/$C$26</f>
        <v>120.270562241905</v>
      </c>
      <c r="V148" s="28" t="s">
        <v>266</v>
      </c>
      <c r="W148" s="78" t="n">
        <f aca="false">G148*S148+H148*T148+I148*U148</f>
        <v>0</v>
      </c>
      <c r="X148" s="25"/>
      <c r="Y148" s="25"/>
      <c r="Z148" s="25"/>
    </row>
    <row r="149" customFormat="false" ht="15.75" hidden="false" customHeight="false" outlineLevel="0" collapsed="false">
      <c r="A149" s="25"/>
      <c r="B149" s="25"/>
      <c r="C149" s="25"/>
      <c r="D149" s="25"/>
      <c r="E149" s="25"/>
      <c r="F149" s="28" t="s">
        <v>267</v>
      </c>
      <c r="G149" s="103" t="n">
        <v>0</v>
      </c>
      <c r="H149" s="76" t="n">
        <v>0</v>
      </c>
      <c r="I149" s="77" t="n">
        <v>0</v>
      </c>
      <c r="J149" s="25"/>
      <c r="K149" s="61" t="n">
        <v>143</v>
      </c>
      <c r="L149" s="62" t="n">
        <f aca="false">$B$17+$B$18*EXP(-K149/$B$21)+$B$19*EXP(-K149/$B$22)+$B$20*EXP(-K149/$B$23)</f>
        <v>0.378816983520972</v>
      </c>
      <c r="M149" s="63" t="n">
        <f aca="false">EXP(-K149/$D$9)</f>
        <v>5.45682156973238E-006</v>
      </c>
      <c r="N149" s="63" t="n">
        <f aca="false">EXP(-K149/$D$8)</f>
        <v>0.2693007200176</v>
      </c>
      <c r="O149" s="64" t="n">
        <f aca="false">(K149*$B$17+$B$18*$B$21*(1-EXP(-K149/$B$21))+$B$19*$B$22*(1-EXP(-K149/$B$22))+$B$20*$B$23*(1-EXP(-K149/$B$23)))*$C$7</f>
        <v>1.1805114128878E-013</v>
      </c>
      <c r="P149" s="64" t="n">
        <f aca="false">$D$9*(1-EXP(-K149/$D$9))*$C$9</f>
        <v>2.36559972855439E-012</v>
      </c>
      <c r="Q149" s="65" t="n">
        <f aca="false">$D$8*(1-EXP(-K149/$D$8))*$C$8</f>
        <v>2.85846822814498E-011</v>
      </c>
      <c r="R149" s="66" t="n">
        <f aca="false">$B$13-K149</f>
        <v>357</v>
      </c>
      <c r="S149" s="67" t="n">
        <f aca="false">VLOOKUP($R149,$K$6:$Q$506,5)/$C$26</f>
        <v>0.77160631111298</v>
      </c>
      <c r="T149" s="68" t="n">
        <f aca="false">VLOOKUP($R149,$K$6:$Q$506,6)/$C$26</f>
        <v>7.55598023610618</v>
      </c>
      <c r="U149" s="69" t="n">
        <f aca="false">VLOOKUP($R149,$K$6:$Q$506,7)/$C$26</f>
        <v>120.227419207904</v>
      </c>
      <c r="V149" s="28" t="s">
        <v>267</v>
      </c>
      <c r="W149" s="78" t="n">
        <f aca="false">G149*S149+H149*T149+I149*U149</f>
        <v>0</v>
      </c>
      <c r="X149" s="25"/>
      <c r="Y149" s="25"/>
      <c r="Z149" s="25"/>
    </row>
    <row r="150" customFormat="false" ht="15.75" hidden="false" customHeight="false" outlineLevel="0" collapsed="false">
      <c r="A150" s="25"/>
      <c r="B150" s="25"/>
      <c r="C150" s="25"/>
      <c r="D150" s="25"/>
      <c r="E150" s="25"/>
      <c r="F150" s="28" t="s">
        <v>268</v>
      </c>
      <c r="G150" s="103" t="n">
        <v>0</v>
      </c>
      <c r="H150" s="76" t="n">
        <v>0</v>
      </c>
      <c r="I150" s="77" t="n">
        <v>0</v>
      </c>
      <c r="J150" s="25"/>
      <c r="K150" s="61" t="n">
        <v>144</v>
      </c>
      <c r="L150" s="62" t="n">
        <f aca="false">$B$17+$B$18*EXP(-K150/$B$21)+$B$19*EXP(-K150/$B$22)+$B$20*EXP(-K150/$B$23)</f>
        <v>0.378270010981491</v>
      </c>
      <c r="M150" s="63" t="n">
        <f aca="false">EXP(-K150/$D$9)</f>
        <v>5.01343208495169E-006</v>
      </c>
      <c r="N150" s="63" t="n">
        <f aca="false">EXP(-K150/$D$8)</f>
        <v>0.266841369882594</v>
      </c>
      <c r="O150" s="64" t="n">
        <f aca="false">(K150*$B$17+$B$18*$B$21*(1-EXP(-K150/$B$21))+$B$19*$B$22*(1-EXP(-K150/$B$22))+$B$20*$B$23*(1-EXP(-K150/$B$23)))*$C$7</f>
        <v>1.18696508209237E-013</v>
      </c>
      <c r="P150" s="64" t="n">
        <f aca="false">$D$9*(1-EXP(-K150/$D$9))*$C$9</f>
        <v>2.36560077744216E-012</v>
      </c>
      <c r="Q150" s="65" t="n">
        <f aca="false">$D$8*(1-EXP(-K150/$D$8))*$C$8</f>
        <v>2.86808911380257E-011</v>
      </c>
      <c r="R150" s="66" t="n">
        <f aca="false">$B$13-K150</f>
        <v>356</v>
      </c>
      <c r="S150" s="67" t="n">
        <f aca="false">VLOOKUP($R150,$K$6:$Q$506,5)/$C$26</f>
        <v>0.769928913821093</v>
      </c>
      <c r="T150" s="68" t="n">
        <f aca="false">VLOOKUP($R150,$K$6:$Q$506,6)/$C$26</f>
        <v>7.55598023610613</v>
      </c>
      <c r="U150" s="69" t="n">
        <f aca="false">VLOOKUP($R150,$K$6:$Q$506,7)/$C$26</f>
        <v>120.183878545055</v>
      </c>
      <c r="V150" s="28" t="s">
        <v>268</v>
      </c>
      <c r="W150" s="78" t="n">
        <f aca="false">G150*S150+H150*T150+I150*U150</f>
        <v>0</v>
      </c>
      <c r="X150" s="25"/>
      <c r="Y150" s="25"/>
      <c r="Z150" s="25"/>
    </row>
    <row r="151" customFormat="false" ht="15.75" hidden="false" customHeight="false" outlineLevel="0" collapsed="false">
      <c r="A151" s="25"/>
      <c r="B151" s="25"/>
      <c r="C151" s="25"/>
      <c r="D151" s="25"/>
      <c r="E151" s="25"/>
      <c r="F151" s="28" t="s">
        <v>269</v>
      </c>
      <c r="G151" s="103" t="n">
        <v>0</v>
      </c>
      <c r="H151" s="76" t="n">
        <v>0</v>
      </c>
      <c r="I151" s="77" t="n">
        <v>0</v>
      </c>
      <c r="J151" s="25"/>
      <c r="K151" s="61" t="n">
        <v>145</v>
      </c>
      <c r="L151" s="62" t="n">
        <f aca="false">$B$17+$B$18*EXP(-K151/$B$21)+$B$19*EXP(-K151/$B$22)+$B$20*EXP(-K151/$B$23)</f>
        <v>0.377728148072551</v>
      </c>
      <c r="M151" s="63" t="n">
        <f aca="false">EXP(-K151/$D$9)</f>
        <v>4.60606984289863E-006</v>
      </c>
      <c r="N151" s="63" t="n">
        <f aca="false">EXP(-K151/$D$8)</f>
        <v>0.26440447940936</v>
      </c>
      <c r="O151" s="64" t="n">
        <f aca="false">(K151*$B$17+$B$18*$B$21*(1-EXP(-K151/$B$21))+$B$19*$B$22*(1-EXP(-K151/$B$22))+$B$20*$B$23*(1-EXP(-K151/$B$23)))*$C$7</f>
        <v>1.19340946984299E-013</v>
      </c>
      <c r="P151" s="64" t="n">
        <f aca="false">$D$9*(1-EXP(-K151/$D$9))*$C$9</f>
        <v>2.36560174110343E-012</v>
      </c>
      <c r="Q151" s="65" t="n">
        <f aca="false">$D$8*(1-EXP(-K151/$D$8))*$C$8</f>
        <v>2.87762213810414E-011</v>
      </c>
      <c r="R151" s="66" t="n">
        <f aca="false">$B$13-K151</f>
        <v>355</v>
      </c>
      <c r="S151" s="67" t="n">
        <f aca="false">VLOOKUP($R151,$K$6:$Q$506,5)/$C$26</f>
        <v>0.768250259936073</v>
      </c>
      <c r="T151" s="68" t="n">
        <f aca="false">VLOOKUP($R151,$K$6:$Q$506,6)/$C$26</f>
        <v>7.55598023610608</v>
      </c>
      <c r="U151" s="69" t="n">
        <f aca="false">VLOOKUP($R151,$K$6:$Q$506,7)/$C$26</f>
        <v>120.139936588602</v>
      </c>
      <c r="V151" s="28" t="s">
        <v>269</v>
      </c>
      <c r="W151" s="78" t="n">
        <f aca="false">G151*S151+H151*T151+I151*U151</f>
        <v>0</v>
      </c>
      <c r="X151" s="25"/>
      <c r="Y151" s="25"/>
      <c r="Z151" s="25"/>
    </row>
    <row r="152" customFormat="false" ht="15.75" hidden="false" customHeight="false" outlineLevel="0" collapsed="false">
      <c r="A152" s="25"/>
      <c r="B152" s="25"/>
      <c r="C152" s="25"/>
      <c r="D152" s="25"/>
      <c r="E152" s="25"/>
      <c r="F152" s="28" t="s">
        <v>270</v>
      </c>
      <c r="G152" s="103" t="n">
        <v>0</v>
      </c>
      <c r="H152" s="76" t="n">
        <v>0</v>
      </c>
      <c r="I152" s="77" t="n">
        <v>0</v>
      </c>
      <c r="J152" s="25"/>
      <c r="K152" s="61" t="n">
        <v>146</v>
      </c>
      <c r="L152" s="62" t="n">
        <f aca="false">$B$17+$B$18*EXP(-K152/$B$21)+$B$19*EXP(-K152/$B$22)+$B$20*EXP(-K152/$B$23)</f>
        <v>0.377191281306764</v>
      </c>
      <c r="M152" s="63" t="n">
        <f aca="false">EXP(-K152/$D$9)</f>
        <v>4.23180748001789E-006</v>
      </c>
      <c r="N152" s="63" t="n">
        <f aca="false">EXP(-K152/$D$8)</f>
        <v>0.261989843488264</v>
      </c>
      <c r="O152" s="64" t="n">
        <f aca="false">(K152*$B$17+$B$18*$B$21*(1-EXP(-K152/$B$21))+$B$19*$B$22*(1-EXP(-K152/$B$22))+$B$20*$B$23*(1-EXP(-K152/$B$23)))*$C$7</f>
        <v>1.19984466228049E-013</v>
      </c>
      <c r="P152" s="64" t="n">
        <f aca="false">$D$9*(1-EXP(-K152/$D$9))*$C$9</f>
        <v>2.3656026264632E-012</v>
      </c>
      <c r="Q152" s="65" t="n">
        <f aca="false">$D$8*(1-EXP(-K152/$D$8))*$C$8</f>
        <v>2.88706810343088E-011</v>
      </c>
      <c r="R152" s="66" t="n">
        <f aca="false">$B$13-K152</f>
        <v>354</v>
      </c>
      <c r="S152" s="67" t="n">
        <f aca="false">VLOOKUP($R152,$K$6:$Q$506,5)/$C$26</f>
        <v>0.766570346205494</v>
      </c>
      <c r="T152" s="68" t="n">
        <f aca="false">VLOOKUP($R152,$K$6:$Q$506,6)/$C$26</f>
        <v>7.55598023610602</v>
      </c>
      <c r="U152" s="69" t="n">
        <f aca="false">VLOOKUP($R152,$K$6:$Q$506,7)/$C$26</f>
        <v>120.095589640012</v>
      </c>
      <c r="V152" s="28" t="s">
        <v>270</v>
      </c>
      <c r="W152" s="78" t="n">
        <f aca="false">G152*S152+H152*T152+I152*U152</f>
        <v>0</v>
      </c>
      <c r="X152" s="25"/>
      <c r="Y152" s="25"/>
      <c r="Z152" s="25"/>
    </row>
    <row r="153" customFormat="false" ht="15.75" hidden="false" customHeight="false" outlineLevel="0" collapsed="false">
      <c r="A153" s="25"/>
      <c r="B153" s="25"/>
      <c r="C153" s="25"/>
      <c r="D153" s="25"/>
      <c r="E153" s="25"/>
      <c r="F153" s="28" t="s">
        <v>271</v>
      </c>
      <c r="G153" s="103" t="n">
        <v>0</v>
      </c>
      <c r="H153" s="76" t="n">
        <v>0</v>
      </c>
      <c r="I153" s="77" t="n">
        <v>0</v>
      </c>
      <c r="J153" s="25"/>
      <c r="K153" s="61" t="n">
        <v>147</v>
      </c>
      <c r="L153" s="62" t="n">
        <f aca="false">$B$17+$B$18*EXP(-K153/$B$21)+$B$19*EXP(-K153/$B$22)+$B$20*EXP(-K153/$B$23)</f>
        <v>0.376659300198546</v>
      </c>
      <c r="M153" s="63" t="n">
        <f aca="false">EXP(-K153/$D$9)</f>
        <v>3.88795549323793E-006</v>
      </c>
      <c r="N153" s="63" t="n">
        <f aca="false">EXP(-K153/$D$8)</f>
        <v>0.259597258882806</v>
      </c>
      <c r="O153" s="64" t="n">
        <f aca="false">(K153*$B$17+$B$18*$B$21*(1-EXP(-K153/$B$21))+$B$19*$B$22*(1-EXP(-K153/$B$22))+$B$20*$B$23*(1-EXP(-K153/$B$23)))*$C$7</f>
        <v>1.20627074363664E-013</v>
      </c>
      <c r="P153" s="64" t="n">
        <f aca="false">$D$9*(1-EXP(-K153/$D$9))*$C$9</f>
        <v>2.36560343988381E-012</v>
      </c>
      <c r="Q153" s="65" t="n">
        <f aca="false">$D$8*(1-EXP(-K153/$D$8))*$C$8</f>
        <v>2.89642780483639E-011</v>
      </c>
      <c r="R153" s="66" t="n">
        <f aca="false">$B$13-K153</f>
        <v>353</v>
      </c>
      <c r="S153" s="67" t="n">
        <f aca="false">VLOOKUP($R153,$K$6:$Q$506,5)/$C$26</f>
        <v>0.764889169366947</v>
      </c>
      <c r="T153" s="68" t="n">
        <f aca="false">VLOOKUP($R153,$K$6:$Q$506,6)/$C$26</f>
        <v>7.55598023610596</v>
      </c>
      <c r="U153" s="69" t="n">
        <f aca="false">VLOOKUP($R153,$K$6:$Q$506,7)/$C$26</f>
        <v>120.050833966665</v>
      </c>
      <c r="V153" s="28" t="s">
        <v>271</v>
      </c>
      <c r="W153" s="78" t="n">
        <f aca="false">G153*S153+H153*T153+I153*U153</f>
        <v>0</v>
      </c>
      <c r="X153" s="25"/>
      <c r="Y153" s="25"/>
      <c r="Z153" s="25"/>
    </row>
    <row r="154" customFormat="false" ht="15.75" hidden="false" customHeight="false" outlineLevel="0" collapsed="false">
      <c r="A154" s="25"/>
      <c r="B154" s="25"/>
      <c r="C154" s="25"/>
      <c r="D154" s="25"/>
      <c r="E154" s="25"/>
      <c r="F154" s="28" t="s">
        <v>272</v>
      </c>
      <c r="G154" s="103" t="n">
        <v>0</v>
      </c>
      <c r="H154" s="76" t="n">
        <v>0</v>
      </c>
      <c r="I154" s="77" t="n">
        <v>0</v>
      </c>
      <c r="J154" s="25"/>
      <c r="K154" s="61" t="n">
        <v>148</v>
      </c>
      <c r="L154" s="62" t="n">
        <f aca="false">$B$17+$B$18*EXP(-K154/$B$21)+$B$19*EXP(-K154/$B$22)+$B$20*EXP(-K154/$B$23)</f>
        <v>0.376132097183235</v>
      </c>
      <c r="M154" s="63" t="n">
        <f aca="false">EXP(-K154/$D$9)</f>
        <v>3.57204291281586E-006</v>
      </c>
      <c r="N154" s="63" t="n">
        <f aca="false">EXP(-K154/$D$8)</f>
        <v>0.257226524212513</v>
      </c>
      <c r="O154" s="64" t="n">
        <f aca="false">(K154*$B$17+$B$18*$B$21*(1-EXP(-K154/$B$21))+$B$19*$B$22*(1-EXP(-K154/$B$22))+$B$20*$B$23*(1-EXP(-K154/$B$23)))*$C$7</f>
        <v>1.21268779628456E-013</v>
      </c>
      <c r="P154" s="64" t="n">
        <f aca="false">$D$9*(1-EXP(-K154/$D$9))*$C$9</f>
        <v>2.3656041872106E-012</v>
      </c>
      <c r="Q154" s="65" t="n">
        <f aca="false">$D$8*(1-EXP(-K154/$D$8))*$C$8</f>
        <v>2.90570203011352E-011</v>
      </c>
      <c r="R154" s="66" t="n">
        <f aca="false">$B$13-K154</f>
        <v>352</v>
      </c>
      <c r="S154" s="67" t="n">
        <f aca="false">VLOOKUP($R154,$K$6:$Q$506,5)/$C$26</f>
        <v>0.763206726147961</v>
      </c>
      <c r="T154" s="68" t="n">
        <f aca="false">VLOOKUP($R154,$K$6:$Q$506,6)/$C$26</f>
        <v>7.55598023610589</v>
      </c>
      <c r="U154" s="69" t="n">
        <f aca="false">VLOOKUP($R154,$K$6:$Q$506,7)/$C$26</f>
        <v>120.00566580154</v>
      </c>
      <c r="V154" s="28" t="s">
        <v>272</v>
      </c>
      <c r="W154" s="78" t="n">
        <f aca="false">G154*S154+H154*T154+I154*U154</f>
        <v>0</v>
      </c>
      <c r="X154" s="25"/>
      <c r="Y154" s="25"/>
      <c r="Z154" s="25"/>
    </row>
    <row r="155" customFormat="false" ht="15.75" hidden="false" customHeight="false" outlineLevel="0" collapsed="false">
      <c r="A155" s="25"/>
      <c r="B155" s="25"/>
      <c r="C155" s="25"/>
      <c r="D155" s="25"/>
      <c r="E155" s="25"/>
      <c r="F155" s="28" t="s">
        <v>273</v>
      </c>
      <c r="G155" s="103" t="n">
        <v>0</v>
      </c>
      <c r="H155" s="76" t="n">
        <v>0</v>
      </c>
      <c r="I155" s="77" t="n">
        <v>0</v>
      </c>
      <c r="J155" s="25"/>
      <c r="K155" s="61" t="n">
        <v>149</v>
      </c>
      <c r="L155" s="62" t="n">
        <f aca="false">$B$17+$B$18*EXP(-K155/$B$21)+$B$19*EXP(-K155/$B$22)+$B$20*EXP(-K155/$B$23)</f>
        <v>0.375609567538397</v>
      </c>
      <c r="M155" s="63" t="n">
        <f aca="false">EXP(-K155/$D$9)</f>
        <v>3.28179954559401E-006</v>
      </c>
      <c r="N155" s="63" t="n">
        <f aca="false">EXP(-K155/$D$8)</f>
        <v>0.254877439935992</v>
      </c>
      <c r="O155" s="64" t="n">
        <f aca="false">(K155*$B$17+$B$18*$B$21*(1-EXP(-K155/$B$21))+$B$19*$B$22*(1-EXP(-K155/$B$22))+$B$20*$B$23*(1-EXP(-K155/$B$23)))*$C$7</f>
        <v>1.21909590078786E-013</v>
      </c>
      <c r="P155" s="64" t="n">
        <f aca="false">$D$9*(1-EXP(-K155/$D$9))*$C$9</f>
        <v>2.36560487381398E-012</v>
      </c>
      <c r="Q155" s="65" t="n">
        <f aca="false">$D$8*(1-EXP(-K155/$D$8))*$C$8</f>
        <v>2.91489155986074E-011</v>
      </c>
      <c r="R155" s="66" t="n">
        <f aca="false">$B$13-K155</f>
        <v>351</v>
      </c>
      <c r="S155" s="67" t="n">
        <f aca="false">VLOOKUP($R155,$K$6:$Q$506,5)/$C$26</f>
        <v>0.761523013265933</v>
      </c>
      <c r="T155" s="68" t="n">
        <f aca="false">VLOOKUP($R155,$K$6:$Q$506,6)/$C$26</f>
        <v>7.55598023610582</v>
      </c>
      <c r="U155" s="69" t="n">
        <f aca="false">VLOOKUP($R155,$K$6:$Q$506,7)/$C$26</f>
        <v>119.960081342895</v>
      </c>
      <c r="V155" s="28" t="s">
        <v>273</v>
      </c>
      <c r="W155" s="78" t="n">
        <f aca="false">G155*S155+H155*T155+I155*U155</f>
        <v>0</v>
      </c>
      <c r="X155" s="25"/>
      <c r="Y155" s="25"/>
      <c r="Z155" s="25"/>
    </row>
    <row r="156" customFormat="false" ht="15.75" hidden="false" customHeight="false" outlineLevel="0" collapsed="false">
      <c r="A156" s="25"/>
      <c r="B156" s="25"/>
      <c r="C156" s="25"/>
      <c r="D156" s="25"/>
      <c r="E156" s="25"/>
      <c r="F156" s="28" t="s">
        <v>274</v>
      </c>
      <c r="G156" s="103" t="n">
        <v>0</v>
      </c>
      <c r="H156" s="76" t="n">
        <v>0</v>
      </c>
      <c r="I156" s="77" t="n">
        <v>0</v>
      </c>
      <c r="J156" s="25"/>
      <c r="K156" s="61" t="n">
        <v>150</v>
      </c>
      <c r="L156" s="62" t="n">
        <f aca="false">$B$17+$B$18*EXP(-K156/$B$21)+$B$19*EXP(-K156/$B$22)+$B$20*EXP(-K156/$B$23)</f>
        <v>0.375091609307248</v>
      </c>
      <c r="M156" s="63" t="n">
        <f aca="false">EXP(-K156/$D$9)</f>
        <v>3.01513966106607E-006</v>
      </c>
      <c r="N156" s="63" t="n">
        <f aca="false">EXP(-K156/$D$8)</f>
        <v>0.252549808334132</v>
      </c>
      <c r="O156" s="64" t="n">
        <f aca="false">(K156*$B$17+$B$18*$B$21*(1-EXP(-K156/$B$21))+$B$19*$B$22*(1-EXP(-K156/$B$22))+$B$20*$B$23*(1-EXP(-K156/$B$23)))*$C$7</f>
        <v>1.22549513594847E-013</v>
      </c>
      <c r="P156" s="64" t="n">
        <f aca="false">$D$9*(1-EXP(-K156/$D$9))*$C$9</f>
        <v>2.36560550462797E-012</v>
      </c>
      <c r="Q156" s="65" t="n">
        <f aca="false">$D$8*(1-EXP(-K156/$D$8))*$C$8</f>
        <v>2.9239971675478E-011</v>
      </c>
      <c r="R156" s="66" t="n">
        <f aca="false">$B$13-K156</f>
        <v>350</v>
      </c>
      <c r="S156" s="67" t="n">
        <f aca="false">VLOOKUP($R156,$K$6:$Q$506,5)/$C$26</f>
        <v>0.75983802742805</v>
      </c>
      <c r="T156" s="68" t="n">
        <f aca="false">VLOOKUP($R156,$K$6:$Q$506,6)/$C$26</f>
        <v>7.55598023610574</v>
      </c>
      <c r="U156" s="69" t="n">
        <f aca="false">VLOOKUP($R156,$K$6:$Q$506,7)/$C$26</f>
        <v>119.914076753951</v>
      </c>
      <c r="V156" s="28" t="s">
        <v>274</v>
      </c>
      <c r="W156" s="78" t="n">
        <f aca="false">G156*S156+H156*T156+I156*U156</f>
        <v>0</v>
      </c>
      <c r="X156" s="25"/>
      <c r="Y156" s="25"/>
      <c r="Z156" s="25"/>
    </row>
    <row r="157" customFormat="false" ht="15.75" hidden="false" customHeight="false" outlineLevel="0" collapsed="false">
      <c r="A157" s="25"/>
      <c r="B157" s="25"/>
      <c r="C157" s="25"/>
      <c r="D157" s="25"/>
      <c r="E157" s="25"/>
      <c r="F157" s="28" t="s">
        <v>275</v>
      </c>
      <c r="G157" s="103" t="n">
        <v>0</v>
      </c>
      <c r="H157" s="76" t="n">
        <v>0</v>
      </c>
      <c r="I157" s="77" t="n">
        <v>0</v>
      </c>
      <c r="J157" s="25"/>
      <c r="K157" s="61" t="n">
        <v>151</v>
      </c>
      <c r="L157" s="62" t="n">
        <f aca="false">$B$17+$B$18*EXP(-K157/$B$21)+$B$19*EXP(-K157/$B$22)+$B$20*EXP(-K157/$B$23)</f>
        <v>0.374578123224152</v>
      </c>
      <c r="M157" s="63" t="n">
        <f aca="false">EXP(-K157/$D$9)</f>
        <v>2.77014700301817E-006</v>
      </c>
      <c r="N157" s="63" t="n">
        <f aca="false">EXP(-K157/$D$8)</f>
        <v>0.250243433493465</v>
      </c>
      <c r="O157" s="64" t="n">
        <f aca="false">(K157*$B$17+$B$18*$B$21*(1-EXP(-K157/$B$21))+$B$19*$B$22*(1-EXP(-K157/$B$22))+$B$20*$B$23*(1-EXP(-K157/$B$23)))*$C$7</f>
        <v>1.23188557885314E-013</v>
      </c>
      <c r="P157" s="64" t="n">
        <f aca="false">$D$9*(1-EXP(-K157/$D$9))*$C$9</f>
        <v>2.3656060841857E-012</v>
      </c>
      <c r="Q157" s="65" t="n">
        <f aca="false">$D$8*(1-EXP(-K157/$D$8))*$C$8</f>
        <v>2.93301961958087E-011</v>
      </c>
      <c r="R157" s="66" t="n">
        <f aca="false">$B$13-K157</f>
        <v>349</v>
      </c>
      <c r="S157" s="67" t="n">
        <f aca="false">VLOOKUP($R157,$K$6:$Q$506,5)/$C$26</f>
        <v>0.758151765331213</v>
      </c>
      <c r="T157" s="68" t="n">
        <f aca="false">VLOOKUP($R157,$K$6:$Q$506,6)/$C$26</f>
        <v>7.55598023610565</v>
      </c>
      <c r="U157" s="69" t="n">
        <f aca="false">VLOOKUP($R157,$K$6:$Q$506,7)/$C$26</f>
        <v>119.867648162567</v>
      </c>
      <c r="V157" s="28" t="s">
        <v>275</v>
      </c>
      <c r="W157" s="78" t="n">
        <f aca="false">G157*S157+H157*T157+I157*U157</f>
        <v>0</v>
      </c>
      <c r="X157" s="25"/>
      <c r="Y157" s="25"/>
      <c r="Z157" s="25"/>
    </row>
    <row r="158" customFormat="false" ht="15.75" hidden="false" customHeight="false" outlineLevel="0" collapsed="false">
      <c r="A158" s="25"/>
      <c r="B158" s="25"/>
      <c r="C158" s="25"/>
      <c r="D158" s="25"/>
      <c r="E158" s="25"/>
      <c r="F158" s="28" t="s">
        <v>276</v>
      </c>
      <c r="G158" s="103" t="n">
        <v>0</v>
      </c>
      <c r="H158" s="76" t="n">
        <v>0</v>
      </c>
      <c r="I158" s="77" t="n">
        <v>0</v>
      </c>
      <c r="J158" s="25"/>
      <c r="K158" s="61" t="n">
        <v>152</v>
      </c>
      <c r="L158" s="62" t="n">
        <f aca="false">$B$17+$B$18*EXP(-K158/$B$21)+$B$19*EXP(-K158/$B$22)+$B$20*EXP(-K158/$B$23)</f>
        <v>0.374069012642121</v>
      </c>
      <c r="M158" s="63" t="n">
        <f aca="false">EXP(-K158/$D$9)</f>
        <v>2.54506101903661E-006</v>
      </c>
      <c r="N158" s="63" t="n">
        <f aca="false">EXP(-K158/$D$8)</f>
        <v>0.247958121289672</v>
      </c>
      <c r="O158" s="64" t="n">
        <f aca="false">(K158*$B$17+$B$18*$B$21*(1-EXP(-K158/$B$21))+$B$19*$B$22*(1-EXP(-K158/$B$22))+$B$20*$B$23*(1-EXP(-K158/$B$23)))*$C$7</f>
        <v>1.23826730491867E-013</v>
      </c>
      <c r="P158" s="64" t="n">
        <f aca="false">$D$9*(1-EXP(-K158/$D$9))*$C$9</f>
        <v>2.36560661665195E-012</v>
      </c>
      <c r="Q158" s="65" t="n">
        <f aca="false">$D$8*(1-EXP(-K158/$D$8))*$C$8</f>
        <v>2.94195967536701E-011</v>
      </c>
      <c r="R158" s="66" t="n">
        <f aca="false">$B$13-K158</f>
        <v>348</v>
      </c>
      <c r="S158" s="67" t="n">
        <f aca="false">VLOOKUP($R158,$K$6:$Q$506,5)/$C$26</f>
        <v>0.756464223661951</v>
      </c>
      <c r="T158" s="68" t="n">
        <f aca="false">VLOOKUP($R158,$K$6:$Q$506,6)/$C$26</f>
        <v>7.55598023610556</v>
      </c>
      <c r="U158" s="69" t="n">
        <f aca="false">VLOOKUP($R158,$K$6:$Q$506,7)/$C$26</f>
        <v>119.820791660914</v>
      </c>
      <c r="V158" s="28" t="s">
        <v>276</v>
      </c>
      <c r="W158" s="78" t="n">
        <f aca="false">G158*S158+H158*T158+I158*U158</f>
        <v>0</v>
      </c>
      <c r="X158" s="25"/>
      <c r="Y158" s="25"/>
      <c r="Z158" s="25"/>
    </row>
    <row r="159" customFormat="false" ht="15.75" hidden="false" customHeight="false" outlineLevel="0" collapsed="false">
      <c r="A159" s="25"/>
      <c r="B159" s="25"/>
      <c r="C159" s="25"/>
      <c r="D159" s="25"/>
      <c r="E159" s="25"/>
      <c r="F159" s="28" t="s">
        <v>277</v>
      </c>
      <c r="G159" s="103" t="n">
        <v>0</v>
      </c>
      <c r="H159" s="76" t="n">
        <v>0</v>
      </c>
      <c r="I159" s="77" t="n">
        <v>0</v>
      </c>
      <c r="J159" s="25"/>
      <c r="K159" s="61" t="n">
        <v>153</v>
      </c>
      <c r="L159" s="62" t="n">
        <f aca="false">$B$17+$B$18*EXP(-K159/$B$21)+$B$19*EXP(-K159/$B$22)+$B$20*EXP(-K159/$B$23)</f>
        <v>0.373564183462283</v>
      </c>
      <c r="M159" s="63" t="n">
        <f aca="false">EXP(-K159/$D$9)</f>
        <v>2.33826420892552E-006</v>
      </c>
      <c r="N159" s="63" t="n">
        <f aca="false">EXP(-K159/$D$8)</f>
        <v>0.245693679371248</v>
      </c>
      <c r="O159" s="64" t="n">
        <f aca="false">(K159*$B$17+$B$18*$B$21*(1-EXP(-K159/$B$21))+$B$19*$B$22*(1-EXP(-K159/$B$22))+$B$20*$B$23*(1-EXP(-K159/$B$23)))*$C$7</f>
        <v>1.244640387936E-013</v>
      </c>
      <c r="P159" s="64" t="n">
        <f aca="false">$D$9*(1-EXP(-K159/$D$9))*$C$9</f>
        <v>2.36560710585309E-012</v>
      </c>
      <c r="Q159" s="65" t="n">
        <f aca="false">$D$8*(1-EXP(-K159/$D$8))*$C$8</f>
        <v>2.95081808737811E-011</v>
      </c>
      <c r="R159" s="66" t="n">
        <f aca="false">$B$13-K159</f>
        <v>347</v>
      </c>
      <c r="S159" s="67" t="n">
        <f aca="false">VLOOKUP($R159,$K$6:$Q$506,5)/$C$26</f>
        <v>0.754775399096349</v>
      </c>
      <c r="T159" s="68" t="n">
        <f aca="false">VLOOKUP($R159,$K$6:$Q$506,6)/$C$26</f>
        <v>7.55598023610545</v>
      </c>
      <c r="U159" s="69" t="n">
        <f aca="false">VLOOKUP($R159,$K$6:$Q$506,7)/$C$26</f>
        <v>119.773503305145</v>
      </c>
      <c r="V159" s="28" t="s">
        <v>277</v>
      </c>
      <c r="W159" s="78" t="n">
        <f aca="false">G159*S159+H159*T159+I159*U159</f>
        <v>0</v>
      </c>
      <c r="X159" s="25"/>
      <c r="Y159" s="25"/>
      <c r="Z159" s="25"/>
    </row>
    <row r="160" customFormat="false" ht="15.75" hidden="false" customHeight="false" outlineLevel="0" collapsed="false">
      <c r="A160" s="25"/>
      <c r="B160" s="25"/>
      <c r="C160" s="25"/>
      <c r="D160" s="25"/>
      <c r="E160" s="25"/>
      <c r="F160" s="28" t="s">
        <v>278</v>
      </c>
      <c r="G160" s="103" t="n">
        <v>0</v>
      </c>
      <c r="H160" s="76" t="n">
        <v>0</v>
      </c>
      <c r="I160" s="77" t="n">
        <v>0</v>
      </c>
      <c r="J160" s="25"/>
      <c r="K160" s="61" t="n">
        <v>154</v>
      </c>
      <c r="L160" s="62" t="n">
        <f aca="false">$B$17+$B$18*EXP(-K160/$B$21)+$B$19*EXP(-K160/$B$22)+$B$20*EXP(-K160/$B$23)</f>
        <v>0.373063544065239</v>
      </c>
      <c r="M160" s="63" t="n">
        <f aca="false">EXP(-K160/$D$9)</f>
        <v>2.14827050111817E-006</v>
      </c>
      <c r="N160" s="63" t="n">
        <f aca="false">EXP(-K160/$D$8)</f>
        <v>0.243449917143311</v>
      </c>
      <c r="O160" s="64" t="n">
        <f aca="false">(K160*$B$17+$B$18*$B$21*(1-EXP(-K160/$B$21))+$B$19*$B$22*(1-EXP(-K160/$B$22))+$B$20*$B$23*(1-EXP(-K160/$B$23)))*$C$7</f>
        <v>1.251004900113E-013</v>
      </c>
      <c r="P160" s="64" t="n">
        <f aca="false">$D$9*(1-EXP(-K160/$D$9))*$C$9</f>
        <v>2.36560755530461E-012</v>
      </c>
      <c r="Q160" s="65" t="n">
        <f aca="false">$D$8*(1-EXP(-K160/$D$8))*$C$8</f>
        <v>2.9595956012142E-011</v>
      </c>
      <c r="R160" s="66" t="n">
        <f aca="false">$B$13-K160</f>
        <v>346</v>
      </c>
      <c r="S160" s="67" t="n">
        <f aca="false">VLOOKUP($R160,$K$6:$Q$506,5)/$C$26</f>
        <v>0.753085288299957</v>
      </c>
      <c r="T160" s="68" t="n">
        <f aca="false">VLOOKUP($R160,$K$6:$Q$506,6)/$C$26</f>
        <v>7.55598023610534</v>
      </c>
      <c r="U160" s="69" t="n">
        <f aca="false">VLOOKUP($R160,$K$6:$Q$506,7)/$C$26</f>
        <v>119.725779115067</v>
      </c>
      <c r="V160" s="28" t="s">
        <v>278</v>
      </c>
      <c r="W160" s="78" t="n">
        <f aca="false">G160*S160+H160*T160+I160*U160</f>
        <v>0</v>
      </c>
      <c r="X160" s="25"/>
      <c r="Y160" s="25"/>
      <c r="Z160" s="25"/>
    </row>
    <row r="161" customFormat="false" ht="15.75" hidden="false" customHeight="false" outlineLevel="0" collapsed="false">
      <c r="A161" s="25"/>
      <c r="B161" s="25"/>
      <c r="C161" s="25"/>
      <c r="D161" s="25"/>
      <c r="E161" s="25"/>
      <c r="F161" s="28" t="s">
        <v>279</v>
      </c>
      <c r="G161" s="103" t="n">
        <v>0</v>
      </c>
      <c r="H161" s="76" t="n">
        <v>0</v>
      </c>
      <c r="I161" s="77" t="n">
        <v>0</v>
      </c>
      <c r="J161" s="25"/>
      <c r="K161" s="61" t="n">
        <v>155</v>
      </c>
      <c r="L161" s="62" t="n">
        <f aca="false">$B$17+$B$18*EXP(-K161/$B$21)+$B$19*EXP(-K161/$B$22)+$B$20*EXP(-K161/$B$23)</f>
        <v>0.372567005244287</v>
      </c>
      <c r="M161" s="63" t="n">
        <f aca="false">EXP(-K161/$D$9)</f>
        <v>1.97371457355335E-006</v>
      </c>
      <c r="N161" s="63" t="n">
        <f aca="false">EXP(-K161/$D$8)</f>
        <v>0.241226645751558</v>
      </c>
      <c r="O161" s="64" t="n">
        <f aca="false">(K161*$B$17+$B$18*$B$21*(1-EXP(-K161/$B$21))+$B$19*$B$22*(1-EXP(-K161/$B$22))+$B$20*$B$23*(1-EXP(-K161/$B$23)))*$C$7</f>
        <v>1.25736091211625E-013</v>
      </c>
      <c r="P161" s="64" t="n">
        <f aca="false">$D$9*(1-EXP(-K161/$D$9))*$C$9</f>
        <v>2.36560796823632E-012</v>
      </c>
      <c r="Q161" s="65" t="n">
        <f aca="false">$D$8*(1-EXP(-K161/$D$8))*$C$8</f>
        <v>2.96829295566626E-011</v>
      </c>
      <c r="R161" s="66" t="n">
        <f aca="false">$B$13-K161</f>
        <v>345</v>
      </c>
      <c r="S161" s="67" t="n">
        <f aca="false">VLOOKUP($R161,$K$6:$Q$506,5)/$C$26</f>
        <v>0.75139388792771</v>
      </c>
      <c r="T161" s="68" t="n">
        <f aca="false">VLOOKUP($R161,$K$6:$Q$506,6)/$C$26</f>
        <v>7.55598023610521</v>
      </c>
      <c r="U161" s="69" t="n">
        <f aca="false">VLOOKUP($R161,$K$6:$Q$506,7)/$C$26</f>
        <v>119.677615073802</v>
      </c>
      <c r="V161" s="28" t="s">
        <v>279</v>
      </c>
      <c r="W161" s="78" t="n">
        <f aca="false">G161*S161+H161*T161+I161*U161</f>
        <v>0</v>
      </c>
      <c r="X161" s="25"/>
      <c r="Y161" s="25"/>
      <c r="Z161" s="25"/>
    </row>
    <row r="162" customFormat="false" ht="15.75" hidden="false" customHeight="false" outlineLevel="0" collapsed="false">
      <c r="A162" s="25"/>
      <c r="B162" s="25"/>
      <c r="C162" s="25"/>
      <c r="D162" s="25"/>
      <c r="E162" s="25"/>
      <c r="F162" s="28" t="s">
        <v>280</v>
      </c>
      <c r="G162" s="103" t="n">
        <v>0</v>
      </c>
      <c r="H162" s="76" t="n">
        <v>0</v>
      </c>
      <c r="I162" s="77" t="n">
        <v>0</v>
      </c>
      <c r="J162" s="25"/>
      <c r="K162" s="61" t="n">
        <v>156</v>
      </c>
      <c r="L162" s="62" t="n">
        <f aca="false">$B$17+$B$18*EXP(-K162/$B$21)+$B$19*EXP(-K162/$B$22)+$B$20*EXP(-K162/$B$23)</f>
        <v>0.372074480140439</v>
      </c>
      <c r="M162" s="63" t="n">
        <f aca="false">EXP(-K162/$D$9)</f>
        <v>1.81334204227507E-006</v>
      </c>
      <c r="N162" s="63" t="n">
        <f aca="false">EXP(-K162/$D$8)</f>
        <v>0.239023678066372</v>
      </c>
      <c r="O162" s="64" t="n">
        <f aca="false">(K162*$B$17+$B$18*$B$21*(1-EXP(-K162/$B$21))+$B$19*$B$22*(1-EXP(-K162/$B$22))+$B$20*$B$23*(1-EXP(-K162/$B$23)))*$C$7</f>
        <v>1.26370849311155E-013</v>
      </c>
      <c r="P162" s="64" t="n">
        <f aca="false">$D$9*(1-EXP(-K162/$D$9))*$C$9</f>
        <v>2.3656083476156E-012</v>
      </c>
      <c r="Q162" s="65" t="n">
        <f aca="false">$D$8*(1-EXP(-K162/$D$8))*$C$8</f>
        <v>2.97691088277833E-011</v>
      </c>
      <c r="R162" s="66" t="n">
        <f aca="false">$B$13-K162</f>
        <v>344</v>
      </c>
      <c r="S162" s="67" t="n">
        <f aca="false">VLOOKUP($R162,$K$6:$Q$506,5)/$C$26</f>
        <v>0.74970119462384</v>
      </c>
      <c r="T162" s="68" t="n">
        <f aca="false">VLOOKUP($R162,$K$6:$Q$506,6)/$C$26</f>
        <v>7.55598023610508</v>
      </c>
      <c r="U162" s="69" t="n">
        <f aca="false">VLOOKUP($R162,$K$6:$Q$506,7)/$C$26</f>
        <v>119.62900712745</v>
      </c>
      <c r="V162" s="28" t="s">
        <v>280</v>
      </c>
      <c r="W162" s="78" t="n">
        <f aca="false">G162*S162+H162*T162+I162*U162</f>
        <v>0</v>
      </c>
      <c r="X162" s="25"/>
      <c r="Y162" s="25"/>
      <c r="Z162" s="25"/>
    </row>
    <row r="163" customFormat="false" ht="15.75" hidden="false" customHeight="false" outlineLevel="0" collapsed="false">
      <c r="A163" s="25"/>
      <c r="B163" s="25"/>
      <c r="C163" s="25"/>
      <c r="D163" s="25"/>
      <c r="E163" s="25"/>
      <c r="F163" s="28" t="s">
        <v>281</v>
      </c>
      <c r="G163" s="103" t="n">
        <v>0</v>
      </c>
      <c r="H163" s="76" t="n">
        <v>0</v>
      </c>
      <c r="I163" s="77" t="n">
        <v>0</v>
      </c>
      <c r="J163" s="25"/>
      <c r="K163" s="61" t="n">
        <v>157</v>
      </c>
      <c r="L163" s="62" t="n">
        <f aca="false">$B$17+$B$18*EXP(-K163/$B$21)+$B$19*EXP(-K163/$B$22)+$B$20*EXP(-K163/$B$23)</f>
        <v>0.371585884179196</v>
      </c>
      <c r="M163" s="63" t="n">
        <f aca="false">EXP(-K163/$D$9)</f>
        <v>1.66600044724928E-006</v>
      </c>
      <c r="N163" s="63" t="n">
        <f aca="false">EXP(-K163/$D$8)</f>
        <v>0.23684082866707</v>
      </c>
      <c r="O163" s="64" t="n">
        <f aca="false">(K163*$B$17+$B$18*$B$21*(1-EXP(-K163/$B$21))+$B$19*$B$22*(1-EXP(-K163/$B$22))+$B$20*$B$23*(1-EXP(-K163/$B$23)))*$C$7</f>
        <v>1.27004771080344E-013</v>
      </c>
      <c r="P163" s="64" t="n">
        <f aca="false">$D$9*(1-EXP(-K163/$D$9))*$C$9</f>
        <v>2.36560869616874E-012</v>
      </c>
      <c r="Q163" s="65" t="n">
        <f aca="false">$D$8*(1-EXP(-K163/$D$8))*$C$8</f>
        <v>2.9854501079092E-011</v>
      </c>
      <c r="R163" s="66" t="n">
        <f aca="false">$B$13-K163</f>
        <v>343</v>
      </c>
      <c r="S163" s="67" t="n">
        <f aca="false">VLOOKUP($R163,$K$6:$Q$506,5)/$C$26</f>
        <v>0.748007205021786</v>
      </c>
      <c r="T163" s="68" t="n">
        <f aca="false">VLOOKUP($R163,$K$6:$Q$506,6)/$C$26</f>
        <v>7.55598023610493</v>
      </c>
      <c r="U163" s="69" t="n">
        <f aca="false">VLOOKUP($R163,$K$6:$Q$506,7)/$C$26</f>
        <v>119.579951184749</v>
      </c>
      <c r="V163" s="28" t="s">
        <v>281</v>
      </c>
      <c r="W163" s="78" t="n">
        <f aca="false">G163*S163+H163*T163+I163*U163</f>
        <v>0</v>
      </c>
      <c r="X163" s="25"/>
      <c r="Y163" s="25"/>
      <c r="Z163" s="25"/>
    </row>
    <row r="164" customFormat="false" ht="15.75" hidden="false" customHeight="false" outlineLevel="0" collapsed="false">
      <c r="A164" s="25"/>
      <c r="B164" s="25"/>
      <c r="C164" s="25"/>
      <c r="D164" s="25"/>
      <c r="E164" s="25"/>
      <c r="F164" s="28" t="s">
        <v>282</v>
      </c>
      <c r="G164" s="103" t="n">
        <v>0</v>
      </c>
      <c r="H164" s="76" t="n">
        <v>0</v>
      </c>
      <c r="I164" s="77" t="n">
        <v>0</v>
      </c>
      <c r="J164" s="25"/>
      <c r="K164" s="61" t="n">
        <v>158</v>
      </c>
      <c r="L164" s="62" t="n">
        <f aca="false">$B$17+$B$18*EXP(-K164/$B$21)+$B$19*EXP(-K164/$B$22)+$B$20*EXP(-K164/$B$23)</f>
        <v>0.371101135009028</v>
      </c>
      <c r="M164" s="63" t="n">
        <f aca="false">EXP(-K164/$D$9)</f>
        <v>1.53063097062069E-006</v>
      </c>
      <c r="N164" s="63" t="n">
        <f aca="false">EXP(-K164/$D$8)</f>
        <v>0.234677913826296</v>
      </c>
      <c r="O164" s="64" t="n">
        <f aca="false">(K164*$B$17+$B$18*$B$21*(1-EXP(-K164/$B$21))+$B$19*$B$22*(1-EXP(-K164/$B$22))+$B$20*$B$23*(1-EXP(-K164/$B$23)))*$C$7</f>
        <v>1.27637863147361E-013</v>
      </c>
      <c r="P164" s="64" t="n">
        <f aca="false">$D$9*(1-EXP(-K164/$D$9))*$C$9</f>
        <v>2.36560901640049E-012</v>
      </c>
      <c r="Q164" s="65" t="n">
        <f aca="false">$D$8*(1-EXP(-K164/$D$8))*$C$8</f>
        <v>2.99391134979339E-011</v>
      </c>
      <c r="R164" s="66" t="n">
        <f aca="false">$B$13-K164</f>
        <v>342</v>
      </c>
      <c r="S164" s="67" t="n">
        <f aca="false">VLOOKUP($R164,$K$6:$Q$506,5)/$C$26</f>
        <v>0.746311915744105</v>
      </c>
      <c r="T164" s="68" t="n">
        <f aca="false">VLOOKUP($R164,$K$6:$Q$506,6)/$C$26</f>
        <v>7.55598023610478</v>
      </c>
      <c r="U164" s="69" t="n">
        <f aca="false">VLOOKUP($R164,$K$6:$Q$506,7)/$C$26</f>
        <v>119.53044311673</v>
      </c>
      <c r="V164" s="28" t="s">
        <v>282</v>
      </c>
      <c r="W164" s="78" t="n">
        <f aca="false">G164*S164+H164*T164+I164*U164</f>
        <v>0</v>
      </c>
      <c r="X164" s="25"/>
      <c r="Y164" s="25"/>
      <c r="Z164" s="25"/>
    </row>
    <row r="165" customFormat="false" ht="15.75" hidden="false" customHeight="false" outlineLevel="0" collapsed="false">
      <c r="A165" s="25"/>
      <c r="B165" s="25"/>
      <c r="C165" s="25"/>
      <c r="D165" s="25"/>
      <c r="E165" s="25"/>
      <c r="F165" s="28" t="s">
        <v>283</v>
      </c>
      <c r="G165" s="103" t="n">
        <v>0</v>
      </c>
      <c r="H165" s="76" t="n">
        <v>0</v>
      </c>
      <c r="I165" s="77" t="n">
        <v>0</v>
      </c>
      <c r="J165" s="25"/>
      <c r="K165" s="61" t="n">
        <v>159</v>
      </c>
      <c r="L165" s="62" t="n">
        <f aca="false">$B$17+$B$18*EXP(-K165/$B$21)+$B$19*EXP(-K165/$B$22)+$B$20*EXP(-K165/$B$23)</f>
        <v>0.370620152441516</v>
      </c>
      <c r="M165" s="63" t="n">
        <f aca="false">EXP(-K165/$D$9)</f>
        <v>1.40626082789562E-006</v>
      </c>
      <c r="N165" s="63" t="n">
        <f aca="false">EXP(-K165/$D$8)</f>
        <v>0.232534751494558</v>
      </c>
      <c r="O165" s="64" t="n">
        <f aca="false">(K165*$B$17+$B$18*$B$21*(1-EXP(-K165/$B$21))+$B$19*$B$22*(1-EXP(-K165/$B$22))+$B$20*$B$23*(1-EXP(-K165/$B$23)))*$C$7</f>
        <v>1.28270132001826E-013</v>
      </c>
      <c r="P165" s="64" t="n">
        <f aca="false">$D$9*(1-EXP(-K165/$D$9))*$C$9</f>
        <v>2.36560931061207E-012</v>
      </c>
      <c r="Q165" s="65" t="n">
        <f aca="false">$D$8*(1-EXP(-K165/$D$8))*$C$8</f>
        <v>3.0022953206017E-011</v>
      </c>
      <c r="R165" s="66" t="n">
        <f aca="false">$B$13-K165</f>
        <v>341</v>
      </c>
      <c r="S165" s="67" t="n">
        <f aca="false">VLOOKUP($R165,$K$6:$Q$506,5)/$C$26</f>
        <v>0.74461532340238</v>
      </c>
      <c r="T165" s="68" t="n">
        <f aca="false">VLOOKUP($R165,$K$6:$Q$506,6)/$C$26</f>
        <v>7.5559802361046</v>
      </c>
      <c r="U165" s="69" t="n">
        <f aca="false">VLOOKUP($R165,$K$6:$Q$506,7)/$C$26</f>
        <v>119.480478756369</v>
      </c>
      <c r="V165" s="28" t="s">
        <v>283</v>
      </c>
      <c r="W165" s="78" t="n">
        <f aca="false">G165*S165+H165*T165+I165*U165</f>
        <v>0</v>
      </c>
      <c r="X165" s="25"/>
      <c r="Y165" s="25"/>
      <c r="Z165" s="25"/>
    </row>
    <row r="166" customFormat="false" ht="15.75" hidden="false" customHeight="false" outlineLevel="0" collapsed="false">
      <c r="A166" s="25"/>
      <c r="B166" s="25"/>
      <c r="C166" s="25"/>
      <c r="D166" s="25"/>
      <c r="E166" s="25"/>
      <c r="F166" s="28" t="s">
        <v>284</v>
      </c>
      <c r="G166" s="103" t="n">
        <v>0</v>
      </c>
      <c r="H166" s="76" t="n">
        <v>0</v>
      </c>
      <c r="I166" s="77" t="n">
        <v>0</v>
      </c>
      <c r="J166" s="25"/>
      <c r="K166" s="61" t="n">
        <v>160</v>
      </c>
      <c r="L166" s="62" t="n">
        <f aca="false">$B$17+$B$18*EXP(-K166/$B$21)+$B$19*EXP(-K166/$B$22)+$B$20*EXP(-K166/$B$23)</f>
        <v>0.370142858393105</v>
      </c>
      <c r="M166" s="63" t="n">
        <f aca="false">EXP(-K166/$D$9)</f>
        <v>1.29199627737295E-006</v>
      </c>
      <c r="N166" s="63" t="n">
        <f aca="false">EXP(-K166/$D$8)</f>
        <v>0.230411161284906</v>
      </c>
      <c r="O166" s="64" t="n">
        <f aca="false">(K166*$B$17+$B$18*$B$21*(1-EXP(-K166/$B$21))+$B$19*$B$22*(1-EXP(-K166/$B$22))+$B$20*$B$23*(1-EXP(-K166/$B$23)))*$C$7</f>
        <v>1.28901583998455E-013</v>
      </c>
      <c r="P166" s="64" t="n">
        <f aca="false">$D$9*(1-EXP(-K166/$D$9))*$C$9</f>
        <v>2.36560958091773E-012</v>
      </c>
      <c r="Q166" s="65" t="n">
        <f aca="false">$D$8*(1-EXP(-K166/$D$8))*$C$8</f>
        <v>3.01060272600114E-011</v>
      </c>
      <c r="R166" s="66" t="n">
        <f aca="false">$B$13-K166</f>
        <v>340</v>
      </c>
      <c r="S166" s="67" t="n">
        <f aca="false">VLOOKUP($R166,$K$6:$Q$506,5)/$C$26</f>
        <v>0.742917424597124</v>
      </c>
      <c r="T166" s="68" t="n">
        <f aca="false">VLOOKUP($R166,$K$6:$Q$506,6)/$C$26</f>
        <v>7.55598023610441</v>
      </c>
      <c r="U166" s="69" t="n">
        <f aca="false">VLOOKUP($R166,$K$6:$Q$506,7)/$C$26</f>
        <v>119.430053898235</v>
      </c>
      <c r="V166" s="28" t="s">
        <v>284</v>
      </c>
      <c r="W166" s="78" t="n">
        <f aca="false">G166*S166+H166*T166+I166*U166</f>
        <v>0</v>
      </c>
      <c r="X166" s="25"/>
      <c r="Y166" s="25"/>
      <c r="Z166" s="25"/>
    </row>
    <row r="167" customFormat="false" ht="15.75" hidden="false" customHeight="false" outlineLevel="0" collapsed="false">
      <c r="A167" s="25"/>
      <c r="B167" s="25"/>
      <c r="C167" s="25"/>
      <c r="D167" s="25"/>
      <c r="E167" s="25"/>
      <c r="F167" s="28" t="s">
        <v>285</v>
      </c>
      <c r="G167" s="103" t="n">
        <v>0</v>
      </c>
      <c r="H167" s="76" t="n">
        <v>0</v>
      </c>
      <c r="I167" s="77" t="n">
        <v>0</v>
      </c>
      <c r="J167" s="25"/>
      <c r="K167" s="61" t="n">
        <v>161</v>
      </c>
      <c r="L167" s="62" t="n">
        <f aca="false">$B$17+$B$18*EXP(-K167/$B$21)+$B$19*EXP(-K167/$B$22)+$B$20*EXP(-K167/$B$23)</f>
        <v>0.369669176828437</v>
      </c>
      <c r="M167" s="63" t="n">
        <f aca="false">EXP(-K167/$D$9)</f>
        <v>1.18701619758796E-006</v>
      </c>
      <c r="N167" s="63" t="n">
        <f aca="false">EXP(-K167/$D$8)</f>
        <v>0.228306964457746</v>
      </c>
      <c r="O167" s="64" t="n">
        <f aca="false">(K167*$B$17+$B$18*$B$21*(1-EXP(-K167/$B$21))+$B$19*$B$22*(1-EXP(-K167/$B$22))+$B$20*$B$23*(1-EXP(-K167/$B$23)))*$C$7</f>
        <v>1.29532225360593E-013</v>
      </c>
      <c r="P167" s="64" t="n">
        <f aca="false">$D$9*(1-EXP(-K167/$D$9))*$C$9</f>
        <v>2.36560982925994E-012</v>
      </c>
      <c r="Q167" s="65" t="n">
        <f aca="false">$D$8*(1-EXP(-K167/$D$8))*$C$8</f>
        <v>3.0188342652143E-011</v>
      </c>
      <c r="R167" s="66" t="n">
        <f aca="false">$B$13-K167</f>
        <v>339</v>
      </c>
      <c r="S167" s="67" t="n">
        <f aca="false">VLOOKUP($R167,$K$6:$Q$506,5)/$C$26</f>
        <v>0.741218215917686</v>
      </c>
      <c r="T167" s="68" t="n">
        <f aca="false">VLOOKUP($R167,$K$6:$Q$506,6)/$C$26</f>
        <v>7.55598023610421</v>
      </c>
      <c r="U167" s="69" t="n">
        <f aca="false">VLOOKUP($R167,$K$6:$Q$506,7)/$C$26</f>
        <v>119.37916429814</v>
      </c>
      <c r="V167" s="28" t="s">
        <v>285</v>
      </c>
      <c r="W167" s="78" t="n">
        <f aca="false">G167*S167+H167*T167+I167*U167</f>
        <v>0</v>
      </c>
      <c r="X167" s="25"/>
      <c r="Y167" s="25"/>
      <c r="Z167" s="25"/>
    </row>
    <row r="168" customFormat="false" ht="15.75" hidden="false" customHeight="false" outlineLevel="0" collapsed="false">
      <c r="A168" s="25"/>
      <c r="B168" s="25"/>
      <c r="C168" s="25"/>
      <c r="D168" s="25"/>
      <c r="E168" s="25"/>
      <c r="F168" s="28" t="s">
        <v>286</v>
      </c>
      <c r="G168" s="103" t="n">
        <v>0</v>
      </c>
      <c r="H168" s="76" t="n">
        <v>0</v>
      </c>
      <c r="I168" s="77" t="n">
        <v>0</v>
      </c>
      <c r="J168" s="25"/>
      <c r="K168" s="61" t="n">
        <v>162</v>
      </c>
      <c r="L168" s="62" t="n">
        <f aca="false">$B$17+$B$18*EXP(-K168/$B$21)+$B$19*EXP(-K168/$B$22)+$B$20*EXP(-K168/$B$23)</f>
        <v>0.369199033705206</v>
      </c>
      <c r="M168" s="63" t="n">
        <f aca="false">EXP(-K168/$D$9)</f>
        <v>1.09056618661561E-006</v>
      </c>
      <c r="N168" s="63" t="n">
        <f aca="false">EXP(-K168/$D$8)</f>
        <v>0.226221983905799</v>
      </c>
      <c r="O168" s="64" t="n">
        <f aca="false">(K168*$B$17+$B$18*$B$21*(1-EXP(-K168/$B$21))+$B$19*$B$22*(1-EXP(-K168/$B$22))+$B$20*$B$23*(1-EXP(-K168/$B$23)))*$C$7</f>
        <v>1.30162062183661E-013</v>
      </c>
      <c r="P168" s="64" t="n">
        <f aca="false">$D$9*(1-EXP(-K168/$D$9))*$C$9</f>
        <v>2.3656100574233E-012</v>
      </c>
      <c r="Q168" s="65" t="n">
        <f aca="false">$D$8*(1-EXP(-K168/$D$8))*$C$8</f>
        <v>3.02699063107822E-011</v>
      </c>
      <c r="R168" s="66" t="n">
        <f aca="false">$B$13-K168</f>
        <v>338</v>
      </c>
      <c r="S168" s="67" t="n">
        <f aca="false">VLOOKUP($R168,$K$6:$Q$506,5)/$C$26</f>
        <v>0.739517693942148</v>
      </c>
      <c r="T168" s="68" t="n">
        <f aca="false">VLOOKUP($R168,$K$6:$Q$506,6)/$C$26</f>
        <v>7.55598023610399</v>
      </c>
      <c r="U168" s="69" t="n">
        <f aca="false">VLOOKUP($R168,$K$6:$Q$506,7)/$C$26</f>
        <v>119.327805672777</v>
      </c>
      <c r="V168" s="28" t="s">
        <v>286</v>
      </c>
      <c r="W168" s="78" t="n">
        <f aca="false">G168*S168+H168*T168+I168*U168</f>
        <v>0</v>
      </c>
      <c r="X168" s="25"/>
      <c r="Y168" s="25"/>
      <c r="Z168" s="25"/>
    </row>
    <row r="169" customFormat="false" ht="15.75" hidden="false" customHeight="false" outlineLevel="0" collapsed="false">
      <c r="A169" s="25"/>
      <c r="B169" s="25"/>
      <c r="C169" s="25"/>
      <c r="D169" s="25"/>
      <c r="E169" s="25"/>
      <c r="F169" s="28" t="s">
        <v>287</v>
      </c>
      <c r="G169" s="103" t="n">
        <v>0</v>
      </c>
      <c r="H169" s="76" t="n">
        <v>0</v>
      </c>
      <c r="I169" s="77" t="n">
        <v>0</v>
      </c>
      <c r="J169" s="25"/>
      <c r="K169" s="61" t="n">
        <v>163</v>
      </c>
      <c r="L169" s="62" t="n">
        <f aca="false">$B$17+$B$18*EXP(-K169/$B$21)+$B$19*EXP(-K169/$B$22)+$B$20*EXP(-K169/$B$23)</f>
        <v>0.368732356920505</v>
      </c>
      <c r="M169" s="63" t="n">
        <f aca="false">EXP(-K169/$D$9)</f>
        <v>1.00195314082997E-006</v>
      </c>
      <c r="N169" s="63" t="n">
        <f aca="false">EXP(-K169/$D$8)</f>
        <v>0.224156044139193</v>
      </c>
      <c r="O169" s="64" t="n">
        <f aca="false">(K169*$B$17+$B$18*$B$21*(1-EXP(-K169/$B$21))+$B$19*$B$22*(1-EXP(-K169/$B$22))+$B$20*$B$23*(1-EXP(-K169/$B$23)))*$C$7</f>
        <v>1.30791100438508E-013</v>
      </c>
      <c r="P169" s="64" t="n">
        <f aca="false">$D$9*(1-EXP(-K169/$D$9))*$C$9</f>
        <v>2.36561026704744E-012</v>
      </c>
      <c r="Q169" s="65" t="n">
        <f aca="false">$D$8*(1-EXP(-K169/$D$8))*$C$8</f>
        <v>3.03507251010271E-011</v>
      </c>
      <c r="R169" s="66" t="n">
        <f aca="false">$B$13-K169</f>
        <v>337</v>
      </c>
      <c r="S169" s="67" t="n">
        <f aca="false">VLOOKUP($R169,$K$6:$Q$506,5)/$C$26</f>
        <v>0.737815855237228</v>
      </c>
      <c r="T169" s="68" t="n">
        <f aca="false">VLOOKUP($R169,$K$6:$Q$506,6)/$C$26</f>
        <v>7.55598023610374</v>
      </c>
      <c r="U169" s="69" t="n">
        <f aca="false">VLOOKUP($R169,$K$6:$Q$506,7)/$C$26</f>
        <v>119.275973699364</v>
      </c>
      <c r="V169" s="28" t="s">
        <v>287</v>
      </c>
      <c r="W169" s="78" t="n">
        <f aca="false">G169*S169+H169*T169+I169*U169</f>
        <v>0</v>
      </c>
      <c r="X169" s="25"/>
      <c r="Y169" s="25"/>
      <c r="Z169" s="25"/>
    </row>
    <row r="170" customFormat="false" ht="15.75" hidden="false" customHeight="false" outlineLevel="0" collapsed="false">
      <c r="A170" s="25"/>
      <c r="B170" s="25"/>
      <c r="C170" s="25"/>
      <c r="D170" s="25"/>
      <c r="E170" s="25"/>
      <c r="F170" s="28" t="s">
        <v>288</v>
      </c>
      <c r="G170" s="103" t="n">
        <v>0</v>
      </c>
      <c r="H170" s="76" t="n">
        <v>0</v>
      </c>
      <c r="I170" s="77" t="n">
        <v>0</v>
      </c>
      <c r="J170" s="25"/>
      <c r="K170" s="61" t="n">
        <v>164</v>
      </c>
      <c r="L170" s="62" t="n">
        <f aca="false">$B$17+$B$18*EXP(-K170/$B$21)+$B$19*EXP(-K170/$B$22)+$B$20*EXP(-K170/$B$23)</f>
        <v>0.368269076258618</v>
      </c>
      <c r="M170" s="63" t="n">
        <f aca="false">EXP(-K170/$D$9)</f>
        <v>9.20540274162101E-007</v>
      </c>
      <c r="N170" s="63" t="n">
        <f aca="false">EXP(-K170/$D$8)</f>
        <v>0.222108971270691</v>
      </c>
      <c r="O170" s="64" t="n">
        <f aca="false">(K170*$B$17+$B$18*$B$21*(1-EXP(-K170/$B$21))+$B$19*$B$22*(1-EXP(-K170/$B$22))+$B$20*$B$23*(1-EXP(-K170/$B$23)))*$C$7</f>
        <v>1.31419345974675E-013</v>
      </c>
      <c r="P170" s="64" t="n">
        <f aca="false">$D$9*(1-EXP(-K170/$D$9))*$C$9</f>
        <v>2.36561045963875E-012</v>
      </c>
      <c r="Q170" s="65" t="n">
        <f aca="false">$D$8*(1-EXP(-K170/$D$8))*$C$8</f>
        <v>3.04308058252815E-011</v>
      </c>
      <c r="R170" s="66" t="n">
        <f aca="false">$B$13-K170</f>
        <v>336</v>
      </c>
      <c r="S170" s="67" t="n">
        <f aca="false">VLOOKUP($R170,$K$6:$Q$506,5)/$C$26</f>
        <v>0.736112696358178</v>
      </c>
      <c r="T170" s="68" t="n">
        <f aca="false">VLOOKUP($R170,$K$6:$Q$506,6)/$C$26</f>
        <v>7.55598023610348</v>
      </c>
      <c r="U170" s="69" t="n">
        <f aca="false">VLOOKUP($R170,$K$6:$Q$506,7)/$C$26</f>
        <v>119.223664015276</v>
      </c>
      <c r="V170" s="28" t="s">
        <v>288</v>
      </c>
      <c r="W170" s="78" t="n">
        <f aca="false">G170*S170+H170*T170+I170*U170</f>
        <v>0</v>
      </c>
      <c r="X170" s="25"/>
      <c r="Y170" s="25"/>
      <c r="Z170" s="25"/>
    </row>
    <row r="171" customFormat="false" ht="15.75" hidden="false" customHeight="false" outlineLevel="0" collapsed="false">
      <c r="A171" s="25"/>
      <c r="B171" s="25"/>
      <c r="C171" s="25"/>
      <c r="D171" s="25"/>
      <c r="E171" s="25"/>
      <c r="F171" s="28" t="s">
        <v>289</v>
      </c>
      <c r="G171" s="103" t="n">
        <v>0</v>
      </c>
      <c r="H171" s="76" t="n">
        <v>0</v>
      </c>
      <c r="I171" s="77" t="n">
        <v>0</v>
      </c>
      <c r="J171" s="25"/>
      <c r="K171" s="61" t="n">
        <v>165</v>
      </c>
      <c r="L171" s="62" t="n">
        <f aca="false">$B$17+$B$18*EXP(-K171/$B$21)+$B$19*EXP(-K171/$B$22)+$B$20*EXP(-K171/$B$23)</f>
        <v>0.36780912334023</v>
      </c>
      <c r="M171" s="63" t="n">
        <f aca="false">EXP(-K171/$D$9)</f>
        <v>8.45742542063886E-007</v>
      </c>
      <c r="N171" s="63" t="n">
        <f aca="false">EXP(-K171/$D$8)</f>
        <v>0.220080593001057</v>
      </c>
      <c r="O171" s="64" t="n">
        <f aca="false">(K171*$B$17+$B$18*$B$21*(1-EXP(-K171/$B$21))+$B$19*$B$22*(1-EXP(-K171/$B$22))+$B$20*$B$23*(1-EXP(-K171/$B$23)))*$C$7</f>
        <v>1.32046804523564E-013</v>
      </c>
      <c r="P171" s="64" t="n">
        <f aca="false">$D$9*(1-EXP(-K171/$D$9))*$C$9</f>
        <v>2.36561063658121E-012</v>
      </c>
      <c r="Q171" s="65" t="n">
        <f aca="false">$D$8*(1-EXP(-K171/$D$8))*$C$8</f>
        <v>3.05101552238268E-011</v>
      </c>
      <c r="R171" s="66" t="n">
        <f aca="false">$B$13-K171</f>
        <v>335</v>
      </c>
      <c r="S171" s="67" t="n">
        <f aca="false">VLOOKUP($R171,$K$6:$Q$506,5)/$C$26</f>
        <v>0.734408213848673</v>
      </c>
      <c r="T171" s="68" t="n">
        <f aca="false">VLOOKUP($R171,$K$6:$Q$506,6)/$C$26</f>
        <v>7.55598023610319</v>
      </c>
      <c r="U171" s="69" t="n">
        <f aca="false">VLOOKUP($R171,$K$6:$Q$506,7)/$C$26</f>
        <v>119.170872217681</v>
      </c>
      <c r="V171" s="28" t="s">
        <v>289</v>
      </c>
      <c r="W171" s="78" t="n">
        <f aca="false">G171*S171+H171*T171+I171*U171</f>
        <v>0</v>
      </c>
      <c r="X171" s="25"/>
      <c r="Y171" s="25"/>
      <c r="Z171" s="25"/>
    </row>
    <row r="172" customFormat="false" ht="15.75" hidden="false" customHeight="false" outlineLevel="0" collapsed="false">
      <c r="A172" s="25"/>
      <c r="B172" s="25"/>
      <c r="C172" s="25"/>
      <c r="D172" s="25"/>
      <c r="E172" s="25"/>
      <c r="F172" s="28" t="s">
        <v>290</v>
      </c>
      <c r="G172" s="103" t="n">
        <v>0</v>
      </c>
      <c r="H172" s="76" t="n">
        <v>0</v>
      </c>
      <c r="I172" s="77" t="n">
        <v>0</v>
      </c>
      <c r="J172" s="25"/>
      <c r="K172" s="61" t="n">
        <v>166</v>
      </c>
      <c r="L172" s="62" t="n">
        <f aca="false">$B$17+$B$18*EXP(-K172/$B$21)+$B$19*EXP(-K172/$B$22)+$B$20*EXP(-K172/$B$23)</f>
        <v>0.36735243157299</v>
      </c>
      <c r="M172" s="63" t="n">
        <f aca="false">EXP(-K172/$D$9)</f>
        <v>7.77022437293957E-007</v>
      </c>
      <c r="N172" s="63" t="n">
        <f aca="false">EXP(-K172/$D$8)</f>
        <v>0.218070738604552</v>
      </c>
      <c r="O172" s="64" t="n">
        <f aca="false">(K172*$B$17+$B$18*$B$21*(1-EXP(-K172/$B$21))+$B$19*$B$22*(1-EXP(-K172/$B$22))+$B$20*$B$23*(1-EXP(-K172/$B$23)))*$C$7</f>
        <v>1.32673481701532E-013</v>
      </c>
      <c r="P172" s="64" t="n">
        <f aca="false">$D$9*(1-EXP(-K172/$D$9))*$C$9</f>
        <v>2.36561079914636E-012</v>
      </c>
      <c r="Q172" s="65" t="n">
        <f aca="false">$D$8*(1-EXP(-K172/$D$8))*$C$8</f>
        <v>3.058877997539E-011</v>
      </c>
      <c r="R172" s="66" t="n">
        <f aca="false">$B$13-K172</f>
        <v>334</v>
      </c>
      <c r="S172" s="67" t="n">
        <f aca="false">VLOOKUP($R172,$K$6:$Q$506,5)/$C$26</f>
        <v>0.732702404240706</v>
      </c>
      <c r="T172" s="68" t="n">
        <f aca="false">VLOOKUP($R172,$K$6:$Q$506,6)/$C$26</f>
        <v>7.55598023610288</v>
      </c>
      <c r="U172" s="69" t="n">
        <f aca="false">VLOOKUP($R172,$K$6:$Q$506,7)/$C$26</f>
        <v>119.117593863168</v>
      </c>
      <c r="V172" s="28" t="s">
        <v>290</v>
      </c>
      <c r="W172" s="78" t="n">
        <f aca="false">G172*S172+H172*T172+I172*U172</f>
        <v>0</v>
      </c>
      <c r="X172" s="25"/>
      <c r="Y172" s="25"/>
      <c r="Z172" s="25"/>
    </row>
    <row r="173" customFormat="false" ht="15.75" hidden="false" customHeight="false" outlineLevel="0" collapsed="false">
      <c r="A173" s="25"/>
      <c r="B173" s="25"/>
      <c r="C173" s="25"/>
      <c r="D173" s="25"/>
      <c r="E173" s="25"/>
      <c r="F173" s="28" t="s">
        <v>291</v>
      </c>
      <c r="G173" s="103" t="n">
        <v>0</v>
      </c>
      <c r="H173" s="76" t="n">
        <v>0</v>
      </c>
      <c r="I173" s="77" t="n">
        <v>0</v>
      </c>
      <c r="J173" s="25"/>
      <c r="K173" s="61" t="n">
        <v>167</v>
      </c>
      <c r="L173" s="62" t="n">
        <f aca="false">$B$17+$B$18*EXP(-K173/$B$21)+$B$19*EXP(-K173/$B$22)+$B$20*EXP(-K173/$B$23)</f>
        <v>0.366898936103432</v>
      </c>
      <c r="M173" s="63" t="n">
        <f aca="false">EXP(-K173/$D$9)</f>
        <v>7.13886127313477E-007</v>
      </c>
      <c r="N173" s="63" t="n">
        <f aca="false">EXP(-K173/$D$8)</f>
        <v>0.216079238914567</v>
      </c>
      <c r="O173" s="64" t="n">
        <f aca="false">(K173*$B$17+$B$18*$B$21*(1-EXP(-K173/$B$21))+$B$19*$B$22*(1-EXP(-K173/$B$22))+$B$20*$B$23*(1-EXP(-K173/$B$23)))*$C$7</f>
        <v>1.33299383012892E-013</v>
      </c>
      <c r="P173" s="64" t="n">
        <f aca="false">$D$9*(1-EXP(-K173/$D$9))*$C$9</f>
        <v>2.36561094850241E-012</v>
      </c>
      <c r="Q173" s="65" t="n">
        <f aca="false">$D$8*(1-EXP(-K173/$D$8))*$C$8</f>
        <v>3.06666866977057E-011</v>
      </c>
      <c r="R173" s="66" t="n">
        <f aca="false">$B$13-K173</f>
        <v>333</v>
      </c>
      <c r="S173" s="67" t="n">
        <f aca="false">VLOOKUP($R173,$K$6:$Q$506,5)/$C$26</f>
        <v>0.73099526405448</v>
      </c>
      <c r="T173" s="68" t="n">
        <f aca="false">VLOOKUP($R173,$K$6:$Q$506,6)/$C$26</f>
        <v>7.55598023610254</v>
      </c>
      <c r="U173" s="69" t="n">
        <f aca="false">VLOOKUP($R173,$K$6:$Q$506,7)/$C$26</f>
        <v>119.063824467374</v>
      </c>
      <c r="V173" s="28" t="s">
        <v>291</v>
      </c>
      <c r="W173" s="78" t="n">
        <f aca="false">G173*S173+H173*T173+I173*U173</f>
        <v>0</v>
      </c>
      <c r="X173" s="25"/>
      <c r="Y173" s="25"/>
      <c r="Z173" s="25"/>
    </row>
    <row r="174" customFormat="false" ht="15.75" hidden="false" customHeight="false" outlineLevel="0" collapsed="false">
      <c r="A174" s="25"/>
      <c r="B174" s="25"/>
      <c r="C174" s="25"/>
      <c r="D174" s="25"/>
      <c r="E174" s="25"/>
      <c r="F174" s="28" t="s">
        <v>292</v>
      </c>
      <c r="G174" s="103" t="n">
        <v>0</v>
      </c>
      <c r="H174" s="76" t="n">
        <v>0</v>
      </c>
      <c r="I174" s="77" t="n">
        <v>0</v>
      </c>
      <c r="J174" s="25"/>
      <c r="K174" s="61" t="n">
        <v>168</v>
      </c>
      <c r="L174" s="62" t="n">
        <f aca="false">$B$17+$B$18*EXP(-K174/$B$21)+$B$19*EXP(-K174/$B$22)+$B$20*EXP(-K174/$B$23)</f>
        <v>0.366448573770168</v>
      </c>
      <c r="M174" s="63" t="n">
        <f aca="false">EXP(-K174/$D$9)</f>
        <v>6.5587990553461E-007</v>
      </c>
      <c r="N174" s="63" t="n">
        <f aca="false">EXP(-K174/$D$8)</f>
        <v>0.21410592630938</v>
      </c>
      <c r="O174" s="64" t="n">
        <f aca="false">(K174*$B$17+$B$18*$B$21*(1-EXP(-K174/$B$21))+$B$19*$B$22*(1-EXP(-K174/$B$22))+$B$20*$B$23*(1-EXP(-K174/$B$23)))*$C$7</f>
        <v>1.33924513852839E-013</v>
      </c>
      <c r="P174" s="64" t="n">
        <f aca="false">$D$9*(1-EXP(-K174/$D$9))*$C$9</f>
        <v>2.36561108572266E-012</v>
      </c>
      <c r="Q174" s="65" t="n">
        <f aca="false">$D$8*(1-EXP(-K174/$D$8))*$C$8</f>
        <v>3.07438819480727E-011</v>
      </c>
      <c r="R174" s="66" t="n">
        <f aca="false">$B$13-K174</f>
        <v>332</v>
      </c>
      <c r="S174" s="67" t="n">
        <f aca="false">VLOOKUP($R174,$K$6:$Q$506,5)/$C$26</f>
        <v>0.729286789798292</v>
      </c>
      <c r="T174" s="68" t="n">
        <f aca="false">VLOOKUP($R174,$K$6:$Q$506,6)/$C$26</f>
        <v>7.55598023610217</v>
      </c>
      <c r="U174" s="69" t="n">
        <f aca="false">VLOOKUP($R174,$K$6:$Q$506,7)/$C$26</f>
        <v>119.009559504603</v>
      </c>
      <c r="V174" s="28" t="s">
        <v>292</v>
      </c>
      <c r="W174" s="78" t="n">
        <f aca="false">G174*S174+H174*T174+I174*U174</f>
        <v>0</v>
      </c>
      <c r="X174" s="25"/>
      <c r="Y174" s="25"/>
      <c r="Z174" s="25"/>
    </row>
    <row r="175" customFormat="false" ht="15.75" hidden="false" customHeight="false" outlineLevel="0" collapsed="false">
      <c r="A175" s="25"/>
      <c r="B175" s="25"/>
      <c r="C175" s="25"/>
      <c r="D175" s="25"/>
      <c r="E175" s="25"/>
      <c r="F175" s="28" t="s">
        <v>293</v>
      </c>
      <c r="G175" s="103" t="n">
        <v>0</v>
      </c>
      <c r="H175" s="76" t="n">
        <v>0</v>
      </c>
      <c r="I175" s="77" t="n">
        <v>0</v>
      </c>
      <c r="J175" s="25"/>
      <c r="K175" s="61" t="n">
        <v>169</v>
      </c>
      <c r="L175" s="62" t="n">
        <f aca="false">$B$17+$B$18*EXP(-K175/$B$21)+$B$19*EXP(-K175/$B$22)+$B$20*EXP(-K175/$B$23)</f>
        <v>0.366001283058369</v>
      </c>
      <c r="M175" s="63" t="n">
        <f aca="false">EXP(-K175/$D$9)</f>
        <v>6.02586930919856E-007</v>
      </c>
      <c r="N175" s="63" t="n">
        <f aca="false">EXP(-K175/$D$8)</f>
        <v>0.212150634698054</v>
      </c>
      <c r="O175" s="64" t="n">
        <f aca="false">(K175*$B$17+$B$18*$B$21*(1-EXP(-K175/$B$21))+$B$19*$B$22*(1-EXP(-K175/$B$22))+$B$20*$B$23*(1-EXP(-K175/$B$23)))*$C$7</f>
        <v>1.34548879510298E-013</v>
      </c>
      <c r="P175" s="64" t="n">
        <f aca="false">$D$9*(1-EXP(-K175/$D$9))*$C$9</f>
        <v>2.3656112117932E-012</v>
      </c>
      <c r="Q175" s="65" t="n">
        <f aca="false">$D$8*(1-EXP(-K175/$D$8))*$C$8</f>
        <v>3.08203722239064E-011</v>
      </c>
      <c r="R175" s="66" t="n">
        <f aca="false">$B$13-K175</f>
        <v>331</v>
      </c>
      <c r="S175" s="67" t="n">
        <f aca="false">VLOOKUP($R175,$K$6:$Q$506,5)/$C$26</f>
        <v>0.72757697796842</v>
      </c>
      <c r="T175" s="68" t="n">
        <f aca="false">VLOOKUP($R175,$K$6:$Q$506,6)/$C$26</f>
        <v>7.55598023610177</v>
      </c>
      <c r="U175" s="69" t="n">
        <f aca="false">VLOOKUP($R175,$K$6:$Q$506,7)/$C$26</f>
        <v>118.95479440745</v>
      </c>
      <c r="V175" s="28" t="s">
        <v>293</v>
      </c>
      <c r="W175" s="78" t="n">
        <f aca="false">G175*S175+H175*T175+I175*U175</f>
        <v>0</v>
      </c>
      <c r="X175" s="25"/>
      <c r="Y175" s="25"/>
      <c r="Z175" s="25"/>
    </row>
    <row r="176" customFormat="false" ht="15.75" hidden="false" customHeight="false" outlineLevel="0" collapsed="false">
      <c r="A176" s="25"/>
      <c r="B176" s="25"/>
      <c r="C176" s="25"/>
      <c r="D176" s="25"/>
      <c r="E176" s="25"/>
      <c r="F176" s="28" t="s">
        <v>294</v>
      </c>
      <c r="G176" s="103" t="n">
        <v>0</v>
      </c>
      <c r="H176" s="76" t="n">
        <v>0</v>
      </c>
      <c r="I176" s="77" t="n">
        <v>0</v>
      </c>
      <c r="J176" s="25"/>
      <c r="K176" s="61" t="n">
        <v>170</v>
      </c>
      <c r="L176" s="62" t="n">
        <f aca="false">$B$17+$B$18*EXP(-K176/$B$21)+$B$19*EXP(-K176/$B$22)+$B$20*EXP(-K176/$B$23)</f>
        <v>0.365557004055452</v>
      </c>
      <c r="M176" s="63" t="n">
        <f aca="false">EXP(-K176/$D$9)</f>
        <v>5.536242325025E-007</v>
      </c>
      <c r="N176" s="63" t="n">
        <f aca="false">EXP(-K176/$D$8)</f>
        <v>0.210213199506451</v>
      </c>
      <c r="O176" s="64" t="n">
        <f aca="false">(K176*$B$17+$B$18*$B$21*(1-EXP(-K176/$B$21))+$B$19*$B$22*(1-EXP(-K176/$B$22))+$B$20*$B$23*(1-EXP(-K176/$B$23)))*$C$7</f>
        <v>1.35172485170688E-013</v>
      </c>
      <c r="P176" s="64" t="n">
        <f aca="false">$D$9*(1-EXP(-K176/$D$9))*$C$9</f>
        <v>2.36561132761997E-012</v>
      </c>
      <c r="Q176" s="65" t="n">
        <f aca="false">$D$8*(1-EXP(-K176/$D$8))*$C$8</f>
        <v>3.08961639632854E-011</v>
      </c>
      <c r="R176" s="66" t="n">
        <f aca="false">$B$13-K176</f>
        <v>330</v>
      </c>
      <c r="S176" s="67" t="n">
        <f aca="false">VLOOKUP($R176,$K$6:$Q$506,5)/$C$26</f>
        <v>0.725865825049001</v>
      </c>
      <c r="T176" s="68" t="n">
        <f aca="false">VLOOKUP($R176,$K$6:$Q$506,6)/$C$26</f>
        <v>7.55598023610133</v>
      </c>
      <c r="U176" s="69" t="n">
        <f aca="false">VLOOKUP($R176,$K$6:$Q$506,7)/$C$26</f>
        <v>118.899524566415</v>
      </c>
      <c r="V176" s="28" t="s">
        <v>294</v>
      </c>
      <c r="W176" s="78" t="n">
        <f aca="false">G176*S176+H176*T176+I176*U176</f>
        <v>0</v>
      </c>
      <c r="X176" s="25"/>
      <c r="Y176" s="25"/>
      <c r="Z176" s="25"/>
    </row>
    <row r="177" customFormat="false" ht="15.75" hidden="false" customHeight="false" outlineLevel="0" collapsed="false">
      <c r="A177" s="25"/>
      <c r="B177" s="25"/>
      <c r="C177" s="25"/>
      <c r="D177" s="25"/>
      <c r="E177" s="25"/>
      <c r="F177" s="28" t="s">
        <v>295</v>
      </c>
      <c r="G177" s="103" t="n">
        <v>0</v>
      </c>
      <c r="H177" s="76" t="n">
        <v>0</v>
      </c>
      <c r="I177" s="77" t="n">
        <v>0</v>
      </c>
      <c r="J177" s="25"/>
      <c r="K177" s="61" t="n">
        <v>171</v>
      </c>
      <c r="L177" s="62" t="n">
        <f aca="false">$B$17+$B$18*EXP(-K177/$B$21)+$B$19*EXP(-K177/$B$22)+$B$20*EXP(-K177/$B$23)</f>
        <v>0.365115678407982</v>
      </c>
      <c r="M177" s="63" t="n">
        <f aca="false">EXP(-K177/$D$9)</f>
        <v>5.08639957302271E-007</v>
      </c>
      <c r="N177" s="63" t="n">
        <f aca="false">EXP(-K177/$D$8)</f>
        <v>0.208293457663383</v>
      </c>
      <c r="O177" s="64" t="n">
        <f aca="false">(K177*$B$17+$B$18*$B$21*(1-EXP(-K177/$B$21))+$B$19*$B$22*(1-EXP(-K177/$B$22))+$B$20*$B$23*(1-EXP(-K177/$B$23)))*$C$7</f>
        <v>1.35795335918623E-013</v>
      </c>
      <c r="P177" s="64" t="n">
        <f aca="false">$D$9*(1-EXP(-K177/$D$9))*$C$9</f>
        <v>2.36561143403534E-012</v>
      </c>
      <c r="Q177" s="65" t="n">
        <f aca="false">$D$8*(1-EXP(-K177/$D$8))*$C$8</f>
        <v>3.09712635454936E-011</v>
      </c>
      <c r="R177" s="66" t="n">
        <f aca="false">$B$13-K177</f>
        <v>329</v>
      </c>
      <c r="S177" s="67" t="n">
        <f aca="false">VLOOKUP($R177,$K$6:$Q$506,5)/$C$26</f>
        <v>0.724153327511915</v>
      </c>
      <c r="T177" s="68" t="n">
        <f aca="false">VLOOKUP($R177,$K$6:$Q$506,6)/$C$26</f>
        <v>7.55598023610085</v>
      </c>
      <c r="U177" s="69" t="n">
        <f aca="false">VLOOKUP($R177,$K$6:$Q$506,7)/$C$26</f>
        <v>118.843745329512</v>
      </c>
      <c r="V177" s="28" t="s">
        <v>295</v>
      </c>
      <c r="W177" s="78" t="n">
        <f aca="false">G177*S177+H177*T177+I177*U177</f>
        <v>0</v>
      </c>
      <c r="X177" s="25"/>
      <c r="Y177" s="25"/>
      <c r="Z177" s="25"/>
    </row>
    <row r="178" customFormat="false" ht="15.75" hidden="false" customHeight="false" outlineLevel="0" collapsed="false">
      <c r="A178" s="25"/>
      <c r="B178" s="25"/>
      <c r="C178" s="25"/>
      <c r="D178" s="25"/>
      <c r="E178" s="25"/>
      <c r="F178" s="28" t="s">
        <v>296</v>
      </c>
      <c r="G178" s="103" t="n">
        <v>0</v>
      </c>
      <c r="H178" s="76" t="n">
        <v>0</v>
      </c>
      <c r="I178" s="77" t="n">
        <v>0</v>
      </c>
      <c r="J178" s="25"/>
      <c r="K178" s="61" t="n">
        <v>172</v>
      </c>
      <c r="L178" s="62" t="n">
        <f aca="false">$B$17+$B$18*EXP(-K178/$B$21)+$B$19*EXP(-K178/$B$22)+$B$20*EXP(-K178/$B$23)</f>
        <v>0.364677249279723</v>
      </c>
      <c r="M178" s="63" t="n">
        <f aca="false">EXP(-K178/$D$9)</f>
        <v>4.67310841859308E-007</v>
      </c>
      <c r="N178" s="63" t="n">
        <f aca="false">EXP(-K178/$D$8)</f>
        <v>0.206391247586886</v>
      </c>
      <c r="O178" s="64" t="n">
        <f aca="false">(K178*$B$17+$B$18*$B$21*(1-EXP(-K178/$B$21))+$B$19*$B$22*(1-EXP(-K178/$B$22))+$B$20*$B$23*(1-EXP(-K178/$B$23)))*$C$7</f>
        <v>1.36417436740529E-013</v>
      </c>
      <c r="P178" s="64" t="n">
        <f aca="false">$D$9*(1-EXP(-K178/$D$9))*$C$9</f>
        <v>2.36561153180402E-012</v>
      </c>
      <c r="Q178" s="65" t="n">
        <f aca="false">$D$8*(1-EXP(-K178/$D$8))*$C$8</f>
        <v>3.10456772915569E-011</v>
      </c>
      <c r="R178" s="66" t="n">
        <f aca="false">$B$13-K178</f>
        <v>328</v>
      </c>
      <c r="S178" s="67" t="n">
        <f aca="false">VLOOKUP($R178,$K$6:$Q$506,5)/$C$26</f>
        <v>0.722439481816659</v>
      </c>
      <c r="T178" s="68" t="n">
        <f aca="false">VLOOKUP($R178,$K$6:$Q$506,6)/$C$26</f>
        <v>7.55598023610033</v>
      </c>
      <c r="U178" s="69" t="n">
        <f aca="false">VLOOKUP($R178,$K$6:$Q$506,7)/$C$26</f>
        <v>118.787452001883</v>
      </c>
      <c r="V178" s="28" t="s">
        <v>296</v>
      </c>
      <c r="W178" s="78" t="n">
        <f aca="false">G178*S178+H178*T178+I178*U178</f>
        <v>0</v>
      </c>
      <c r="X178" s="25"/>
      <c r="Y178" s="25"/>
      <c r="Z178" s="25"/>
    </row>
    <row r="179" customFormat="false" ht="15.75" hidden="false" customHeight="false" outlineLevel="0" collapsed="false">
      <c r="A179" s="25"/>
      <c r="B179" s="25"/>
      <c r="C179" s="25"/>
      <c r="D179" s="25"/>
      <c r="E179" s="25"/>
      <c r="F179" s="28" t="s">
        <v>297</v>
      </c>
      <c r="G179" s="103" t="n">
        <v>0</v>
      </c>
      <c r="H179" s="76" t="n">
        <v>0</v>
      </c>
      <c r="I179" s="77" t="n">
        <v>0</v>
      </c>
      <c r="J179" s="25"/>
      <c r="K179" s="61" t="n">
        <v>173</v>
      </c>
      <c r="L179" s="62" t="n">
        <f aca="false">$B$17+$B$18*EXP(-K179/$B$21)+$B$19*EXP(-K179/$B$22)+$B$20*EXP(-K179/$B$23)</f>
        <v>0.364241661310829</v>
      </c>
      <c r="M179" s="63" t="n">
        <f aca="false">EXP(-K179/$D$9)</f>
        <v>4.29339889216524E-007</v>
      </c>
      <c r="N179" s="63" t="n">
        <f aca="false">EXP(-K179/$D$8)</f>
        <v>0.204506409170622</v>
      </c>
      <c r="O179" s="64" t="n">
        <f aca="false">(K179*$B$17+$B$18*$B$21*(1-EXP(-K179/$B$21))+$B$19*$B$22*(1-EXP(-K179/$B$22))+$B$20*$B$23*(1-EXP(-K179/$B$23)))*$C$7</f>
        <v>1.370387925272E-013</v>
      </c>
      <c r="P179" s="64" t="n">
        <f aca="false">$D$9*(1-EXP(-K179/$D$9))*$C$9</f>
        <v>2.36561162162859E-012</v>
      </c>
      <c r="Q179" s="65" t="n">
        <f aca="false">$D$8*(1-EXP(-K179/$D$8))*$C$8</f>
        <v>3.11194114647753E-011</v>
      </c>
      <c r="R179" s="66" t="n">
        <f aca="false">$B$13-K179</f>
        <v>327</v>
      </c>
      <c r="S179" s="67" t="n">
        <f aca="false">VLOOKUP($R179,$K$6:$Q$506,5)/$C$26</f>
        <v>0.72072428441022</v>
      </c>
      <c r="T179" s="68" t="n">
        <f aca="false">VLOOKUP($R179,$K$6:$Q$506,6)/$C$26</f>
        <v>7.55598023609976</v>
      </c>
      <c r="U179" s="69" t="n">
        <f aca="false">VLOOKUP($R179,$K$6:$Q$506,7)/$C$26</f>
        <v>118.730639845397</v>
      </c>
      <c r="V179" s="28" t="s">
        <v>297</v>
      </c>
      <c r="W179" s="78" t="n">
        <f aca="false">G179*S179+H179*T179+I179*U179</f>
        <v>0</v>
      </c>
      <c r="X179" s="25"/>
      <c r="Y179" s="25"/>
      <c r="Z179" s="25"/>
    </row>
    <row r="180" customFormat="false" ht="15.75" hidden="false" customHeight="false" outlineLevel="0" collapsed="false">
      <c r="A180" s="25"/>
      <c r="B180" s="25"/>
      <c r="C180" s="25"/>
      <c r="D180" s="25"/>
      <c r="E180" s="25"/>
      <c r="F180" s="28" t="s">
        <v>298</v>
      </c>
      <c r="G180" s="103" t="n">
        <v>0</v>
      </c>
      <c r="H180" s="76" t="n">
        <v>0</v>
      </c>
      <c r="I180" s="77" t="n">
        <v>0</v>
      </c>
      <c r="J180" s="25"/>
      <c r="K180" s="61" t="n">
        <v>174</v>
      </c>
      <c r="L180" s="62" t="n">
        <f aca="false">$B$17+$B$18*EXP(-K180/$B$21)+$B$19*EXP(-K180/$B$22)+$B$20*EXP(-K180/$B$23)</f>
        <v>0.363808860578132</v>
      </c>
      <c r="M180" s="63" t="n">
        <f aca="false">EXP(-K180/$D$9)</f>
        <v>3.94454234656841E-007</v>
      </c>
      <c r="N180" s="63" t="n">
        <f aca="false">EXP(-K180/$D$8)</f>
        <v>0.202638783770398</v>
      </c>
      <c r="O180" s="64" t="n">
        <f aca="false">(K180*$B$17+$B$18*$B$21*(1-EXP(-K180/$B$21))+$B$19*$B$22*(1-EXP(-K180/$B$22))+$B$20*$B$23*(1-EXP(-K180/$B$23)))*$C$7</f>
        <v>1.37659408076276E-013</v>
      </c>
      <c r="P180" s="64" t="n">
        <f aca="false">$D$9*(1-EXP(-K180/$D$9))*$C$9</f>
        <v>2.36561170415453E-012</v>
      </c>
      <c r="Q180" s="65" t="n">
        <f aca="false">$D$8*(1-EXP(-K180/$D$8))*$C$8</f>
        <v>3.11924722712502E-011</v>
      </c>
      <c r="R180" s="66" t="n">
        <f aca="false">$B$13-K180</f>
        <v>326</v>
      </c>
      <c r="S180" s="67" t="n">
        <f aca="false">VLOOKUP($R180,$K$6:$Q$506,5)/$C$26</f>
        <v>0.719007731726946</v>
      </c>
      <c r="T180" s="68" t="n">
        <f aca="false">VLOOKUP($R180,$K$6:$Q$506,6)/$C$26</f>
        <v>7.55598023609915</v>
      </c>
      <c r="U180" s="69" t="n">
        <f aca="false">VLOOKUP($R180,$K$6:$Q$506,7)/$C$26</f>
        <v>118.673304078254</v>
      </c>
      <c r="V180" s="28" t="s">
        <v>298</v>
      </c>
      <c r="W180" s="78" t="n">
        <f aca="false">G180*S180+H180*T180+I180*U180</f>
        <v>0</v>
      </c>
      <c r="X180" s="25"/>
      <c r="Y180" s="25"/>
      <c r="Z180" s="25"/>
    </row>
    <row r="181" customFormat="false" ht="15.75" hidden="false" customHeight="false" outlineLevel="0" collapsed="false">
      <c r="A181" s="25"/>
      <c r="B181" s="25"/>
      <c r="C181" s="25"/>
      <c r="D181" s="25"/>
      <c r="E181" s="25"/>
      <c r="F181" s="28" t="s">
        <v>299</v>
      </c>
      <c r="G181" s="103" t="n">
        <v>0</v>
      </c>
      <c r="H181" s="76" t="n">
        <v>0</v>
      </c>
      <c r="I181" s="77" t="n">
        <v>0</v>
      </c>
      <c r="J181" s="25"/>
      <c r="K181" s="61" t="n">
        <v>175</v>
      </c>
      <c r="L181" s="62" t="n">
        <f aca="false">$B$17+$B$18*EXP(-K181/$B$21)+$B$19*EXP(-K181/$B$22)+$B$20*EXP(-K181/$B$23)</f>
        <v>0.363378794556505</v>
      </c>
      <c r="M181" s="63" t="n">
        <f aca="false">EXP(-K181/$D$9)</f>
        <v>3.62403184858152E-007</v>
      </c>
      <c r="N181" s="63" t="n">
        <f aca="false">EXP(-K181/$D$8)</f>
        <v>0.20078821419082</v>
      </c>
      <c r="O181" s="64" t="n">
        <f aca="false">(K181*$B$17+$B$18*$B$21*(1-EXP(-K181/$B$21))+$B$19*$B$22*(1-EXP(-K181/$B$22))+$B$20*$B$23*(1-EXP(-K181/$B$23)))*$C$7</f>
        <v>1.38279288094665E-013</v>
      </c>
      <c r="P181" s="64" t="n">
        <f aca="false">$D$9*(1-EXP(-K181/$D$9))*$C$9</f>
        <v>2.3656117799749E-012</v>
      </c>
      <c r="Q181" s="65" t="n">
        <f aca="false">$D$8*(1-EXP(-K181/$D$8))*$C$8</f>
        <v>3.12648658604067E-011</v>
      </c>
      <c r="R181" s="66" t="n">
        <f aca="false">$B$13-K181</f>
        <v>325</v>
      </c>
      <c r="S181" s="67" t="n">
        <f aca="false">VLOOKUP($R181,$K$6:$Q$506,5)/$C$26</f>
        <v>0.717289820188416</v>
      </c>
      <c r="T181" s="68" t="n">
        <f aca="false">VLOOKUP($R181,$K$6:$Q$506,6)/$C$26</f>
        <v>7.55598023609847</v>
      </c>
      <c r="U181" s="69" t="n">
        <f aca="false">VLOOKUP($R181,$K$6:$Q$506,7)/$C$26</f>
        <v>118.615439874586</v>
      </c>
      <c r="V181" s="28" t="s">
        <v>299</v>
      </c>
      <c r="W181" s="78" t="n">
        <f aca="false">G181*S181+H181*T181+I181*U181</f>
        <v>0</v>
      </c>
      <c r="X181" s="25"/>
      <c r="Y181" s="25"/>
      <c r="Z181" s="25"/>
    </row>
    <row r="182" customFormat="false" ht="15.75" hidden="false" customHeight="false" outlineLevel="0" collapsed="false">
      <c r="A182" s="25"/>
      <c r="B182" s="25"/>
      <c r="C182" s="25"/>
      <c r="D182" s="25"/>
      <c r="E182" s="25"/>
      <c r="F182" s="28" t="s">
        <v>300</v>
      </c>
      <c r="G182" s="103" t="n">
        <v>0</v>
      </c>
      <c r="H182" s="76" t="n">
        <v>0</v>
      </c>
      <c r="I182" s="77" t="n">
        <v>0</v>
      </c>
      <c r="J182" s="25"/>
      <c r="K182" s="61" t="n">
        <v>176</v>
      </c>
      <c r="L182" s="62" t="n">
        <f aca="false">$B$17+$B$18*EXP(-K182/$B$21)+$B$19*EXP(-K182/$B$22)+$B$20*EXP(-K182/$B$23)</f>
        <v>0.362951412081269</v>
      </c>
      <c r="M182" s="63" t="n">
        <f aca="false">EXP(-K182/$D$9)</f>
        <v>3.32956416375118E-007</v>
      </c>
      <c r="N182" s="63" t="n">
        <f aca="false">EXP(-K182/$D$8)</f>
        <v>0.198954544672055</v>
      </c>
      <c r="O182" s="64" t="n">
        <f aca="false">(K182*$B$17+$B$18*$B$21*(1-EXP(-K182/$B$21))+$B$19*$B$22*(1-EXP(-K182/$B$22))+$B$20*$B$23*(1-EXP(-K182/$B$23)))*$C$7</f>
        <v>1.38898437200889E-013</v>
      </c>
      <c r="P182" s="64" t="n">
        <f aca="false">$D$9*(1-EXP(-K182/$D$9))*$C$9</f>
        <v>2.36561184963455E-012</v>
      </c>
      <c r="Q182" s="65" t="n">
        <f aca="false">$D$8*(1-EXP(-K182/$D$8))*$C$8</f>
        <v>3.1336598325511E-011</v>
      </c>
      <c r="R182" s="66" t="n">
        <f aca="false">$B$13-K182</f>
        <v>324</v>
      </c>
      <c r="S182" s="67" t="n">
        <f aca="false">VLOOKUP($R182,$K$6:$Q$506,5)/$C$26</f>
        <v>0.715570546203298</v>
      </c>
      <c r="T182" s="68" t="n">
        <f aca="false">VLOOKUP($R182,$K$6:$Q$506,6)/$C$26</f>
        <v>7.55598023609774</v>
      </c>
      <c r="U182" s="69" t="n">
        <f aca="false">VLOOKUP($R182,$K$6:$Q$506,7)/$C$26</f>
        <v>118.557042364042</v>
      </c>
      <c r="V182" s="28" t="s">
        <v>300</v>
      </c>
      <c r="W182" s="78" t="n">
        <f aca="false">G182*S182+H182*T182+I182*U182</f>
        <v>0</v>
      </c>
      <c r="X182" s="25"/>
      <c r="Y182" s="25"/>
      <c r="Z182" s="25"/>
    </row>
    <row r="183" customFormat="false" ht="15.75" hidden="false" customHeight="false" outlineLevel="0" collapsed="false">
      <c r="A183" s="25"/>
      <c r="B183" s="25"/>
      <c r="C183" s="25"/>
      <c r="D183" s="25"/>
      <c r="E183" s="25"/>
      <c r="F183" s="28" t="s">
        <v>301</v>
      </c>
      <c r="G183" s="103" t="n">
        <v>0</v>
      </c>
      <c r="H183" s="76" t="n">
        <v>0</v>
      </c>
      <c r="I183" s="77" t="n">
        <v>0</v>
      </c>
      <c r="J183" s="25"/>
      <c r="K183" s="61" t="n">
        <v>177</v>
      </c>
      <c r="L183" s="62" t="n">
        <f aca="false">$B$17+$B$18*EXP(-K183/$B$21)+$B$19*EXP(-K183/$B$22)+$B$20*EXP(-K183/$B$23)</f>
        <v>0.362526663311606</v>
      </c>
      <c r="M183" s="63" t="n">
        <f aca="false">EXP(-K183/$D$9)</f>
        <v>3.05902320501826E-007</v>
      </c>
      <c r="N183" s="63" t="n">
        <f aca="false">EXP(-K183/$D$8)</f>
        <v>0.197137620876726</v>
      </c>
      <c r="O183" s="64" t="n">
        <f aca="false">(K183*$B$17+$B$18*$B$21*(1-EXP(-K183/$B$21))+$B$19*$B$22*(1-EXP(-K183/$B$22))+$B$20*$B$23*(1-EXP(-K183/$B$23)))*$C$7</f>
        <v>1.39516859927376E-013</v>
      </c>
      <c r="P183" s="64" t="n">
        <f aca="false">$D$9*(1-EXP(-K183/$D$9))*$C$9</f>
        <v>2.36561191363406E-012</v>
      </c>
      <c r="Q183" s="65" t="n">
        <f aca="false">$D$8*(1-EXP(-K183/$D$8))*$C$8</f>
        <v>3.14076757041836E-011</v>
      </c>
      <c r="R183" s="66" t="n">
        <f aca="false">$B$13-K183</f>
        <v>323</v>
      </c>
      <c r="S183" s="67" t="n">
        <f aca="false">VLOOKUP($R183,$K$6:$Q$506,5)/$C$26</f>
        <v>0.713849906167218</v>
      </c>
      <c r="T183" s="68" t="n">
        <f aca="false">VLOOKUP($R183,$K$6:$Q$506,6)/$C$26</f>
        <v>7.55598023609695</v>
      </c>
      <c r="U183" s="69" t="n">
        <f aca="false">VLOOKUP($R183,$K$6:$Q$506,7)/$C$26</f>
        <v>118.498106631387</v>
      </c>
      <c r="V183" s="28" t="s">
        <v>301</v>
      </c>
      <c r="W183" s="78" t="n">
        <f aca="false">G183*S183+H183*T183+I183*U183</f>
        <v>0</v>
      </c>
      <c r="X183" s="25"/>
      <c r="Y183" s="25"/>
      <c r="Z183" s="25"/>
    </row>
    <row r="184" customFormat="false" ht="15.75" hidden="false" customHeight="false" outlineLevel="0" collapsed="false">
      <c r="A184" s="25"/>
      <c r="B184" s="25"/>
      <c r="C184" s="25"/>
      <c r="D184" s="25"/>
      <c r="E184" s="25"/>
      <c r="F184" s="28" t="s">
        <v>302</v>
      </c>
      <c r="G184" s="103" t="n">
        <v>0</v>
      </c>
      <c r="H184" s="76" t="n">
        <v>0</v>
      </c>
      <c r="I184" s="77" t="n">
        <v>0</v>
      </c>
      <c r="J184" s="25"/>
      <c r="K184" s="61" t="n">
        <v>178</v>
      </c>
      <c r="L184" s="62" t="n">
        <f aca="false">$B$17+$B$18*EXP(-K184/$B$21)+$B$19*EXP(-K184/$B$22)+$B$20*EXP(-K184/$B$23)</f>
        <v>0.362104499694968</v>
      </c>
      <c r="M184" s="63" t="n">
        <f aca="false">EXP(-K184/$D$9)</f>
        <v>2.81046482621246E-007</v>
      </c>
      <c r="N184" s="63" t="n">
        <f aca="false">EXP(-K184/$D$8)</f>
        <v>0.195337289876919</v>
      </c>
      <c r="O184" s="64" t="n">
        <f aca="false">(K184*$B$17+$B$18*$B$21*(1-EXP(-K184/$B$21))+$B$19*$B$22*(1-EXP(-K184/$B$22))+$B$20*$B$23*(1-EXP(-K184/$B$23)))*$C$7</f>
        <v>1.40134560722684E-013</v>
      </c>
      <c r="P184" s="64" t="n">
        <f aca="false">$D$9*(1-EXP(-K184/$D$9))*$C$9</f>
        <v>2.36561197243334E-012</v>
      </c>
      <c r="Q184" s="65" t="n">
        <f aca="false">$D$8*(1-EXP(-K184/$D$8))*$C$8</f>
        <v>3.14781039789071E-011</v>
      </c>
      <c r="R184" s="66" t="n">
        <f aca="false">$B$13-K184</f>
        <v>322</v>
      </c>
      <c r="S184" s="67" t="n">
        <f aca="false">VLOOKUP($R184,$K$6:$Q$506,5)/$C$26</f>
        <v>0.712127896462613</v>
      </c>
      <c r="T184" s="68" t="n">
        <f aca="false">VLOOKUP($R184,$K$6:$Q$506,6)/$C$26</f>
        <v>7.55598023609608</v>
      </c>
      <c r="U184" s="69" t="n">
        <f aca="false">VLOOKUP($R184,$K$6:$Q$506,7)/$C$26</f>
        <v>118.438627716083</v>
      </c>
      <c r="V184" s="28" t="s">
        <v>302</v>
      </c>
      <c r="W184" s="78" t="n">
        <f aca="false">G184*S184+H184*T184+I184*U184</f>
        <v>0</v>
      </c>
      <c r="X184" s="25"/>
      <c r="Y184" s="25"/>
      <c r="Z184" s="25"/>
    </row>
    <row r="185" customFormat="false" ht="15.75" hidden="false" customHeight="false" outlineLevel="0" collapsed="false">
      <c r="A185" s="25"/>
      <c r="B185" s="25"/>
      <c r="C185" s="25"/>
      <c r="D185" s="25"/>
      <c r="E185" s="25"/>
      <c r="F185" s="28" t="s">
        <v>303</v>
      </c>
      <c r="G185" s="103" t="n">
        <v>0</v>
      </c>
      <c r="H185" s="76" t="n">
        <v>0</v>
      </c>
      <c r="I185" s="77" t="n">
        <v>0</v>
      </c>
      <c r="J185" s="25"/>
      <c r="K185" s="61" t="n">
        <v>179</v>
      </c>
      <c r="L185" s="62" t="n">
        <f aca="false">$B$17+$B$18*EXP(-K185/$B$21)+$B$19*EXP(-K185/$B$22)+$B$20*EXP(-K185/$B$23)</f>
        <v>0.361684873932446</v>
      </c>
      <c r="M185" s="63" t="n">
        <f aca="false">EXP(-K185/$D$9)</f>
        <v>2.58210285113881E-007</v>
      </c>
      <c r="N185" s="63" t="n">
        <f aca="false">EXP(-K185/$D$8)</f>
        <v>0.193553400141314</v>
      </c>
      <c r="O185" s="64" t="n">
        <f aca="false">(K185*$B$17+$B$18*$B$21*(1-EXP(-K185/$B$21))+$B$19*$B$22*(1-EXP(-K185/$B$22))+$B$20*$B$23*(1-EXP(-K185/$B$23)))*$C$7</f>
        <v>1.40751543953671E-013</v>
      </c>
      <c r="P185" s="64" t="n">
        <f aca="false">$D$9*(1-EXP(-K185/$D$9))*$C$9</f>
        <v>2.36561202645494E-012</v>
      </c>
      <c r="Q185" s="65" t="n">
        <f aca="false">$D$8*(1-EXP(-K185/$D$8))*$C$8</f>
        <v>3.15478890775303E-011</v>
      </c>
      <c r="R185" s="66" t="n">
        <f aca="false">$B$13-K185</f>
        <v>321</v>
      </c>
      <c r="S185" s="67" t="n">
        <f aca="false">VLOOKUP($R185,$K$6:$Q$506,5)/$C$26</f>
        <v>0.710404513458586</v>
      </c>
      <c r="T185" s="68" t="n">
        <f aca="false">VLOOKUP($R185,$K$6:$Q$506,6)/$C$26</f>
        <v>7.55598023609514</v>
      </c>
      <c r="U185" s="69" t="n">
        <f aca="false">VLOOKUP($R185,$K$6:$Q$506,7)/$C$26</f>
        <v>118.378600611874</v>
      </c>
      <c r="V185" s="28" t="s">
        <v>303</v>
      </c>
      <c r="W185" s="78" t="n">
        <f aca="false">G185*S185+H185*T185+I185*U185</f>
        <v>0</v>
      </c>
      <c r="X185" s="25"/>
      <c r="Y185" s="25"/>
      <c r="Z185" s="25"/>
    </row>
    <row r="186" customFormat="false" ht="15.75" hidden="false" customHeight="false" outlineLevel="0" collapsed="false">
      <c r="A186" s="25"/>
      <c r="B186" s="25"/>
      <c r="C186" s="25"/>
      <c r="D186" s="25"/>
      <c r="E186" s="25"/>
      <c r="F186" s="28" t="s">
        <v>304</v>
      </c>
      <c r="G186" s="103" t="n">
        <v>0</v>
      </c>
      <c r="H186" s="76" t="n">
        <v>0</v>
      </c>
      <c r="I186" s="77" t="n">
        <v>0</v>
      </c>
      <c r="J186" s="25"/>
      <c r="K186" s="61" t="n">
        <v>180</v>
      </c>
      <c r="L186" s="62" t="n">
        <f aca="false">$B$17+$B$18*EXP(-K186/$B$21)+$B$19*EXP(-K186/$B$22)+$B$20*EXP(-K186/$B$23)</f>
        <v>0.361267739945067</v>
      </c>
      <c r="M186" s="63" t="n">
        <f aca="false">EXP(-K186/$D$9)</f>
        <v>2.37229623785911E-007</v>
      </c>
      <c r="N186" s="63" t="n">
        <f aca="false">EXP(-K186/$D$8)</f>
        <v>0.191785801522427</v>
      </c>
      <c r="O186" s="64" t="n">
        <f aca="false">(K186*$B$17+$B$18*$B$21*(1-EXP(-K186/$B$21))+$B$19*$B$22*(1-EXP(-K186/$B$22))+$B$20*$B$23*(1-EXP(-K186/$B$23)))*$C$7</f>
        <v>1.41367813907597E-013</v>
      </c>
      <c r="P186" s="64" t="n">
        <f aca="false">$D$9*(1-EXP(-K186/$D$9))*$C$9</f>
        <v>2.36561207608706E-012</v>
      </c>
      <c r="Q186" s="65" t="n">
        <f aca="false">$D$8*(1-EXP(-K186/$D$8))*$C$8</f>
        <v>3.16170368737662E-011</v>
      </c>
      <c r="R186" s="66" t="n">
        <f aca="false">$B$13-K186</f>
        <v>320</v>
      </c>
      <c r="S186" s="67" t="n">
        <f aca="false">VLOOKUP($R186,$K$6:$Q$506,5)/$C$26</f>
        <v>0.70867975351076</v>
      </c>
      <c r="T186" s="68" t="n">
        <f aca="false">VLOOKUP($R186,$K$6:$Q$506,6)/$C$26</f>
        <v>7.55598023609412</v>
      </c>
      <c r="U186" s="69" t="n">
        <f aca="false">VLOOKUP($R186,$K$6:$Q$506,7)/$C$26</f>
        <v>118.318020266364</v>
      </c>
      <c r="V186" s="28" t="s">
        <v>304</v>
      </c>
      <c r="W186" s="78" t="n">
        <f aca="false">G186*S186+H186*T186+I186*U186</f>
        <v>0</v>
      </c>
      <c r="X186" s="25"/>
      <c r="Y186" s="25"/>
      <c r="Z186" s="25"/>
    </row>
    <row r="187" customFormat="false" ht="15.75" hidden="false" customHeight="false" outlineLevel="0" collapsed="false">
      <c r="A187" s="25"/>
      <c r="B187" s="25"/>
      <c r="C187" s="25"/>
      <c r="D187" s="25"/>
      <c r="E187" s="25"/>
      <c r="F187" s="28" t="s">
        <v>305</v>
      </c>
      <c r="G187" s="103" t="n">
        <v>0</v>
      </c>
      <c r="H187" s="76" t="n">
        <v>0</v>
      </c>
      <c r="I187" s="77" t="n">
        <v>0</v>
      </c>
      <c r="J187" s="25"/>
      <c r="K187" s="61" t="n">
        <v>181</v>
      </c>
      <c r="L187" s="62" t="n">
        <f aca="false">$B$17+$B$18*EXP(-K187/$B$21)+$B$19*EXP(-K187/$B$22)+$B$20*EXP(-K187/$B$23)</f>
        <v>0.360853052841006</v>
      </c>
      <c r="M187" s="63" t="n">
        <f aca="false">EXP(-K187/$D$9)</f>
        <v>2.17953728592895E-007</v>
      </c>
      <c r="N187" s="63" t="n">
        <f aca="false">EXP(-K187/$D$8)</f>
        <v>0.190034345243976</v>
      </c>
      <c r="O187" s="64" t="n">
        <f aca="false">(K187*$B$17+$B$18*$B$21*(1-EXP(-K187/$B$21))+$B$19*$B$22*(1-EXP(-K187/$B$22))+$B$20*$B$23*(1-EXP(-K187/$B$23)))*$C$7</f>
        <v>1.41983374794185E-013</v>
      </c>
      <c r="P187" s="64" t="n">
        <f aca="false">$D$9*(1-EXP(-K187/$D$9))*$C$9</f>
        <v>2.36561212168636E-012</v>
      </c>
      <c r="Q187" s="65" t="n">
        <f aca="false">$D$8*(1-EXP(-K187/$D$8))*$C$8</f>
        <v>3.16855531876876E-011</v>
      </c>
      <c r="R187" s="66" t="n">
        <f aca="false">$B$13-K187</f>
        <v>319</v>
      </c>
      <c r="S187" s="67" t="n">
        <f aca="false">VLOOKUP($R187,$K$6:$Q$506,5)/$C$26</f>
        <v>0.706953612961122</v>
      </c>
      <c r="T187" s="68" t="n">
        <f aca="false">VLOOKUP($R187,$K$6:$Q$506,6)/$C$26</f>
        <v>7.555980236093</v>
      </c>
      <c r="U187" s="69" t="n">
        <f aca="false">VLOOKUP($R187,$K$6:$Q$506,7)/$C$26</f>
        <v>118.256881580589</v>
      </c>
      <c r="V187" s="28" t="s">
        <v>305</v>
      </c>
      <c r="W187" s="78" t="n">
        <f aca="false">G187*S187+H187*T187+I187*U187</f>
        <v>0</v>
      </c>
      <c r="X187" s="25"/>
      <c r="Y187" s="25"/>
      <c r="Z187" s="25"/>
    </row>
    <row r="188" customFormat="false" ht="15.75" hidden="false" customHeight="false" outlineLevel="0" collapsed="false">
      <c r="A188" s="25"/>
      <c r="B188" s="25"/>
      <c r="C188" s="25"/>
      <c r="D188" s="25"/>
      <c r="E188" s="25"/>
      <c r="F188" s="28" t="s">
        <v>306</v>
      </c>
      <c r="G188" s="103" t="n">
        <v>0</v>
      </c>
      <c r="H188" s="76" t="n">
        <v>0</v>
      </c>
      <c r="I188" s="77" t="n">
        <v>0</v>
      </c>
      <c r="J188" s="25"/>
      <c r="K188" s="61" t="n">
        <v>182</v>
      </c>
      <c r="L188" s="62" t="n">
        <f aca="false">$B$17+$B$18*EXP(-K188/$B$21)+$B$19*EXP(-K188/$B$22)+$B$20*EXP(-K188/$B$23)</f>
        <v>0.360440768883684</v>
      </c>
      <c r="M188" s="63" t="n">
        <f aca="false">EXP(-K188/$D$9)</f>
        <v>2.00244080184587E-007</v>
      </c>
      <c r="N188" s="63" t="n">
        <f aca="false">EXP(-K188/$D$8)</f>
        <v>0.188298883888355</v>
      </c>
      <c r="O188" s="64" t="n">
        <f aca="false">(K188*$B$17+$B$18*$B$21*(1-EXP(-K188/$B$21))+$B$19*$B$22*(1-EXP(-K188/$B$22))+$B$20*$B$23*(1-EXP(-K188/$B$23)))*$C$7</f>
        <v>1.42598230747607E-013</v>
      </c>
      <c r="P188" s="64" t="n">
        <f aca="false">$D$9*(1-EXP(-K188/$D$9))*$C$9</f>
        <v>2.36561216358053E-012</v>
      </c>
      <c r="Q188" s="65" t="n">
        <f aca="false">$D$8*(1-EXP(-K188/$D$8))*$C$8</f>
        <v>3.17534437862159E-011</v>
      </c>
      <c r="R188" s="66" t="n">
        <f aca="false">$B$13-K188</f>
        <v>318</v>
      </c>
      <c r="S188" s="67" t="n">
        <f aca="false">VLOOKUP($R188,$K$6:$Q$506,5)/$C$26</f>
        <v>0.705226088137866</v>
      </c>
      <c r="T188" s="68" t="n">
        <f aca="false">VLOOKUP($R188,$K$6:$Q$506,6)/$C$26</f>
        <v>7.55598023609179</v>
      </c>
      <c r="U188" s="69" t="n">
        <f aca="false">VLOOKUP($R188,$K$6:$Q$506,7)/$C$26</f>
        <v>118.195179408594</v>
      </c>
      <c r="V188" s="28" t="s">
        <v>306</v>
      </c>
      <c r="W188" s="78" t="n">
        <f aca="false">G188*S188+H188*T188+I188*U188</f>
        <v>0</v>
      </c>
      <c r="X188" s="25"/>
      <c r="Y188" s="25"/>
      <c r="Z188" s="25"/>
    </row>
    <row r="189" customFormat="false" ht="15.75" hidden="false" customHeight="false" outlineLevel="0" collapsed="false">
      <c r="A189" s="25"/>
      <c r="B189" s="25"/>
      <c r="C189" s="25"/>
      <c r="D189" s="25"/>
      <c r="E189" s="25"/>
      <c r="F189" s="28" t="s">
        <v>307</v>
      </c>
      <c r="G189" s="103" t="n">
        <v>0</v>
      </c>
      <c r="H189" s="76" t="n">
        <v>0</v>
      </c>
      <c r="I189" s="77" t="n">
        <v>0</v>
      </c>
      <c r="J189" s="25"/>
      <c r="K189" s="61" t="n">
        <v>183</v>
      </c>
      <c r="L189" s="62" t="n">
        <f aca="false">$B$17+$B$18*EXP(-K189/$B$21)+$B$19*EXP(-K189/$B$22)+$B$20*EXP(-K189/$B$23)</f>
        <v>0.360030845460721</v>
      </c>
      <c r="M189" s="63" t="n">
        <f aca="false">EXP(-K189/$D$9)</f>
        <v>1.83973414484997E-007</v>
      </c>
      <c r="N189" s="63" t="n">
        <f aca="false">EXP(-K189/$D$8)</f>
        <v>0.186579271384229</v>
      </c>
      <c r="O189" s="64" t="n">
        <f aca="false">(K189*$B$17+$B$18*$B$21*(1-EXP(-K189/$B$21))+$B$19*$B$22*(1-EXP(-K189/$B$22))+$B$20*$B$23*(1-EXP(-K189/$B$23)))*$C$7</f>
        <v>1.43212385828437E-013</v>
      </c>
      <c r="P189" s="64" t="n">
        <f aca="false">$D$9*(1-EXP(-K189/$D$9))*$C$9</f>
        <v>2.36561220207062E-012</v>
      </c>
      <c r="Q189" s="65" t="n">
        <f aca="false">$D$8*(1-EXP(-K189/$D$8))*$C$8</f>
        <v>3.18207143836069E-011</v>
      </c>
      <c r="R189" s="66" t="n">
        <f aca="false">$B$13-K189</f>
        <v>317</v>
      </c>
      <c r="S189" s="67" t="n">
        <f aca="false">VLOOKUP($R189,$K$6:$Q$506,5)/$C$26</f>
        <v>0.703497175355237</v>
      </c>
      <c r="T189" s="68" t="n">
        <f aca="false">VLOOKUP($R189,$K$6:$Q$506,6)/$C$26</f>
        <v>7.55598023609047</v>
      </c>
      <c r="U189" s="69" t="n">
        <f aca="false">VLOOKUP($R189,$K$6:$Q$506,7)/$C$26</f>
        <v>118.132908556992</v>
      </c>
      <c r="V189" s="28" t="s">
        <v>307</v>
      </c>
      <c r="W189" s="78" t="n">
        <f aca="false">G189*S189+H189*T189+I189*U189</f>
        <v>0</v>
      </c>
      <c r="X189" s="25"/>
      <c r="Y189" s="25"/>
      <c r="Z189" s="25"/>
    </row>
    <row r="190" customFormat="false" ht="15.75" hidden="false" customHeight="false" outlineLevel="0" collapsed="false">
      <c r="A190" s="25"/>
      <c r="B190" s="25"/>
      <c r="C190" s="25"/>
      <c r="D190" s="25"/>
      <c r="E190" s="25"/>
      <c r="F190" s="28" t="s">
        <v>308</v>
      </c>
      <c r="G190" s="103" t="n">
        <v>0</v>
      </c>
      <c r="H190" s="76" t="n">
        <v>0</v>
      </c>
      <c r="I190" s="77" t="n">
        <v>0</v>
      </c>
      <c r="J190" s="25"/>
      <c r="K190" s="61" t="n">
        <v>184</v>
      </c>
      <c r="L190" s="62" t="n">
        <f aca="false">$B$17+$B$18*EXP(-K190/$B$21)+$B$19*EXP(-K190/$B$22)+$B$20*EXP(-K190/$B$23)</f>
        <v>0.359623241053729</v>
      </c>
      <c r="M190" s="63" t="n">
        <f aca="false">EXP(-K190/$D$9)</f>
        <v>1.69024808154472E-007</v>
      </c>
      <c r="N190" s="63" t="n">
        <f aca="false">EXP(-K190/$D$8)</f>
        <v>0.18487536299424</v>
      </c>
      <c r="O190" s="64" t="n">
        <f aca="false">(K190*$B$17+$B$18*$B$21*(1-EXP(-K190/$B$21))+$B$19*$B$22*(1-EXP(-K190/$B$22))+$B$20*$B$23*(1-EXP(-K190/$B$23)))*$C$7</f>
        <v>1.43825844025535E-013</v>
      </c>
      <c r="P190" s="64" t="n">
        <f aca="false">$D$9*(1-EXP(-K190/$D$9))*$C$9</f>
        <v>2.36561223743323E-012</v>
      </c>
      <c r="Q190" s="65" t="n">
        <f aca="false">$D$8*(1-EXP(-K190/$D$8))*$C$8</f>
        <v>3.18873706419321E-011</v>
      </c>
      <c r="R190" s="66" t="n">
        <f aca="false">$B$13-K190</f>
        <v>316</v>
      </c>
      <c r="S190" s="67" t="n">
        <f aca="false">VLOOKUP($R190,$K$6:$Q$506,5)/$C$26</f>
        <v>0.701766870913367</v>
      </c>
      <c r="T190" s="68" t="n">
        <f aca="false">VLOOKUP($R190,$K$6:$Q$506,6)/$C$26</f>
        <v>7.55598023608903</v>
      </c>
      <c r="U190" s="69" t="n">
        <f aca="false">VLOOKUP($R190,$K$6:$Q$506,7)/$C$26</f>
        <v>118.070063784536</v>
      </c>
      <c r="V190" s="28" t="s">
        <v>308</v>
      </c>
      <c r="W190" s="78" t="n">
        <f aca="false">G190*S190+H190*T190+I190*U190</f>
        <v>0</v>
      </c>
      <c r="X190" s="25"/>
      <c r="Y190" s="25"/>
      <c r="Z190" s="25"/>
    </row>
    <row r="191" customFormat="false" ht="15.75" hidden="false" customHeight="false" outlineLevel="0" collapsed="false">
      <c r="A191" s="25"/>
      <c r="B191" s="25"/>
      <c r="C191" s="25"/>
      <c r="D191" s="25"/>
      <c r="E191" s="25"/>
      <c r="F191" s="28" t="s">
        <v>309</v>
      </c>
      <c r="G191" s="103" t="n">
        <v>0</v>
      </c>
      <c r="H191" s="76" t="n">
        <v>0</v>
      </c>
      <c r="I191" s="77" t="n">
        <v>0</v>
      </c>
      <c r="J191" s="25"/>
      <c r="K191" s="61" t="n">
        <v>185</v>
      </c>
      <c r="L191" s="62" t="n">
        <f aca="false">$B$17+$B$18*EXP(-K191/$B$21)+$B$19*EXP(-K191/$B$22)+$B$20*EXP(-K191/$B$23)</f>
        <v>0.359217915208927</v>
      </c>
      <c r="M191" s="63" t="n">
        <f aca="false">EXP(-K191/$D$9)</f>
        <v>1.55290838361789E-007</v>
      </c>
      <c r="N191" s="63" t="n">
        <f aca="false">EXP(-K191/$D$8)</f>
        <v>0.183187015302821</v>
      </c>
      <c r="O191" s="64" t="n">
        <f aca="false">(K191*$B$17+$B$18*$B$21*(1-EXP(-K191/$B$21))+$B$19*$B$22*(1-EXP(-K191/$B$22))+$B$20*$B$23*(1-EXP(-K191/$B$23)))*$C$7</f>
        <v>1.44438609257889E-013</v>
      </c>
      <c r="P191" s="64" t="n">
        <f aca="false">$D$9*(1-EXP(-K191/$D$9))*$C$9</f>
        <v>2.36561226992249E-012</v>
      </c>
      <c r="Q191" s="65" t="n">
        <f aca="false">$D$8*(1-EXP(-K191/$D$8))*$C$8</f>
        <v>3.19534181715547E-011</v>
      </c>
      <c r="R191" s="66" t="n">
        <f aca="false">$B$13-K191</f>
        <v>315</v>
      </c>
      <c r="S191" s="67" t="n">
        <f aca="false">VLOOKUP($R191,$K$6:$Q$506,5)/$C$26</f>
        <v>0.700035171098101</v>
      </c>
      <c r="T191" s="68" t="n">
        <f aca="false">VLOOKUP($R191,$K$6:$Q$506,6)/$C$26</f>
        <v>7.55598023608746</v>
      </c>
      <c r="U191" s="69" t="n">
        <f aca="false">VLOOKUP($R191,$K$6:$Q$506,7)/$C$26</f>
        <v>118.006639801668</v>
      </c>
      <c r="V191" s="28" t="s">
        <v>309</v>
      </c>
      <c r="W191" s="78" t="n">
        <f aca="false">G191*S191+H191*T191+I191*U191</f>
        <v>0</v>
      </c>
      <c r="X191" s="25"/>
      <c r="Y191" s="25"/>
      <c r="Z191" s="25"/>
    </row>
    <row r="192" customFormat="false" ht="15.75" hidden="false" customHeight="false" outlineLevel="0" collapsed="false">
      <c r="A192" s="25"/>
      <c r="B192" s="25"/>
      <c r="C192" s="25"/>
      <c r="D192" s="25"/>
      <c r="E192" s="25"/>
      <c r="F192" s="28" t="s">
        <v>310</v>
      </c>
      <c r="G192" s="103" t="n">
        <v>0</v>
      </c>
      <c r="H192" s="76" t="n">
        <v>0</v>
      </c>
      <c r="I192" s="77" t="n">
        <v>0</v>
      </c>
      <c r="J192" s="25"/>
      <c r="K192" s="61" t="n">
        <v>186</v>
      </c>
      <c r="L192" s="62" t="n">
        <f aca="false">$B$17+$B$18*EXP(-K192/$B$21)+$B$19*EXP(-K192/$B$22)+$B$20*EXP(-K192/$B$23)</f>
        <v>0.358814828508537</v>
      </c>
      <c r="M192" s="63" t="n">
        <f aca="false">EXP(-K192/$D$9)</f>
        <v>1.42672810828268E-007</v>
      </c>
      <c r="N192" s="63" t="n">
        <f aca="false">EXP(-K192/$D$8)</f>
        <v>0.181514086204129</v>
      </c>
      <c r="O192" s="64" t="n">
        <f aca="false">(K192*$B$17+$B$18*$B$21*(1-EXP(-K192/$B$21))+$B$19*$B$22*(1-EXP(-K192/$B$22))+$B$20*$B$23*(1-EXP(-K192/$B$23)))*$C$7</f>
        <v>1.45050685376407E-013</v>
      </c>
      <c r="P192" s="64" t="n">
        <f aca="false">$D$9*(1-EXP(-K192/$D$9))*$C$9</f>
        <v>2.36561229977185E-012</v>
      </c>
      <c r="Q192" s="65" t="n">
        <f aca="false">$D$8*(1-EXP(-K192/$D$8))*$C$8</f>
        <v>3.2018862531602E-011</v>
      </c>
      <c r="R192" s="66" t="n">
        <f aca="false">$B$13-K192</f>
        <v>314</v>
      </c>
      <c r="S192" s="67" t="n">
        <f aca="false">VLOOKUP($R192,$K$6:$Q$506,5)/$C$26</f>
        <v>0.698302072180833</v>
      </c>
      <c r="T192" s="68" t="n">
        <f aca="false">VLOOKUP($R192,$K$6:$Q$506,6)/$C$26</f>
        <v>7.55598023608576</v>
      </c>
      <c r="U192" s="69" t="n">
        <f aca="false">VLOOKUP($R192,$K$6:$Q$506,7)/$C$26</f>
        <v>117.942631270081</v>
      </c>
      <c r="V192" s="28" t="s">
        <v>310</v>
      </c>
      <c r="W192" s="78" t="n">
        <f aca="false">G192*S192+H192*T192+I192*U192</f>
        <v>0</v>
      </c>
      <c r="X192" s="25"/>
      <c r="Y192" s="25"/>
      <c r="Z192" s="25"/>
    </row>
    <row r="193" customFormat="false" ht="15.75" hidden="false" customHeight="false" outlineLevel="0" collapsed="false">
      <c r="A193" s="25"/>
      <c r="B193" s="25"/>
      <c r="C193" s="25"/>
      <c r="D193" s="25"/>
      <c r="E193" s="25"/>
      <c r="F193" s="28" t="s">
        <v>311</v>
      </c>
      <c r="G193" s="103" t="n">
        <v>0</v>
      </c>
      <c r="H193" s="76" t="n">
        <v>0</v>
      </c>
      <c r="I193" s="77" t="n">
        <v>0</v>
      </c>
      <c r="J193" s="25"/>
      <c r="K193" s="61" t="n">
        <v>187</v>
      </c>
      <c r="L193" s="62" t="n">
        <f aca="false">$B$17+$B$18*EXP(-K193/$B$21)+$B$19*EXP(-K193/$B$22)+$B$20*EXP(-K193/$B$23)</f>
        <v>0.35841394254296</v>
      </c>
      <c r="M193" s="63" t="n">
        <f aca="false">EXP(-K193/$D$9)</f>
        <v>1.31080050596517E-007</v>
      </c>
      <c r="N193" s="63" t="n">
        <f aca="false">EXP(-K193/$D$8)</f>
        <v>0.17985643489008</v>
      </c>
      <c r="O193" s="64" t="n">
        <f aca="false">(K193*$B$17+$B$18*$B$21*(1-EXP(-K193/$B$21))+$B$19*$B$22*(1-EXP(-K193/$B$22))+$B$20*$B$23*(1-EXP(-K193/$B$23)))*$C$7</f>
        <v>1.45662076165657E-013</v>
      </c>
      <c r="P193" s="64" t="n">
        <f aca="false">$D$9*(1-EXP(-K193/$D$9))*$C$9</f>
        <v>2.36561232719583E-012</v>
      </c>
      <c r="Q193" s="65" t="n">
        <f aca="false">$D$8*(1-EXP(-K193/$D$8))*$C$8</f>
        <v>3.20837092304337E-011</v>
      </c>
      <c r="R193" s="66" t="n">
        <f aca="false">$B$13-K193</f>
        <v>313</v>
      </c>
      <c r="S193" s="67" t="n">
        <f aca="false">VLOOKUP($R193,$K$6:$Q$506,5)/$C$26</f>
        <v>0.696567570418325</v>
      </c>
      <c r="T193" s="68" t="n">
        <f aca="false">VLOOKUP($R193,$K$6:$Q$506,6)/$C$26</f>
        <v>7.5559802360839</v>
      </c>
      <c r="U193" s="69" t="n">
        <f aca="false">VLOOKUP($R193,$K$6:$Q$506,7)/$C$26</f>
        <v>117.878032802268</v>
      </c>
      <c r="V193" s="28" t="s">
        <v>311</v>
      </c>
      <c r="W193" s="78" t="n">
        <f aca="false">G193*S193+H193*T193+I193*U193</f>
        <v>0</v>
      </c>
      <c r="X193" s="25"/>
      <c r="Y193" s="25"/>
      <c r="Z193" s="25"/>
    </row>
    <row r="194" customFormat="false" ht="15.75" hidden="false" customHeight="false" outlineLevel="0" collapsed="false">
      <c r="A194" s="25"/>
      <c r="B194" s="25"/>
      <c r="C194" s="25"/>
      <c r="D194" s="25"/>
      <c r="E194" s="25"/>
      <c r="F194" s="28" t="s">
        <v>312</v>
      </c>
      <c r="G194" s="103" t="n">
        <v>0</v>
      </c>
      <c r="H194" s="76" t="n">
        <v>0</v>
      </c>
      <c r="I194" s="77" t="n">
        <v>0</v>
      </c>
      <c r="J194" s="25"/>
      <c r="K194" s="61" t="n">
        <v>188</v>
      </c>
      <c r="L194" s="62" t="n">
        <f aca="false">$B$17+$B$18*EXP(-K194/$B$21)+$B$19*EXP(-K194/$B$22)+$B$20*EXP(-K194/$B$23)</f>
        <v>0.358015219883703</v>
      </c>
      <c r="M194" s="63" t="n">
        <f aca="false">EXP(-K194/$D$9)</f>
        <v>1.20429250427167E-007</v>
      </c>
      <c r="N194" s="63" t="n">
        <f aca="false">EXP(-K194/$D$8)</f>
        <v>0.1782139218385</v>
      </c>
      <c r="O194" s="64" t="n">
        <f aca="false">(K194*$B$17+$B$18*$B$21*(1-EXP(-K194/$B$21))+$B$19*$B$22*(1-EXP(-K194/$B$22))+$B$20*$B$23*(1-EXP(-K194/$B$23)))*$C$7</f>
        <v>1.46272785345564E-013</v>
      </c>
      <c r="P194" s="64" t="n">
        <f aca="false">$D$9*(1-EXP(-K194/$D$9))*$C$9</f>
        <v>2.3656123523915E-012</v>
      </c>
      <c r="Q194" s="65" t="n">
        <f aca="false">$D$8*(1-EXP(-K194/$D$8))*$C$8</f>
        <v>3.21479637261048E-011</v>
      </c>
      <c r="R194" s="66" t="n">
        <f aca="false">$B$13-K194</f>
        <v>312</v>
      </c>
      <c r="S194" s="67" t="n">
        <f aca="false">VLOOKUP($R194,$K$6:$Q$506,5)/$C$26</f>
        <v>0.694831662052527</v>
      </c>
      <c r="T194" s="68" t="n">
        <f aca="false">VLOOKUP($R194,$K$6:$Q$506,6)/$C$26</f>
        <v>7.55598023608188</v>
      </c>
      <c r="U194" s="69" t="n">
        <f aca="false">VLOOKUP($R194,$K$6:$Q$506,7)/$C$26</f>
        <v>117.812838961066</v>
      </c>
      <c r="V194" s="28" t="s">
        <v>312</v>
      </c>
      <c r="W194" s="78" t="n">
        <f aca="false">G194*S194+H194*T194+I194*U194</f>
        <v>0</v>
      </c>
      <c r="X194" s="25"/>
      <c r="Y194" s="25"/>
      <c r="Z194" s="25"/>
    </row>
    <row r="195" customFormat="false" ht="15.75" hidden="false" customHeight="false" outlineLevel="0" collapsed="false">
      <c r="A195" s="25"/>
      <c r="B195" s="25"/>
      <c r="C195" s="25"/>
      <c r="D195" s="25"/>
      <c r="E195" s="25"/>
      <c r="F195" s="28" t="s">
        <v>313</v>
      </c>
      <c r="G195" s="103" t="n">
        <v>0</v>
      </c>
      <c r="H195" s="76" t="n">
        <v>0</v>
      </c>
      <c r="I195" s="77" t="n">
        <v>0</v>
      </c>
      <c r="J195" s="25"/>
      <c r="K195" s="61" t="n">
        <v>189</v>
      </c>
      <c r="L195" s="62" t="n">
        <f aca="false">$B$17+$B$18*EXP(-K195/$B$21)+$B$19*EXP(-K195/$B$22)+$B$20*EXP(-K195/$B$23)</f>
        <v>0.357618624057031</v>
      </c>
      <c r="M195" s="63" t="n">
        <f aca="false">EXP(-K195/$D$9)</f>
        <v>1.10643872141096E-007</v>
      </c>
      <c r="N195" s="63" t="n">
        <f aca="false">EXP(-K195/$D$8)</f>
        <v>0.176586408801384</v>
      </c>
      <c r="O195" s="64" t="n">
        <f aca="false">(K195*$B$17+$B$18*$B$21*(1-EXP(-K195/$B$21))+$B$19*$B$22*(1-EXP(-K195/$B$22))+$B$20*$B$23*(1-EXP(-K195/$B$23)))*$C$7</f>
        <v>1.46882816573061E-013</v>
      </c>
      <c r="P195" s="64" t="n">
        <f aca="false">$D$9*(1-EXP(-K195/$D$9))*$C$9</f>
        <v>2.36561237553991E-012</v>
      </c>
      <c r="Q195" s="65" t="n">
        <f aca="false">$D$8*(1-EXP(-K195/$D$8))*$C$8</f>
        <v>3.22116314268257E-011</v>
      </c>
      <c r="R195" s="66" t="n">
        <f aca="false">$B$13-K195</f>
        <v>311</v>
      </c>
      <c r="S195" s="67" t="n">
        <f aca="false">VLOOKUP($R195,$K$6:$Q$506,5)/$C$26</f>
        <v>0.693094343310395</v>
      </c>
      <c r="T195" s="68" t="n">
        <f aca="false">VLOOKUP($R195,$K$6:$Q$506,6)/$C$26</f>
        <v>7.55598023607969</v>
      </c>
      <c r="U195" s="69" t="n">
        <f aca="false">VLOOKUP($R195,$K$6:$Q$506,7)/$C$26</f>
        <v>117.747044259203</v>
      </c>
      <c r="V195" s="28" t="s">
        <v>313</v>
      </c>
      <c r="W195" s="78" t="n">
        <f aca="false">G195*S195+H195*T195+I195*U195</f>
        <v>0</v>
      </c>
      <c r="X195" s="25"/>
      <c r="Y195" s="25"/>
      <c r="Z195" s="25"/>
    </row>
    <row r="196" customFormat="false" ht="15.75" hidden="false" customHeight="false" outlineLevel="0" collapsed="false">
      <c r="A196" s="25"/>
      <c r="B196" s="25"/>
      <c r="C196" s="25"/>
      <c r="D196" s="25"/>
      <c r="E196" s="25"/>
      <c r="F196" s="28" t="s">
        <v>314</v>
      </c>
      <c r="G196" s="103" t="n">
        <v>0</v>
      </c>
      <c r="H196" s="76" t="n">
        <v>0</v>
      </c>
      <c r="I196" s="77" t="n">
        <v>0</v>
      </c>
      <c r="J196" s="25"/>
      <c r="K196" s="61" t="n">
        <v>190</v>
      </c>
      <c r="L196" s="62" t="n">
        <f aca="false">$B$17+$B$18*EXP(-K196/$B$21)+$B$19*EXP(-K196/$B$22)+$B$20*EXP(-K196/$B$23)</f>
        <v>0.357224119518333</v>
      </c>
      <c r="M196" s="63" t="n">
        <f aca="false">EXP(-K196/$D$9)</f>
        <v>1.01653596605078E-007</v>
      </c>
      <c r="N196" s="63" t="n">
        <f aca="false">EXP(-K196/$D$8)</f>
        <v>0.174973758793254</v>
      </c>
      <c r="O196" s="64" t="n">
        <f aca="false">(K196*$B$17+$B$18*$B$21*(1-EXP(-K196/$B$21))+$B$19*$B$22*(1-EXP(-K196/$B$22))+$B$20*$B$23*(1-EXP(-K196/$B$23)))*$C$7</f>
        <v>1.47492173443691E-013</v>
      </c>
      <c r="P196" s="64" t="n">
        <f aca="false">$D$9*(1-EXP(-K196/$D$9))*$C$9</f>
        <v>2.36561239680742E-012</v>
      </c>
      <c r="Q196" s="65" t="n">
        <f aca="false">$D$8*(1-EXP(-K196/$D$8))*$C$8</f>
        <v>3.22747176914169E-011</v>
      </c>
      <c r="R196" s="66" t="n">
        <f aca="false">$B$13-K196</f>
        <v>310</v>
      </c>
      <c r="S196" s="67" t="n">
        <f aca="false">VLOOKUP($R196,$K$6:$Q$506,5)/$C$26</f>
        <v>0.691355610403697</v>
      </c>
      <c r="T196" s="68" t="n">
        <f aca="false">VLOOKUP($R196,$K$6:$Q$506,6)/$C$26</f>
        <v>7.5559802360773</v>
      </c>
      <c r="U196" s="69" t="n">
        <f aca="false">VLOOKUP($R196,$K$6:$Q$506,7)/$C$26</f>
        <v>117.68064315883</v>
      </c>
      <c r="V196" s="28" t="s">
        <v>314</v>
      </c>
      <c r="W196" s="78" t="n">
        <f aca="false">G196*S196+H196*T196+I196*U196</f>
        <v>0</v>
      </c>
      <c r="X196" s="25"/>
      <c r="Y196" s="25"/>
      <c r="Z196" s="25"/>
    </row>
    <row r="197" customFormat="false" ht="15.75" hidden="false" customHeight="false" outlineLevel="0" collapsed="false">
      <c r="A197" s="25"/>
      <c r="B197" s="25"/>
      <c r="C197" s="25"/>
      <c r="D197" s="25"/>
      <c r="E197" s="25"/>
      <c r="F197" s="28" t="s">
        <v>315</v>
      </c>
      <c r="G197" s="103" t="n">
        <v>0</v>
      </c>
      <c r="H197" s="76" t="n">
        <v>0</v>
      </c>
      <c r="I197" s="77" t="n">
        <v>0</v>
      </c>
      <c r="J197" s="25"/>
      <c r="K197" s="61" t="n">
        <v>191</v>
      </c>
      <c r="L197" s="62" t="n">
        <f aca="false">$B$17+$B$18*EXP(-K197/$B$21)+$B$19*EXP(-K197/$B$22)+$B$20*EXP(-K197/$B$23)</f>
        <v>0.356831671627184</v>
      </c>
      <c r="M197" s="63" t="n">
        <f aca="false">EXP(-K197/$D$9)</f>
        <v>9.33938184084015E-008</v>
      </c>
      <c r="N197" s="63" t="n">
        <f aca="false">EXP(-K197/$D$8)</f>
        <v>0.173375836079633</v>
      </c>
      <c r="O197" s="64" t="n">
        <f aca="false">(K197*$B$17+$B$18*$B$21*(1-EXP(-K197/$B$21))+$B$19*$B$22*(1-EXP(-K197/$B$22))+$B$20*$B$23*(1-EXP(-K197/$B$23)))*$C$7</f>
        <v>1.48100859493174E-013</v>
      </c>
      <c r="P197" s="64" t="n">
        <f aca="false">$D$9*(1-EXP(-K197/$D$9))*$C$9</f>
        <v>2.36561241634686E-012</v>
      </c>
      <c r="Q197" s="65" t="n">
        <f aca="false">$D$8*(1-EXP(-K197/$D$8))*$C$8</f>
        <v>3.23372278297604E-011</v>
      </c>
      <c r="R197" s="66" t="n">
        <f aca="false">$B$13-K197</f>
        <v>309</v>
      </c>
      <c r="S197" s="67" t="n">
        <f aca="false">VLOOKUP($R197,$K$6:$Q$506,5)/$C$26</f>
        <v>0.689615459528823</v>
      </c>
      <c r="T197" s="68" t="n">
        <f aca="false">VLOOKUP($R197,$K$6:$Q$506,6)/$C$26</f>
        <v>7.55598023607469</v>
      </c>
      <c r="U197" s="69" t="n">
        <f aca="false">VLOOKUP($R197,$K$6:$Q$506,7)/$C$26</f>
        <v>117.613630071061</v>
      </c>
      <c r="V197" s="28" t="s">
        <v>315</v>
      </c>
      <c r="W197" s="78" t="n">
        <f aca="false">G197*S197+H197*T197+I197*U197</f>
        <v>0</v>
      </c>
      <c r="X197" s="25"/>
      <c r="Y197" s="25"/>
      <c r="Z197" s="25"/>
    </row>
    <row r="198" customFormat="false" ht="15.75" hidden="false" customHeight="false" outlineLevel="0" collapsed="false">
      <c r="A198" s="25"/>
      <c r="B198" s="25"/>
      <c r="C198" s="25"/>
      <c r="D198" s="25"/>
      <c r="E198" s="25"/>
      <c r="F198" s="28" t="s">
        <v>316</v>
      </c>
      <c r="G198" s="103" t="n">
        <v>0</v>
      </c>
      <c r="H198" s="76" t="n">
        <v>0</v>
      </c>
      <c r="I198" s="77" t="n">
        <v>0</v>
      </c>
      <c r="J198" s="25"/>
      <c r="K198" s="61" t="n">
        <v>192</v>
      </c>
      <c r="L198" s="62" t="n">
        <f aca="false">$B$17+$B$18*EXP(-K198/$B$21)+$B$19*EXP(-K198/$B$22)+$B$20*EXP(-K198/$B$23)</f>
        <v>0.35644124662307</v>
      </c>
      <c r="M198" s="63" t="n">
        <f aca="false">EXP(-K198/$D$9)</f>
        <v>8.58051815991108E-008</v>
      </c>
      <c r="N198" s="63" t="n">
        <f aca="false">EXP(-K198/$D$8)</f>
        <v>0.171792506165619</v>
      </c>
      <c r="O198" s="64" t="n">
        <f aca="false">(K198*$B$17+$B$18*$B$21*(1-EXP(-K198/$B$21))+$B$19*$B$22*(1-EXP(-K198/$B$22))+$B$20*$B$23*(1-EXP(-K198/$B$23)))*$C$7</f>
        <v>1.48708878198926E-013</v>
      </c>
      <c r="P198" s="64" t="n">
        <f aca="false">$D$9*(1-EXP(-K198/$D$9))*$C$9</f>
        <v>2.36561243429863E-012</v>
      </c>
      <c r="Q198" s="65" t="n">
        <f aca="false">$D$8*(1-EXP(-K198/$D$8))*$C$8</f>
        <v>3.23991671032463E-011</v>
      </c>
      <c r="R198" s="66" t="n">
        <f aca="false">$B$13-K198</f>
        <v>308</v>
      </c>
      <c r="S198" s="67" t="n">
        <f aca="false">VLOOKUP($R198,$K$6:$Q$506,5)/$C$26</f>
        <v>0.687873886866585</v>
      </c>
      <c r="T198" s="68" t="n">
        <f aca="false">VLOOKUP($R198,$K$6:$Q$506,6)/$C$26</f>
        <v>7.55598023607186</v>
      </c>
      <c r="U198" s="69" t="n">
        <f aca="false">VLOOKUP($R198,$K$6:$Q$506,7)/$C$26</f>
        <v>117.545999355498</v>
      </c>
      <c r="V198" s="28" t="s">
        <v>316</v>
      </c>
      <c r="W198" s="78" t="n">
        <f aca="false">G198*S198+H198*T198+I198*U198</f>
        <v>0</v>
      </c>
      <c r="X198" s="25"/>
      <c r="Y198" s="25"/>
      <c r="Z198" s="25"/>
    </row>
    <row r="199" customFormat="false" ht="15.75" hidden="false" customHeight="false" outlineLevel="0" collapsed="false">
      <c r="A199" s="25"/>
      <c r="B199" s="25"/>
      <c r="C199" s="25"/>
      <c r="D199" s="25"/>
      <c r="E199" s="25"/>
      <c r="F199" s="28" t="s">
        <v>317</v>
      </c>
      <c r="G199" s="103" t="n">
        <v>0</v>
      </c>
      <c r="H199" s="76" t="n">
        <v>0</v>
      </c>
      <c r="I199" s="77" t="n">
        <v>0</v>
      </c>
      <c r="J199" s="25"/>
      <c r="K199" s="61" t="n">
        <v>193</v>
      </c>
      <c r="L199" s="62" t="n">
        <f aca="false">$B$17+$B$18*EXP(-K199/$B$21)+$B$19*EXP(-K199/$B$22)+$B$20*EXP(-K199/$B$23)</f>
        <v>0.356052811601779</v>
      </c>
      <c r="M199" s="63" t="n">
        <f aca="false">EXP(-K199/$D$9)</f>
        <v>7.8833153143614E-008</v>
      </c>
      <c r="N199" s="63" t="n">
        <f aca="false">EXP(-K199/$D$8)</f>
        <v>0.170223635784568</v>
      </c>
      <c r="O199" s="64" t="n">
        <f aca="false">(K199*$B$17+$B$18*$B$21*(1-EXP(-K199/$B$21))+$B$19*$B$22*(1-EXP(-K199/$B$22))+$B$20*$B$23*(1-EXP(-K199/$B$23)))*$C$7</f>
        <v>1.4931623298154E-013</v>
      </c>
      <c r="P199" s="64" t="n">
        <f aca="false">$D$9*(1-EXP(-K199/$D$9))*$C$9</f>
        <v>2.36561245079175E-012</v>
      </c>
      <c r="Q199" s="65" t="n">
        <f aca="false">$D$8*(1-EXP(-K199/$D$8))*$C$8</f>
        <v>3.24605407252159E-011</v>
      </c>
      <c r="R199" s="66" t="n">
        <f aca="false">$B$13-K199</f>
        <v>307</v>
      </c>
      <c r="S199" s="67" t="n">
        <f aca="false">VLOOKUP($R199,$K$6:$Q$506,5)/$C$26</f>
        <v>0.686130888582011</v>
      </c>
      <c r="T199" s="68" t="n">
        <f aca="false">VLOOKUP($R199,$K$6:$Q$506,6)/$C$26</f>
        <v>7.55598023606878</v>
      </c>
      <c r="U199" s="69" t="n">
        <f aca="false">VLOOKUP($R199,$K$6:$Q$506,7)/$C$26</f>
        <v>117.477745319761</v>
      </c>
      <c r="V199" s="28" t="s">
        <v>317</v>
      </c>
      <c r="W199" s="78" t="n">
        <f aca="false">G199*S199+H199*T199+I199*U199</f>
        <v>0</v>
      </c>
      <c r="X199" s="25"/>
      <c r="Y199" s="25"/>
      <c r="Z199" s="25"/>
    </row>
    <row r="200" customFormat="false" ht="15.75" hidden="false" customHeight="false" outlineLevel="0" collapsed="false">
      <c r="A200" s="25"/>
      <c r="B200" s="25"/>
      <c r="C200" s="25"/>
      <c r="D200" s="25"/>
      <c r="E200" s="25"/>
      <c r="F200" s="28" t="s">
        <v>318</v>
      </c>
      <c r="G200" s="103" t="n">
        <v>0</v>
      </c>
      <c r="H200" s="76" t="n">
        <v>0</v>
      </c>
      <c r="I200" s="77" t="n">
        <v>0</v>
      </c>
      <c r="J200" s="25"/>
      <c r="K200" s="61" t="n">
        <v>194</v>
      </c>
      <c r="L200" s="62" t="n">
        <f aca="false">$B$17+$B$18*EXP(-K200/$B$21)+$B$19*EXP(-K200/$B$22)+$B$20*EXP(-K200/$B$23)</f>
        <v>0.35566633449242</v>
      </c>
      <c r="M200" s="63" t="n">
        <f aca="false">EXP(-K200/$D$9)</f>
        <v>7.24276310444741E-008</v>
      </c>
      <c r="N200" s="63" t="n">
        <f aca="false">EXP(-K200/$D$8)</f>
        <v>0.168669092886872</v>
      </c>
      <c r="O200" s="64" t="n">
        <f aca="false">(K200*$B$17+$B$18*$B$21*(1-EXP(-K200/$B$21))+$B$19*$B$22*(1-EXP(-K200/$B$22))+$B$20*$B$23*(1-EXP(-K200/$B$23)))*$C$7</f>
        <v>1.49922927206222E-013</v>
      </c>
      <c r="P200" s="64" t="n">
        <f aca="false">$D$9*(1-EXP(-K200/$D$9))*$C$9</f>
        <v>2.36561246594474E-012</v>
      </c>
      <c r="Q200" s="65" t="n">
        <f aca="false">$D$8*(1-EXP(-K200/$D$8))*$C$8</f>
        <v>3.25213538614005E-011</v>
      </c>
      <c r="R200" s="66" t="n">
        <f aca="false">$B$13-K200</f>
        <v>306</v>
      </c>
      <c r="S200" s="67" t="n">
        <f aca="false">VLOOKUP($R200,$K$6:$Q$506,5)/$C$26</f>
        <v>0.684386460824139</v>
      </c>
      <c r="T200" s="68" t="n">
        <f aca="false">VLOOKUP($R200,$K$6:$Q$506,6)/$C$26</f>
        <v>7.55598023606542</v>
      </c>
      <c r="U200" s="69" t="n">
        <f aca="false">VLOOKUP($R200,$K$6:$Q$506,7)/$C$26</f>
        <v>117.408862219002</v>
      </c>
      <c r="V200" s="28" t="s">
        <v>318</v>
      </c>
      <c r="W200" s="78" t="n">
        <f aca="false">G200*S200+H200*T200+I200*U200</f>
        <v>0</v>
      </c>
      <c r="X200" s="25"/>
      <c r="Y200" s="25"/>
      <c r="Z200" s="25"/>
    </row>
    <row r="201" customFormat="false" ht="15.75" hidden="false" customHeight="false" outlineLevel="0" collapsed="false">
      <c r="A201" s="25"/>
      <c r="B201" s="25"/>
      <c r="C201" s="25"/>
      <c r="D201" s="25"/>
      <c r="E201" s="25"/>
      <c r="F201" s="28" t="s">
        <v>319</v>
      </c>
      <c r="G201" s="103" t="n">
        <v>0</v>
      </c>
      <c r="H201" s="76" t="n">
        <v>0</v>
      </c>
      <c r="I201" s="77" t="n">
        <v>0</v>
      </c>
      <c r="J201" s="25"/>
      <c r="K201" s="61" t="n">
        <v>195</v>
      </c>
      <c r="L201" s="62" t="n">
        <f aca="false">$B$17+$B$18*EXP(-K201/$B$21)+$B$19*EXP(-K201/$B$22)+$B$20*EXP(-K201/$B$23)</f>
        <v>0.355281784035066</v>
      </c>
      <c r="M201" s="63" t="n">
        <f aca="false">EXP(-K201/$D$9)</f>
        <v>6.65425843002631E-008</v>
      </c>
      <c r="N201" s="63" t="n">
        <f aca="false">EXP(-K201/$D$8)</f>
        <v>0.167128746628846</v>
      </c>
      <c r="O201" s="64" t="n">
        <f aca="false">(K201*$B$17+$B$18*$B$21*(1-EXP(-K201/$B$21))+$B$19*$B$22*(1-EXP(-K201/$B$22))+$B$20*$B$23*(1-EXP(-K201/$B$23)))*$C$7</f>
        <v>1.50528964184199E-013</v>
      </c>
      <c r="P201" s="64" t="n">
        <f aca="false">$D$9*(1-EXP(-K201/$D$9))*$C$9</f>
        <v>2.36561247986648E-012</v>
      </c>
      <c r="Q201" s="65" t="n">
        <f aca="false">$D$8*(1-EXP(-K201/$D$8))*$C$8</f>
        <v>3.25816116303559E-011</v>
      </c>
      <c r="R201" s="66" t="n">
        <f aca="false">$B$13-K201</f>
        <v>305</v>
      </c>
      <c r="S201" s="67" t="n">
        <f aca="false">VLOOKUP($R201,$K$6:$Q$506,5)/$C$26</f>
        <v>0.682640599725801</v>
      </c>
      <c r="T201" s="68" t="n">
        <f aca="false">VLOOKUP($R201,$K$6:$Q$506,6)/$C$26</f>
        <v>7.55598023606177</v>
      </c>
      <c r="U201" s="69" t="n">
        <f aca="false">VLOOKUP($R201,$K$6:$Q$506,7)/$C$26</f>
        <v>117.339344255428</v>
      </c>
      <c r="V201" s="28" t="s">
        <v>319</v>
      </c>
      <c r="W201" s="78" t="n">
        <f aca="false">G201*S201+H201*T201+I201*U201</f>
        <v>0</v>
      </c>
      <c r="X201" s="25"/>
      <c r="Y201" s="25"/>
      <c r="Z201" s="25"/>
    </row>
    <row r="202" customFormat="false" ht="15.75" hidden="false" customHeight="false" outlineLevel="0" collapsed="false">
      <c r="A202" s="25"/>
      <c r="B202" s="25"/>
      <c r="C202" s="25"/>
      <c r="D202" s="25"/>
      <c r="E202" s="25"/>
      <c r="F202" s="28" t="s">
        <v>320</v>
      </c>
      <c r="G202" s="103" t="n">
        <v>0</v>
      </c>
      <c r="H202" s="76" t="n">
        <v>0</v>
      </c>
      <c r="I202" s="77" t="n">
        <v>0</v>
      </c>
      <c r="J202" s="25"/>
      <c r="K202" s="61" t="n">
        <v>196</v>
      </c>
      <c r="L202" s="62" t="n">
        <f aca="false">$B$17+$B$18*EXP(-K202/$B$21)+$B$19*EXP(-K202/$B$22)+$B$20*EXP(-K202/$B$23)</f>
        <v>0.354899129759002</v>
      </c>
      <c r="M202" s="63" t="n">
        <f aca="false">EXP(-K202/$D$9)</f>
        <v>6.11357221201761E-008</v>
      </c>
      <c r="N202" s="63" t="n">
        <f aca="false">EXP(-K202/$D$8)</f>
        <v>0.16560246736172</v>
      </c>
      <c r="O202" s="64" t="n">
        <f aca="false">(K202*$B$17+$B$18*$B$21*(1-EXP(-K202/$B$21))+$B$19*$B$22*(1-EXP(-K202/$B$22))+$B$20*$B$23*(1-EXP(-K202/$B$23)))*$C$7</f>
        <v>1.51134347174078E-013</v>
      </c>
      <c r="P202" s="64" t="n">
        <f aca="false">$D$9*(1-EXP(-K202/$D$9))*$C$9</f>
        <v>2.36561249265702E-012</v>
      </c>
      <c r="Q202" s="65" t="n">
        <f aca="false">$D$8*(1-EXP(-K202/$D$8))*$C$8</f>
        <v>3.26413191038936E-011</v>
      </c>
      <c r="R202" s="66" t="n">
        <f aca="false">$B$13-K202</f>
        <v>304</v>
      </c>
      <c r="S202" s="67" t="n">
        <f aca="false">VLOOKUP($R202,$K$6:$Q$506,5)/$C$26</f>
        <v>0.680893301403404</v>
      </c>
      <c r="T202" s="68" t="n">
        <f aca="false">VLOOKUP($R202,$K$6:$Q$506,6)/$C$26</f>
        <v>7.55598023605779</v>
      </c>
      <c r="U202" s="69" t="n">
        <f aca="false">VLOOKUP($R202,$K$6:$Q$506,7)/$C$26</f>
        <v>117.269185577811</v>
      </c>
      <c r="V202" s="28" t="s">
        <v>320</v>
      </c>
      <c r="W202" s="78" t="n">
        <f aca="false">G202*S202+H202*T202+I202*U202</f>
        <v>0</v>
      </c>
      <c r="X202" s="25"/>
      <c r="Y202" s="25"/>
      <c r="Z202" s="25"/>
    </row>
    <row r="203" customFormat="false" ht="15.75" hidden="false" customHeight="false" outlineLevel="0" collapsed="false">
      <c r="A203" s="25"/>
      <c r="B203" s="25"/>
      <c r="C203" s="25"/>
      <c r="D203" s="25"/>
      <c r="E203" s="25"/>
      <c r="F203" s="28" t="s">
        <v>321</v>
      </c>
      <c r="G203" s="103" t="n">
        <v>0</v>
      </c>
      <c r="H203" s="76" t="n">
        <v>0</v>
      </c>
      <c r="I203" s="77" t="n">
        <v>0</v>
      </c>
      <c r="J203" s="25"/>
      <c r="K203" s="61" t="n">
        <v>197</v>
      </c>
      <c r="L203" s="62" t="n">
        <f aca="false">$B$17+$B$18*EXP(-K203/$B$21)+$B$19*EXP(-K203/$B$22)+$B$20*EXP(-K203/$B$23)</f>
        <v>0.354518341961557</v>
      </c>
      <c r="M203" s="63" t="n">
        <f aca="false">EXP(-K203/$D$9)</f>
        <v>5.61681900163383E-008</v>
      </c>
      <c r="N203" s="63" t="n">
        <f aca="false">EXP(-K203/$D$8)</f>
        <v>0.16409012662072</v>
      </c>
      <c r="O203" s="64" t="n">
        <f aca="false">(K203*$B$17+$B$18*$B$21*(1-EXP(-K203/$B$21))+$B$19*$B$22*(1-EXP(-K203/$B$22))+$B$20*$B$23*(1-EXP(-K203/$B$23)))*$C$7</f>
        <v>1.51739079383175E-013</v>
      </c>
      <c r="P203" s="64" t="n">
        <f aca="false">$D$9*(1-EXP(-K203/$D$9))*$C$9</f>
        <v>2.36561250440828E-012</v>
      </c>
      <c r="Q203" s="65" t="n">
        <f aca="false">$D$8*(1-EXP(-K203/$D$8))*$C$8</f>
        <v>3.27004813075074E-011</v>
      </c>
      <c r="R203" s="66" t="n">
        <f aca="false">$B$13-K203</f>
        <v>303</v>
      </c>
      <c r="S203" s="67" t="n">
        <f aca="false">VLOOKUP($R203,$K$6:$Q$506,5)/$C$26</f>
        <v>0.679144561956704</v>
      </c>
      <c r="T203" s="68" t="n">
        <f aca="false">VLOOKUP($R203,$K$6:$Q$506,6)/$C$26</f>
        <v>7.55598023605346</v>
      </c>
      <c r="U203" s="69" t="n">
        <f aca="false">VLOOKUP($R203,$K$6:$Q$506,7)/$C$26</f>
        <v>117.198380280993</v>
      </c>
      <c r="V203" s="28" t="s">
        <v>321</v>
      </c>
      <c r="W203" s="78" t="n">
        <f aca="false">G203*S203+H203*T203+I203*U203</f>
        <v>0</v>
      </c>
      <c r="X203" s="25"/>
      <c r="Y203" s="25"/>
      <c r="Z203" s="25"/>
    </row>
    <row r="204" customFormat="false" ht="15.75" hidden="false" customHeight="false" outlineLevel="0" collapsed="false">
      <c r="A204" s="25"/>
      <c r="B204" s="25"/>
      <c r="C204" s="25"/>
      <c r="D204" s="25"/>
      <c r="E204" s="25"/>
      <c r="F204" s="28" t="s">
        <v>322</v>
      </c>
      <c r="G204" s="103" t="n">
        <v>0</v>
      </c>
      <c r="H204" s="76" t="n">
        <v>0</v>
      </c>
      <c r="I204" s="77" t="n">
        <v>0</v>
      </c>
      <c r="J204" s="25"/>
      <c r="K204" s="61" t="n">
        <v>198</v>
      </c>
      <c r="L204" s="62" t="n">
        <f aca="false">$B$17+$B$18*EXP(-K204/$B$21)+$B$19*EXP(-K204/$B$22)+$B$20*EXP(-K204/$B$23)</f>
        <v>0.354139391687505</v>
      </c>
      <c r="M204" s="63" t="n">
        <f aca="false">EXP(-K204/$D$9)</f>
        <v>5.16042905898761E-008</v>
      </c>
      <c r="N204" s="63" t="n">
        <f aca="false">EXP(-K204/$D$8)</f>
        <v>0.162591597114258</v>
      </c>
      <c r="O204" s="64" t="n">
        <f aca="false">(K204*$B$17+$B$18*$B$21*(1-EXP(-K204/$B$21))+$B$19*$B$22*(1-EXP(-K204/$B$22))+$B$20*$B$23*(1-EXP(-K204/$B$23)))*$C$7</f>
        <v>1.52343163968807E-013</v>
      </c>
      <c r="P204" s="64" t="n">
        <f aca="false">$D$9*(1-EXP(-K204/$D$9))*$C$9</f>
        <v>2.36561251520469E-012</v>
      </c>
      <c r="Q204" s="65" t="n">
        <f aca="false">$D$8*(1-EXP(-K204/$D$8))*$C$8</f>
        <v>3.27591032207966E-011</v>
      </c>
      <c r="R204" s="66" t="n">
        <f aca="false">$B$13-K204</f>
        <v>302</v>
      </c>
      <c r="S204" s="67" t="n">
        <f aca="false">VLOOKUP($R204,$K$6:$Q$506,5)/$C$26</f>
        <v>0.677394377468579</v>
      </c>
      <c r="T204" s="68" t="n">
        <f aca="false">VLOOKUP($R204,$K$6:$Q$506,6)/$C$26</f>
        <v>7.55598023604875</v>
      </c>
      <c r="U204" s="69" t="n">
        <f aca="false">VLOOKUP($R204,$K$6:$Q$506,7)/$C$26</f>
        <v>117.126922405393</v>
      </c>
      <c r="V204" s="28" t="s">
        <v>322</v>
      </c>
      <c r="W204" s="78" t="n">
        <f aca="false">G204*S204+H204*T204+I204*U204</f>
        <v>0</v>
      </c>
      <c r="X204" s="25"/>
      <c r="Y204" s="25"/>
      <c r="Z204" s="25"/>
    </row>
    <row r="205" customFormat="false" ht="15.75" hidden="false" customHeight="false" outlineLevel="0" collapsed="false">
      <c r="A205" s="25"/>
      <c r="B205" s="25"/>
      <c r="C205" s="25"/>
      <c r="D205" s="25"/>
      <c r="E205" s="25"/>
      <c r="F205" s="28" t="s">
        <v>323</v>
      </c>
      <c r="G205" s="103" t="n">
        <v>0</v>
      </c>
      <c r="H205" s="76" t="n">
        <v>0</v>
      </c>
      <c r="I205" s="77" t="n">
        <v>0</v>
      </c>
      <c r="J205" s="25"/>
      <c r="K205" s="61" t="n">
        <v>199</v>
      </c>
      <c r="L205" s="62" t="n">
        <f aca="false">$B$17+$B$18*EXP(-K205/$B$21)+$B$19*EXP(-K205/$B$22)+$B$20*EXP(-K205/$B$23)</f>
        <v>0.353762250709031</v>
      </c>
      <c r="M205" s="63" t="n">
        <f aca="false">EXP(-K205/$D$9)</f>
        <v>4.74112270042841E-008</v>
      </c>
      <c r="N205" s="63" t="n">
        <f aca="false">EXP(-K205/$D$8)</f>
        <v>0.16110675271322</v>
      </c>
      <c r="O205" s="64" t="n">
        <f aca="false">(K205*$B$17+$B$18*$B$21*(1-EXP(-K205/$B$21))+$B$19*$B$22*(1-EXP(-K205/$B$22))+$B$20*$B$23*(1-EXP(-K205/$B$23)))*$C$7</f>
        <v>1.5294660403955E-013</v>
      </c>
      <c r="P205" s="64" t="n">
        <f aca="false">$D$9*(1-EXP(-K205/$D$9))*$C$9</f>
        <v>2.36561252512386E-012</v>
      </c>
      <c r="Q205" s="65" t="n">
        <f aca="false">$D$8*(1-EXP(-K205/$D$8))*$C$8</f>
        <v>3.28171897778849E-011</v>
      </c>
      <c r="R205" s="66" t="n">
        <f aca="false">$B$13-K205</f>
        <v>301</v>
      </c>
      <c r="S205" s="67" t="n">
        <f aca="false">VLOOKUP($R205,$K$6:$Q$506,5)/$C$26</f>
        <v>0.675642744004788</v>
      </c>
      <c r="T205" s="68" t="n">
        <f aca="false">VLOOKUP($R205,$K$6:$Q$506,6)/$C$26</f>
        <v>7.55598023604362</v>
      </c>
      <c r="U205" s="69" t="n">
        <f aca="false">VLOOKUP($R205,$K$6:$Q$506,7)/$C$26</f>
        <v>117.054805936502</v>
      </c>
      <c r="V205" s="28" t="s">
        <v>323</v>
      </c>
      <c r="W205" s="78" t="n">
        <f aca="false">G205*S205+H205*T205+I205*U205</f>
        <v>0</v>
      </c>
      <c r="X205" s="25"/>
      <c r="Y205" s="25"/>
      <c r="Z205" s="25"/>
    </row>
    <row r="206" customFormat="false" ht="15.75" hidden="false" customHeight="false" outlineLevel="0" collapsed="false">
      <c r="A206" s="25"/>
      <c r="B206" s="25"/>
      <c r="C206" s="25"/>
      <c r="D206" s="25"/>
      <c r="E206" s="25"/>
      <c r="F206" s="28" t="s">
        <v>324</v>
      </c>
      <c r="G206" s="103" t="n">
        <v>0</v>
      </c>
      <c r="H206" s="76" t="n">
        <v>0</v>
      </c>
      <c r="I206" s="77" t="n">
        <v>0</v>
      </c>
      <c r="J206" s="25"/>
      <c r="K206" s="61" t="n">
        <v>200</v>
      </c>
      <c r="L206" s="62" t="n">
        <f aca="false">$B$17+$B$18*EXP(-K206/$B$21)+$B$19*EXP(-K206/$B$22)+$B$20*EXP(-K206/$B$23)</f>
        <v>0.353386891506223</v>
      </c>
      <c r="M206" s="63" t="n">
        <f aca="false">EXP(-K206/$D$9)</f>
        <v>4.35588673026492E-008</v>
      </c>
      <c r="N206" s="63" t="n">
        <f aca="false">EXP(-K206/$D$8)</f>
        <v>0.159635468440345</v>
      </c>
      <c r="O206" s="64" t="n">
        <f aca="false">(K206*$B$17+$B$18*$B$21*(1-EXP(-K206/$B$21))+$B$19*$B$22*(1-EXP(-K206/$B$22))+$B$20*$B$23*(1-EXP(-K206/$B$23)))*$C$7</f>
        <v>1.5354940265646E-013</v>
      </c>
      <c r="P206" s="64" t="n">
        <f aca="false">$D$9*(1-EXP(-K206/$D$9))*$C$9</f>
        <v>2.36561253423705E-012</v>
      </c>
      <c r="Q206" s="65" t="n">
        <f aca="false">$D$8*(1-EXP(-K206/$D$8))*$C$8</f>
        <v>3.28747458678359E-011</v>
      </c>
      <c r="R206" s="66" t="n">
        <f aca="false">$B$13-K206</f>
        <v>300</v>
      </c>
      <c r="S206" s="67" t="n">
        <f aca="false">VLOOKUP($R206,$K$6:$Q$506,5)/$C$26</f>
        <v>0.673889657613729</v>
      </c>
      <c r="T206" s="68" t="n">
        <f aca="false">VLOOKUP($R206,$K$6:$Q$506,6)/$C$26</f>
        <v>7.55598023603804</v>
      </c>
      <c r="U206" s="69" t="n">
        <f aca="false">VLOOKUP($R206,$K$6:$Q$506,7)/$C$26</f>
        <v>116.982024804377</v>
      </c>
      <c r="V206" s="28" t="s">
        <v>324</v>
      </c>
      <c r="W206" s="78" t="n">
        <f aca="false">G206*S206+H206*T206+I206*U206</f>
        <v>0</v>
      </c>
      <c r="X206" s="25"/>
      <c r="Y206" s="25"/>
      <c r="Z206" s="25"/>
    </row>
    <row r="207" customFormat="false" ht="15.75" hidden="false" customHeight="false" outlineLevel="0" collapsed="false">
      <c r="A207" s="25"/>
      <c r="B207" s="25"/>
      <c r="C207" s="25"/>
      <c r="D207" s="25"/>
      <c r="E207" s="25"/>
      <c r="F207" s="28" t="s">
        <v>325</v>
      </c>
      <c r="G207" s="103" t="n">
        <v>0</v>
      </c>
      <c r="H207" s="76" t="n">
        <v>0</v>
      </c>
      <c r="I207" s="77" t="n">
        <v>0</v>
      </c>
      <c r="J207" s="25"/>
      <c r="K207" s="61" t="n">
        <v>201</v>
      </c>
      <c r="L207" s="62" t="n">
        <f aca="false">$B$17+$B$18*EXP(-K207/$B$21)+$B$19*EXP(-K207/$B$22)+$B$20*EXP(-K207/$B$23)</f>
        <v>0.353013287248106</v>
      </c>
      <c r="M207" s="63" t="n">
        <f aca="false">EXP(-K207/$D$9)</f>
        <v>4.00195278750822E-008</v>
      </c>
      <c r="N207" s="63" t="n">
        <f aca="false">EXP(-K207/$D$8)</f>
        <v>0.158177620459713</v>
      </c>
      <c r="O207" s="64" t="n">
        <f aca="false">(K207*$B$17+$B$18*$B$21*(1-EXP(-K207/$B$21))+$B$19*$B$22*(1-EXP(-K207/$B$22))+$B$20*$B$23*(1-EXP(-K207/$B$23)))*$C$7</f>
        <v>1.54151562834266E-013</v>
      </c>
      <c r="P207" s="64" t="n">
        <f aca="false">$D$9*(1-EXP(-K207/$D$9))*$C$9</f>
        <v>2.36561254260975E-012</v>
      </c>
      <c r="Q207" s="65" t="n">
        <f aca="false">$D$8*(1-EXP(-K207/$D$8))*$C$8</f>
        <v>3.29317763350646E-011</v>
      </c>
      <c r="R207" s="66" t="n">
        <f aca="false">$B$13-K207</f>
        <v>299</v>
      </c>
      <c r="S207" s="67" t="n">
        <f aca="false">VLOOKUP($R207,$K$6:$Q$506,5)/$C$26</f>
        <v>0.672135114326195</v>
      </c>
      <c r="T207" s="68" t="n">
        <f aca="false">VLOOKUP($R207,$K$6:$Q$506,6)/$C$26</f>
        <v>7.55598023603196</v>
      </c>
      <c r="U207" s="69" t="n">
        <f aca="false">VLOOKUP($R207,$K$6:$Q$506,7)/$C$26</f>
        <v>116.908572883136</v>
      </c>
      <c r="V207" s="28" t="s">
        <v>325</v>
      </c>
      <c r="W207" s="78" t="n">
        <f aca="false">G207*S207+H207*T207+I207*U207</f>
        <v>0</v>
      </c>
      <c r="X207" s="25"/>
      <c r="Y207" s="25"/>
      <c r="Z207" s="25"/>
    </row>
    <row r="208" customFormat="false" ht="15.75" hidden="false" customHeight="false" outlineLevel="0" collapsed="false">
      <c r="A208" s="25"/>
      <c r="B208" s="25"/>
      <c r="C208" s="25"/>
      <c r="D208" s="25"/>
      <c r="E208" s="25"/>
      <c r="F208" s="28" t="s">
        <v>326</v>
      </c>
      <c r="G208" s="103" t="n">
        <v>0</v>
      </c>
      <c r="H208" s="76" t="n">
        <v>0</v>
      </c>
      <c r="I208" s="77" t="n">
        <v>0</v>
      </c>
      <c r="J208" s="25"/>
      <c r="K208" s="61" t="n">
        <v>202</v>
      </c>
      <c r="L208" s="62" t="n">
        <f aca="false">$B$17+$B$18*EXP(-K208/$B$21)+$B$19*EXP(-K208/$B$22)+$B$20*EXP(-K208/$B$23)</f>
        <v>0.352641411774174</v>
      </c>
      <c r="M208" s="63" t="n">
        <f aca="false">EXP(-K208/$D$9)</f>
        <v>3.67677745203231E-008</v>
      </c>
      <c r="N208" s="63" t="n">
        <f aca="false">EXP(-K208/$D$8)</f>
        <v>0.156733086066314</v>
      </c>
      <c r="O208" s="64" t="n">
        <f aca="false">(K208*$B$17+$B$18*$B$21*(1-EXP(-K208/$B$21))+$B$19*$B$22*(1-EXP(-K208/$B$22))+$B$20*$B$23*(1-EXP(-K208/$B$23)))*$C$7</f>
        <v>1.54753087542528E-013</v>
      </c>
      <c r="P208" s="64" t="n">
        <f aca="false">$D$9*(1-EXP(-K208/$D$9))*$C$9</f>
        <v>2.36561255030214E-012</v>
      </c>
      <c r="Q208" s="65" t="n">
        <f aca="false">$D$8*(1-EXP(-K208/$D$8))*$C$8</f>
        <v>3.29882859797448E-011</v>
      </c>
      <c r="R208" s="66" t="n">
        <f aca="false">$B$13-K208</f>
        <v>298</v>
      </c>
      <c r="S208" s="67" t="n">
        <f aca="false">VLOOKUP($R208,$K$6:$Q$506,5)/$C$26</f>
        <v>0.670379110155112</v>
      </c>
      <c r="T208" s="68" t="n">
        <f aca="false">VLOOKUP($R208,$K$6:$Q$506,6)/$C$26</f>
        <v>7.55598023602535</v>
      </c>
      <c r="U208" s="69" t="n">
        <f aca="false">VLOOKUP($R208,$K$6:$Q$506,7)/$C$26</f>
        <v>116.834443990431</v>
      </c>
      <c r="V208" s="28" t="s">
        <v>326</v>
      </c>
      <c r="W208" s="78" t="n">
        <f aca="false">G208*S208+H208*T208+I208*U208</f>
        <v>0</v>
      </c>
      <c r="X208" s="25"/>
      <c r="Y208" s="25"/>
      <c r="Z208" s="25"/>
    </row>
    <row r="209" customFormat="false" ht="15.75" hidden="false" customHeight="false" outlineLevel="0" collapsed="false">
      <c r="A209" s="25"/>
      <c r="B209" s="25"/>
      <c r="C209" s="25"/>
      <c r="D209" s="25"/>
      <c r="E209" s="25"/>
      <c r="F209" s="28" t="s">
        <v>327</v>
      </c>
      <c r="G209" s="103" t="n">
        <v>0</v>
      </c>
      <c r="H209" s="76" t="n">
        <v>0</v>
      </c>
      <c r="I209" s="77" t="n">
        <v>0</v>
      </c>
      <c r="J209" s="25"/>
      <c r="K209" s="61" t="n">
        <v>203</v>
      </c>
      <c r="L209" s="62" t="n">
        <f aca="false">$B$17+$B$18*EXP(-K209/$B$21)+$B$19*EXP(-K209/$B$22)+$B$20*EXP(-K209/$B$23)</f>
        <v>0.35227123957643</v>
      </c>
      <c r="M209" s="63" t="n">
        <f aca="false">EXP(-K209/$D$9)</f>
        <v>3.3780239671919E-008</v>
      </c>
      <c r="N209" s="63" t="n">
        <f aca="false">EXP(-K209/$D$8)</f>
        <v>0.155301743675726</v>
      </c>
      <c r="O209" s="64" t="n">
        <f aca="false">(K209*$B$17+$B$18*$B$21*(1-EXP(-K209/$B$21))+$B$19*$B$22*(1-EXP(-K209/$B$22))+$B$20*$B$23*(1-EXP(-K209/$B$23)))*$C$7</f>
        <v>1.55353979706762E-013</v>
      </c>
      <c r="P209" s="64" t="n">
        <f aca="false">$D$9*(1-EXP(-K209/$D$9))*$C$9</f>
        <v>2.36561255736949E-012</v>
      </c>
      <c r="Q209" s="65" t="n">
        <f aca="false">$D$8*(1-EXP(-K209/$D$8))*$C$8</f>
        <v>3.30442795582138E-011</v>
      </c>
      <c r="R209" s="66" t="n">
        <f aca="false">$B$13-K209</f>
        <v>297</v>
      </c>
      <c r="S209" s="67" t="n">
        <f aca="false">VLOOKUP($R209,$K$6:$Q$506,5)/$C$26</f>
        <v>0.668621641095287</v>
      </c>
      <c r="T209" s="68" t="n">
        <f aca="false">VLOOKUP($R209,$K$6:$Q$506,6)/$C$26</f>
        <v>7.55598023601815</v>
      </c>
      <c r="U209" s="69" t="n">
        <f aca="false">VLOOKUP($R209,$K$6:$Q$506,7)/$C$26</f>
        <v>116.75963188694</v>
      </c>
      <c r="V209" s="28" t="s">
        <v>327</v>
      </c>
      <c r="W209" s="78" t="n">
        <f aca="false">G209*S209+H209*T209+I209*U209</f>
        <v>0</v>
      </c>
      <c r="X209" s="25"/>
      <c r="Y209" s="25"/>
      <c r="Z209" s="25"/>
    </row>
    <row r="210" customFormat="false" ht="15.75" hidden="false" customHeight="false" outlineLevel="0" collapsed="false">
      <c r="A210" s="25"/>
      <c r="B210" s="25"/>
      <c r="C210" s="25"/>
      <c r="D210" s="25"/>
      <c r="E210" s="25"/>
      <c r="F210" s="28" t="s">
        <v>328</v>
      </c>
      <c r="G210" s="103" t="n">
        <v>0</v>
      </c>
      <c r="H210" s="76" t="n">
        <v>0</v>
      </c>
      <c r="I210" s="77" t="n">
        <v>0</v>
      </c>
      <c r="J210" s="25"/>
      <c r="K210" s="61" t="n">
        <v>204</v>
      </c>
      <c r="L210" s="62" t="n">
        <f aca="false">$B$17+$B$18*EXP(-K210/$B$21)+$B$19*EXP(-K210/$B$22)+$B$20*EXP(-K210/$B$23)</f>
        <v>0.351902745781907</v>
      </c>
      <c r="M210" s="63" t="n">
        <f aca="false">EXP(-K210/$D$9)</f>
        <v>3.10354544755369E-008</v>
      </c>
      <c r="N210" s="63" t="n">
        <f aca="false">EXP(-K210/$D$8)</f>
        <v>0.153883472813879</v>
      </c>
      <c r="O210" s="64" t="n">
        <f aca="false">(K210*$B$17+$B$18*$B$21*(1-EXP(-K210/$B$21))+$B$19*$B$22*(1-EXP(-K210/$B$22))+$B$20*$B$23*(1-EXP(-K210/$B$23)))*$C$7</f>
        <v>1.55954242209543E-013</v>
      </c>
      <c r="P210" s="64" t="n">
        <f aca="false">$D$9*(1-EXP(-K210/$D$9))*$C$9</f>
        <v>2.36561256386259E-012</v>
      </c>
      <c r="Q210" s="65" t="n">
        <f aca="false">$D$8*(1-EXP(-K210/$D$8))*$C$8</f>
        <v>3.30997617833721E-011</v>
      </c>
      <c r="R210" s="66" t="n">
        <f aca="false">$B$13-K210</f>
        <v>296</v>
      </c>
      <c r="S210" s="67" t="n">
        <f aca="false">VLOOKUP($R210,$K$6:$Q$506,5)/$C$26</f>
        <v>0.666862703123128</v>
      </c>
      <c r="T210" s="68" t="n">
        <f aca="false">VLOOKUP($R210,$K$6:$Q$506,6)/$C$26</f>
        <v>7.55598023601032</v>
      </c>
      <c r="U210" s="69" t="n">
        <f aca="false">VLOOKUP($R210,$K$6:$Q$506,7)/$C$26</f>
        <v>116.684130275833</v>
      </c>
      <c r="V210" s="28" t="s">
        <v>328</v>
      </c>
      <c r="W210" s="78" t="n">
        <f aca="false">G210*S210+H210*T210+I210*U210</f>
        <v>0</v>
      </c>
      <c r="X210" s="25"/>
      <c r="Y210" s="25"/>
      <c r="Z210" s="25"/>
    </row>
    <row r="211" customFormat="false" ht="15.75" hidden="false" customHeight="false" outlineLevel="0" collapsed="false">
      <c r="A211" s="25"/>
      <c r="B211" s="25"/>
      <c r="C211" s="25"/>
      <c r="D211" s="25"/>
      <c r="E211" s="25"/>
      <c r="F211" s="28" t="s">
        <v>329</v>
      </c>
      <c r="G211" s="103" t="n">
        <v>0</v>
      </c>
      <c r="H211" s="76" t="n">
        <v>0</v>
      </c>
      <c r="I211" s="77" t="n">
        <v>0</v>
      </c>
      <c r="J211" s="25"/>
      <c r="K211" s="61" t="n">
        <v>205</v>
      </c>
      <c r="L211" s="62" t="n">
        <f aca="false">$B$17+$B$18*EXP(-K211/$B$21)+$B$19*EXP(-K211/$B$22)+$B$20*EXP(-K211/$B$23)</f>
        <v>0.351535906135658</v>
      </c>
      <c r="M211" s="63" t="n">
        <f aca="false">EXP(-K211/$D$9)</f>
        <v>2.8513694510694E-008</v>
      </c>
      <c r="N211" s="63" t="n">
        <f aca="false">EXP(-K211/$D$8)</f>
        <v>0.152478154106913</v>
      </c>
      <c r="O211" s="64" t="n">
        <f aca="false">(K211*$B$17+$B$18*$B$21*(1-EXP(-K211/$B$21))+$B$19*$B$22*(1-EXP(-K211/$B$22))+$B$20*$B$23*(1-EXP(-K211/$B$23)))*$C$7</f>
        <v>1.56553877891568E-013</v>
      </c>
      <c r="P211" s="64" t="n">
        <f aca="false">$D$9*(1-EXP(-K211/$D$9))*$C$9</f>
        <v>2.3656125698281E-012</v>
      </c>
      <c r="Q211" s="65" t="n">
        <f aca="false">$D$8*(1-EXP(-K211/$D$8))*$C$8</f>
        <v>3.31547373250802E-011</v>
      </c>
      <c r="R211" s="66" t="n">
        <f aca="false">$B$13-K211</f>
        <v>295</v>
      </c>
      <c r="S211" s="67" t="n">
        <f aca="false">VLOOKUP($R211,$K$6:$Q$506,5)/$C$26</f>
        <v>0.66510229219638</v>
      </c>
      <c r="T211" s="68" t="n">
        <f aca="false">VLOOKUP($R211,$K$6:$Q$506,6)/$C$26</f>
        <v>7.55598023600179</v>
      </c>
      <c r="U211" s="69" t="n">
        <f aca="false">VLOOKUP($R211,$K$6:$Q$506,7)/$C$26</f>
        <v>116.607932802245</v>
      </c>
      <c r="V211" s="28" t="s">
        <v>329</v>
      </c>
      <c r="W211" s="78" t="n">
        <f aca="false">G211*S211+H211*T211+I211*U211</f>
        <v>0</v>
      </c>
      <c r="X211" s="25"/>
      <c r="Y211" s="25"/>
      <c r="Z211" s="25"/>
    </row>
    <row r="212" customFormat="false" ht="15.75" hidden="false" customHeight="false" outlineLevel="0" collapsed="false">
      <c r="A212" s="25"/>
      <c r="B212" s="25"/>
      <c r="C212" s="25"/>
      <c r="D212" s="25"/>
      <c r="E212" s="25"/>
      <c r="F212" s="28" t="s">
        <v>330</v>
      </c>
      <c r="G212" s="103" t="n">
        <v>0</v>
      </c>
      <c r="H212" s="76" t="n">
        <v>0</v>
      </c>
      <c r="I212" s="77" t="n">
        <v>0</v>
      </c>
      <c r="J212" s="25"/>
      <c r="K212" s="61" t="n">
        <v>206</v>
      </c>
      <c r="L212" s="62" t="n">
        <f aca="false">$B$17+$B$18*EXP(-K212/$B$21)+$B$19*EXP(-K212/$B$22)+$B$20*EXP(-K212/$B$23)</f>
        <v>0.351170696984207</v>
      </c>
      <c r="M212" s="63" t="n">
        <f aca="false">EXP(-K212/$D$9)</f>
        <v>2.61968380482404E-008</v>
      </c>
      <c r="N212" s="63" t="n">
        <f aca="false">EXP(-K212/$D$8)</f>
        <v>0.151085669271137</v>
      </c>
      <c r="O212" s="64" t="n">
        <f aca="false">(K212*$B$17+$B$18*$B$21*(1-EXP(-K212/$B$21))+$B$19*$B$22*(1-EXP(-K212/$B$22))+$B$20*$B$23*(1-EXP(-K212/$B$23)))*$C$7</f>
        <v>1.571528895527E-013</v>
      </c>
      <c r="P212" s="64" t="n">
        <f aca="false">$D$9*(1-EXP(-K212/$D$9))*$C$9</f>
        <v>2.36561257530888E-012</v>
      </c>
      <c r="Q212" s="65" t="n">
        <f aca="false">$D$8*(1-EXP(-K212/$D$8))*$C$8</f>
        <v>3.32092108105521E-011</v>
      </c>
      <c r="R212" s="66" t="n">
        <f aca="false">$B$13-K212</f>
        <v>294</v>
      </c>
      <c r="S212" s="67" t="n">
        <f aca="false">VLOOKUP($R212,$K$6:$Q$506,5)/$C$26</f>
        <v>0.663340404253836</v>
      </c>
      <c r="T212" s="68" t="n">
        <f aca="false">VLOOKUP($R212,$K$6:$Q$506,6)/$C$26</f>
        <v>7.55598023599251</v>
      </c>
      <c r="U212" s="69" t="n">
        <f aca="false">VLOOKUP($R212,$K$6:$Q$506,7)/$C$26</f>
        <v>116.531033052743</v>
      </c>
      <c r="V212" s="28" t="s">
        <v>330</v>
      </c>
      <c r="W212" s="78" t="n">
        <f aca="false">G212*S212+H212*T212+I212*U212</f>
        <v>0</v>
      </c>
      <c r="X212" s="25"/>
      <c r="Y212" s="25"/>
      <c r="Z212" s="25"/>
    </row>
    <row r="213" customFormat="false" ht="15.75" hidden="false" customHeight="false" outlineLevel="0" collapsed="false">
      <c r="A213" s="25"/>
      <c r="B213" s="25"/>
      <c r="C213" s="25"/>
      <c r="D213" s="25"/>
      <c r="E213" s="25"/>
      <c r="F213" s="28" t="s">
        <v>331</v>
      </c>
      <c r="G213" s="103" t="n">
        <v>0</v>
      </c>
      <c r="H213" s="76" t="n">
        <v>0</v>
      </c>
      <c r="I213" s="77" t="n">
        <v>0</v>
      </c>
      <c r="J213" s="25"/>
      <c r="K213" s="61" t="n">
        <v>207</v>
      </c>
      <c r="L213" s="62" t="n">
        <f aca="false">$B$17+$B$18*EXP(-K213/$B$21)+$B$19*EXP(-K213/$B$22)+$B$20*EXP(-K213/$B$23)</f>
        <v>0.350807095259451</v>
      </c>
      <c r="M213" s="63" t="n">
        <f aca="false">EXP(-K213/$D$9)</f>
        <v>2.40682358250121E-008</v>
      </c>
      <c r="N213" s="63" t="n">
        <f aca="false">EXP(-K213/$D$8)</f>
        <v>0.149705901103064</v>
      </c>
      <c r="O213" s="64" t="n">
        <f aca="false">(K213*$B$17+$B$18*$B$21*(1-EXP(-K213/$B$21))+$B$19*$B$22*(1-EXP(-K213/$B$22))+$B$20*$B$23*(1-EXP(-K213/$B$23)))*$C$7</f>
        <v>1.57751279952973E-013</v>
      </c>
      <c r="P213" s="64" t="n">
        <f aca="false">$D$9*(1-EXP(-K213/$D$9))*$C$9</f>
        <v>2.36561258034433E-012</v>
      </c>
      <c r="Q213" s="65" t="n">
        <f aca="false">$D$8*(1-EXP(-K213/$D$8))*$C$8</f>
        <v>3.32631868247441E-011</v>
      </c>
      <c r="R213" s="66" t="n">
        <f aca="false">$B$13-K213</f>
        <v>293</v>
      </c>
      <c r="S213" s="67" t="n">
        <f aca="false">VLOOKUP($R213,$K$6:$Q$506,5)/$C$26</f>
        <v>0.661577035215053</v>
      </c>
      <c r="T213" s="68" t="n">
        <f aca="false">VLOOKUP($R213,$K$6:$Q$506,6)/$C$26</f>
        <v>7.55598023598241</v>
      </c>
      <c r="U213" s="69" t="n">
        <f aca="false">VLOOKUP($R213,$K$6:$Q$506,7)/$C$26</f>
        <v>116.453424554784</v>
      </c>
      <c r="V213" s="28" t="s">
        <v>331</v>
      </c>
      <c r="W213" s="78" t="n">
        <f aca="false">G213*S213+H213*T213+I213*U213</f>
        <v>0</v>
      </c>
      <c r="X213" s="25"/>
      <c r="Y213" s="25"/>
      <c r="Z213" s="25"/>
    </row>
    <row r="214" customFormat="false" ht="15.75" hidden="false" customHeight="false" outlineLevel="0" collapsed="false">
      <c r="A214" s="25"/>
      <c r="B214" s="25"/>
      <c r="C214" s="25"/>
      <c r="D214" s="25"/>
      <c r="E214" s="25"/>
      <c r="F214" s="28" t="s">
        <v>332</v>
      </c>
      <c r="G214" s="103" t="n">
        <v>0</v>
      </c>
      <c r="H214" s="76" t="n">
        <v>0</v>
      </c>
      <c r="I214" s="77" t="n">
        <v>0</v>
      </c>
      <c r="J214" s="25"/>
      <c r="K214" s="61" t="n">
        <v>208</v>
      </c>
      <c r="L214" s="62" t="n">
        <f aca="false">$B$17+$B$18*EXP(-K214/$B$21)+$B$19*EXP(-K214/$B$22)+$B$20*EXP(-K214/$B$23)</f>
        <v>0.350445078462985</v>
      </c>
      <c r="M214" s="63" t="n">
        <f aca="false">EXP(-K214/$D$9)</f>
        <v>2.21125913998352E-008</v>
      </c>
      <c r="N214" s="63" t="n">
        <f aca="false">EXP(-K214/$D$8)</f>
        <v>0.148338733469554</v>
      </c>
      <c r="O214" s="64" t="n">
        <f aca="false">(K214*$B$17+$B$18*$B$21*(1-EXP(-K214/$B$21))+$B$19*$B$22*(1-EXP(-K214/$B$22))+$B$20*$B$23*(1-EXP(-K214/$B$23)))*$C$7</f>
        <v>1.58349051813586E-013</v>
      </c>
      <c r="P214" s="64" t="n">
        <f aca="false">$D$9*(1-EXP(-K214/$D$9))*$C$9</f>
        <v>2.36561258497063E-012</v>
      </c>
      <c r="Q214" s="65" t="n">
        <f aca="false">$D$8*(1-EXP(-K214/$D$8))*$C$8</f>
        <v>3.33166699107412E-011</v>
      </c>
      <c r="R214" s="66" t="n">
        <f aca="false">$B$13-K214</f>
        <v>292</v>
      </c>
      <c r="S214" s="67" t="n">
        <f aca="false">VLOOKUP($R214,$K$6:$Q$506,5)/$C$26</f>
        <v>0.659812180980052</v>
      </c>
      <c r="T214" s="68" t="n">
        <f aca="false">VLOOKUP($R214,$K$6:$Q$506,6)/$C$26</f>
        <v>7.55598023597142</v>
      </c>
      <c r="U214" s="69" t="n">
        <f aca="false">VLOOKUP($R214,$K$6:$Q$506,7)/$C$26</f>
        <v>116.37510077617</v>
      </c>
      <c r="V214" s="28" t="s">
        <v>332</v>
      </c>
      <c r="W214" s="78" t="n">
        <f aca="false">G214*S214+H214*T214+I214*U214</f>
        <v>0</v>
      </c>
      <c r="X214" s="25"/>
      <c r="Y214" s="25"/>
      <c r="Z214" s="25"/>
    </row>
    <row r="215" customFormat="false" ht="15.75" hidden="false" customHeight="false" outlineLevel="0" collapsed="false">
      <c r="A215" s="25"/>
      <c r="B215" s="25"/>
      <c r="C215" s="25"/>
      <c r="D215" s="25"/>
      <c r="E215" s="25"/>
      <c r="F215" s="28" t="s">
        <v>333</v>
      </c>
      <c r="G215" s="103" t="n">
        <v>0</v>
      </c>
      <c r="H215" s="76" t="n">
        <v>0</v>
      </c>
      <c r="I215" s="77" t="n">
        <v>0</v>
      </c>
      <c r="J215" s="25"/>
      <c r="K215" s="61" t="n">
        <v>209</v>
      </c>
      <c r="L215" s="62" t="n">
        <f aca="false">$B$17+$B$18*EXP(-K215/$B$21)+$B$19*EXP(-K215/$B$22)+$B$20*EXP(-K215/$B$23)</f>
        <v>0.350084624650864</v>
      </c>
      <c r="M215" s="63" t="n">
        <f aca="false">EXP(-K215/$D$9)</f>
        <v>2.03158512311037E-008</v>
      </c>
      <c r="N215" s="63" t="n">
        <f aca="false">EXP(-K215/$D$8)</f>
        <v>0.146984051298035</v>
      </c>
      <c r="O215" s="64" t="n">
        <f aca="false">(K215*$B$17+$B$18*$B$21*(1-EXP(-K215/$B$21))+$B$19*$B$22*(1-EXP(-K215/$B$22))+$B$20*$B$23*(1-EXP(-K215/$B$23)))*$C$7</f>
        <v>1.5894620781785E-013</v>
      </c>
      <c r="P215" s="64" t="n">
        <f aca="false">$D$9*(1-EXP(-K215/$D$9))*$C$9</f>
        <v>2.36561258922102E-012</v>
      </c>
      <c r="Q215" s="65" t="n">
        <f aca="false">$D$8*(1-EXP(-K215/$D$8))*$C$8</f>
        <v>3.33696645701395E-011</v>
      </c>
      <c r="R215" s="66" t="n">
        <f aca="false">$B$13-K215</f>
        <v>291</v>
      </c>
      <c r="S215" s="67" t="n">
        <f aca="false">VLOOKUP($R215,$K$6:$Q$506,5)/$C$26</f>
        <v>0.658045837429012</v>
      </c>
      <c r="T215" s="68" t="n">
        <f aca="false">VLOOKUP($R215,$K$6:$Q$506,6)/$C$26</f>
        <v>7.55598023595945</v>
      </c>
      <c r="U215" s="69" t="n">
        <f aca="false">VLOOKUP($R215,$K$6:$Q$506,7)/$C$26</f>
        <v>116.296055124498</v>
      </c>
      <c r="V215" s="28" t="s">
        <v>333</v>
      </c>
      <c r="W215" s="78" t="n">
        <f aca="false">G215*S215+H215*T215+I215*U215</f>
        <v>0</v>
      </c>
      <c r="X215" s="25"/>
      <c r="Y215" s="25"/>
      <c r="Z215" s="25"/>
    </row>
    <row r="216" customFormat="false" ht="15.75" hidden="false" customHeight="false" outlineLevel="0" collapsed="false">
      <c r="A216" s="25"/>
      <c r="B216" s="25"/>
      <c r="C216" s="25"/>
      <c r="D216" s="25"/>
      <c r="E216" s="25"/>
      <c r="F216" s="28" t="s">
        <v>334</v>
      </c>
      <c r="G216" s="103" t="n">
        <v>0</v>
      </c>
      <c r="H216" s="76" t="n">
        <v>0</v>
      </c>
      <c r="I216" s="77" t="n">
        <v>0</v>
      </c>
      <c r="J216" s="25"/>
      <c r="K216" s="61" t="n">
        <v>210</v>
      </c>
      <c r="L216" s="62" t="n">
        <f aca="false">$B$17+$B$18*EXP(-K216/$B$21)+$B$19*EXP(-K216/$B$22)+$B$20*EXP(-K216/$B$23)</f>
        <v>0.349725712418762</v>
      </c>
      <c r="M216" s="63" t="n">
        <f aca="false">EXP(-K216/$D$9)</f>
        <v>1.86651036860118E-008</v>
      </c>
      <c r="N216" s="63" t="n">
        <f aca="false">EXP(-K216/$D$8)</f>
        <v>0.145641740566821</v>
      </c>
      <c r="O216" s="64" t="n">
        <f aca="false">(K216*$B$17+$B$18*$B$21*(1-EXP(-K216/$B$21))+$B$19*$B$22*(1-EXP(-K216/$B$22))+$B$20*$B$23*(1-EXP(-K216/$B$23)))*$C$7</f>
        <v>1.59542750612132E-013</v>
      </c>
      <c r="P216" s="64" t="n">
        <f aca="false">$D$9*(1-EXP(-K216/$D$9))*$C$9</f>
        <v>2.36561259312605E-012</v>
      </c>
      <c r="Q216" s="65" t="n">
        <f aca="false">$D$8*(1-EXP(-K216/$D$8))*$C$8</f>
        <v>3.34221752634245E-011</v>
      </c>
      <c r="R216" s="66" t="n">
        <f aca="false">$B$13-K216</f>
        <v>290</v>
      </c>
      <c r="S216" s="67" t="n">
        <f aca="false">VLOOKUP($R216,$K$6:$Q$506,5)/$C$26</f>
        <v>0.656278000421966</v>
      </c>
      <c r="T216" s="68" t="n">
        <f aca="false">VLOOKUP($R216,$K$6:$Q$506,6)/$C$26</f>
        <v>7.55598023594642</v>
      </c>
      <c r="U216" s="69" t="n">
        <f aca="false">VLOOKUP($R216,$K$6:$Q$506,7)/$C$26</f>
        <v>116.216280946607</v>
      </c>
      <c r="V216" s="28" t="s">
        <v>334</v>
      </c>
      <c r="W216" s="78" t="n">
        <f aca="false">G216*S216+H216*T216+I216*U216</f>
        <v>0</v>
      </c>
      <c r="X216" s="25"/>
      <c r="Y216" s="25"/>
      <c r="Z216" s="25"/>
    </row>
    <row r="217" customFormat="false" ht="15.75" hidden="false" customHeight="false" outlineLevel="0" collapsed="false">
      <c r="A217" s="25"/>
      <c r="B217" s="25"/>
      <c r="C217" s="25"/>
      <c r="D217" s="25"/>
      <c r="E217" s="25"/>
      <c r="F217" s="28" t="s">
        <v>335</v>
      </c>
      <c r="G217" s="103" t="n">
        <v>0</v>
      </c>
      <c r="H217" s="76" t="n">
        <v>0</v>
      </c>
      <c r="I217" s="77" t="n">
        <v>0</v>
      </c>
      <c r="J217" s="25"/>
      <c r="K217" s="61" t="n">
        <v>211</v>
      </c>
      <c r="L217" s="62" t="n">
        <f aca="false">$B$17+$B$18*EXP(-K217/$B$21)+$B$19*EXP(-K217/$B$22)+$B$20*EXP(-K217/$B$23)</f>
        <v>0.349368320887542</v>
      </c>
      <c r="M217" s="63" t="n">
        <f aca="false">EXP(-K217/$D$9)</f>
        <v>1.71484862557072E-008</v>
      </c>
      <c r="N217" s="63" t="n">
        <f aca="false">EXP(-K217/$D$8)</f>
        <v>0.144311688295508</v>
      </c>
      <c r="O217" s="64" t="n">
        <f aca="false">(K217*$B$17+$B$18*$B$21*(1-EXP(-K217/$B$21))+$B$19*$B$22*(1-EXP(-K217/$B$22))+$B$20*$B$23*(1-EXP(-K217/$B$23)))*$C$7</f>
        <v>1.60138682806754E-013</v>
      </c>
      <c r="P217" s="64" t="n">
        <f aca="false">$D$9*(1-EXP(-K217/$D$9))*$C$9</f>
        <v>2.36561259671378E-012</v>
      </c>
      <c r="Q217" s="65" t="n">
        <f aca="false">$D$8*(1-EXP(-K217/$D$8))*$C$8</f>
        <v>3.34742064103474E-011</v>
      </c>
      <c r="R217" s="66" t="n">
        <f aca="false">$B$13-K217</f>
        <v>289</v>
      </c>
      <c r="S217" s="67" t="n">
        <f aca="false">VLOOKUP($R217,$K$6:$Q$506,5)/$C$26</f>
        <v>0.654508665798471</v>
      </c>
      <c r="T217" s="68" t="n">
        <f aca="false">VLOOKUP($R217,$K$6:$Q$506,6)/$C$26</f>
        <v>7.55598023593225</v>
      </c>
      <c r="U217" s="69" t="n">
        <f aca="false">VLOOKUP($R217,$K$6:$Q$506,7)/$C$26</f>
        <v>116.135771528018</v>
      </c>
      <c r="V217" s="28" t="s">
        <v>335</v>
      </c>
      <c r="W217" s="78" t="n">
        <f aca="false">G217*S217+H217*T217+I217*U217</f>
        <v>0</v>
      </c>
      <c r="X217" s="25"/>
      <c r="Y217" s="25"/>
      <c r="Z217" s="25"/>
    </row>
    <row r="218" customFormat="false" ht="15.75" hidden="false" customHeight="false" outlineLevel="0" collapsed="false">
      <c r="A218" s="25"/>
      <c r="B218" s="25"/>
      <c r="C218" s="25"/>
      <c r="D218" s="25"/>
      <c r="E218" s="25"/>
      <c r="F218" s="28" t="s">
        <v>336</v>
      </c>
      <c r="G218" s="103" t="n">
        <v>0</v>
      </c>
      <c r="H218" s="76" t="n">
        <v>0</v>
      </c>
      <c r="I218" s="77" t="n">
        <v>0</v>
      </c>
      <c r="J218" s="25"/>
      <c r="K218" s="61" t="n">
        <v>212</v>
      </c>
      <c r="L218" s="62" t="n">
        <f aca="false">$B$17+$B$18*EXP(-K218/$B$21)+$B$19*EXP(-K218/$B$22)+$B$20*EXP(-K218/$B$23)</f>
        <v>0.349012429689213</v>
      </c>
      <c r="M218" s="63" t="n">
        <f aca="false">EXP(-K218/$D$9)</f>
        <v>1.57551003095987E-008</v>
      </c>
      <c r="N218" s="63" t="n">
        <f aca="false">EXP(-K218/$D$8)</f>
        <v>0.142993782535474</v>
      </c>
      <c r="O218" s="64" t="n">
        <f aca="false">(K218*$B$17+$B$18*$B$21*(1-EXP(-K218/$B$21))+$B$19*$B$22*(1-EXP(-K218/$B$22))+$B$20*$B$23*(1-EXP(-K218/$B$23)))*$C$7</f>
        <v>1.60734006976879E-013</v>
      </c>
      <c r="P218" s="64" t="n">
        <f aca="false">$D$9*(1-EXP(-K218/$D$9))*$C$9</f>
        <v>2.36561260000999E-012</v>
      </c>
      <c r="Q218" s="65" t="n">
        <f aca="false">$D$8*(1-EXP(-K218/$D$8))*$C$8</f>
        <v>3.35257623902963E-011</v>
      </c>
      <c r="R218" s="66" t="n">
        <f aca="false">$B$13-K218</f>
        <v>288</v>
      </c>
      <c r="S218" s="67" t="n">
        <f aca="false">VLOOKUP($R218,$K$6:$Q$506,5)/$C$26</f>
        <v>0.652737829377286</v>
      </c>
      <c r="T218" s="68" t="n">
        <f aca="false">VLOOKUP($R218,$K$6:$Q$506,6)/$C$26</f>
        <v>7.55598023591682</v>
      </c>
      <c r="U218" s="69" t="n">
        <f aca="false">VLOOKUP($R218,$K$6:$Q$506,7)/$C$26</f>
        <v>116.054520092367</v>
      </c>
      <c r="V218" s="28" t="s">
        <v>336</v>
      </c>
      <c r="W218" s="78" t="n">
        <f aca="false">G218*S218+H218*T218+I218*U218</f>
        <v>0</v>
      </c>
      <c r="X218" s="25"/>
      <c r="Y218" s="25"/>
      <c r="Z218" s="25"/>
    </row>
    <row r="219" customFormat="false" ht="15.75" hidden="false" customHeight="false" outlineLevel="0" collapsed="false">
      <c r="A219" s="25"/>
      <c r="B219" s="25"/>
      <c r="C219" s="25"/>
      <c r="D219" s="25"/>
      <c r="E219" s="25"/>
      <c r="F219" s="28" t="s">
        <v>337</v>
      </c>
      <c r="G219" s="103" t="n">
        <v>0</v>
      </c>
      <c r="H219" s="76" t="n">
        <v>0</v>
      </c>
      <c r="I219" s="77" t="n">
        <v>0</v>
      </c>
      <c r="J219" s="25"/>
      <c r="K219" s="61" t="n">
        <v>213</v>
      </c>
      <c r="L219" s="62" t="n">
        <f aca="false">$B$17+$B$18*EXP(-K219/$B$21)+$B$19*EXP(-K219/$B$22)+$B$20*EXP(-K219/$B$23)</f>
        <v>0.348658018953256</v>
      </c>
      <c r="M219" s="63" t="n">
        <f aca="false">EXP(-K219/$D$9)</f>
        <v>1.4474932776233E-008</v>
      </c>
      <c r="N219" s="63" t="n">
        <f aca="false">EXP(-K219/$D$8)</f>
        <v>0.14168791236045</v>
      </c>
      <c r="O219" s="64" t="n">
        <f aca="false">(K219*$B$17+$B$18*$B$21*(1-EXP(-K219/$B$21))+$B$19*$B$22*(1-EXP(-K219/$B$22))+$B$20*$B$23*(1-EXP(-K219/$B$23)))*$C$7</f>
        <v>1.61328725663373E-013</v>
      </c>
      <c r="P219" s="64" t="n">
        <f aca="false">$D$9*(1-EXP(-K219/$D$9))*$C$9</f>
        <v>2.36561260303837E-012</v>
      </c>
      <c r="Q219" s="65" t="n">
        <f aca="false">$D$8*(1-EXP(-K219/$D$8))*$C$8</f>
        <v>3.35768475426654E-011</v>
      </c>
      <c r="R219" s="66" t="n">
        <f aca="false">$B$13-K219</f>
        <v>287</v>
      </c>
      <c r="S219" s="67" t="n">
        <f aca="false">VLOOKUP($R219,$K$6:$Q$506,5)/$C$26</f>
        <v>0.650965486956034</v>
      </c>
      <c r="T219" s="68" t="n">
        <f aca="false">VLOOKUP($R219,$K$6:$Q$506,6)/$C$26</f>
        <v>7.55598023590002</v>
      </c>
      <c r="U219" s="69" t="n">
        <f aca="false">VLOOKUP($R219,$K$6:$Q$506,7)/$C$26</f>
        <v>115.972519800834</v>
      </c>
      <c r="V219" s="28" t="s">
        <v>337</v>
      </c>
      <c r="W219" s="78" t="n">
        <f aca="false">G219*S219+H219*T219+I219*U219</f>
        <v>0</v>
      </c>
      <c r="X219" s="25"/>
      <c r="Y219" s="25"/>
      <c r="Z219" s="25"/>
    </row>
    <row r="220" customFormat="false" ht="15.75" hidden="false" customHeight="false" outlineLevel="0" collapsed="false">
      <c r="A220" s="25"/>
      <c r="B220" s="25"/>
      <c r="C220" s="25"/>
      <c r="D220" s="25"/>
      <c r="E220" s="25"/>
      <c r="F220" s="28" t="s">
        <v>338</v>
      </c>
      <c r="G220" s="103" t="n">
        <v>0</v>
      </c>
      <c r="H220" s="76" t="n">
        <v>0</v>
      </c>
      <c r="I220" s="77" t="n">
        <v>0</v>
      </c>
      <c r="J220" s="25"/>
      <c r="K220" s="61" t="n">
        <v>214</v>
      </c>
      <c r="L220" s="62" t="n">
        <f aca="false">$B$17+$B$18*EXP(-K220/$B$21)+$B$19*EXP(-K220/$B$22)+$B$20*EXP(-K220/$B$23)</f>
        <v>0.348305069293338</v>
      </c>
      <c r="M220" s="63" t="n">
        <f aca="false">EXP(-K220/$D$9)</f>
        <v>1.32987841879251E-008</v>
      </c>
      <c r="N220" s="63" t="n">
        <f aca="false">EXP(-K220/$D$8)</f>
        <v>0.140393967857184</v>
      </c>
      <c r="O220" s="64" t="n">
        <f aca="false">(K220*$B$17+$B$18*$B$21*(1-EXP(-K220/$B$21))+$B$19*$B$22*(1-EXP(-K220/$B$22))+$B$20*$B$23*(1-EXP(-K220/$B$23)))*$C$7</f>
        <v>1.61922841373639E-013</v>
      </c>
      <c r="P220" s="64" t="n">
        <f aca="false">$D$9*(1-EXP(-K220/$D$9))*$C$9</f>
        <v>2.36561260582068E-012</v>
      </c>
      <c r="Q220" s="65" t="n">
        <f aca="false">$D$8*(1-EXP(-K220/$D$8))*$C$8</f>
        <v>3.36274661672199E-011</v>
      </c>
      <c r="R220" s="66" t="n">
        <f aca="false">$B$13-K220</f>
        <v>286</v>
      </c>
      <c r="S220" s="67" t="n">
        <f aca="false">VLOOKUP($R220,$K$6:$Q$506,5)/$C$26</f>
        <v>0.649191634310856</v>
      </c>
      <c r="T220" s="68" t="n">
        <f aca="false">VLOOKUP($R220,$K$6:$Q$506,6)/$C$26</f>
        <v>7.55598023588174</v>
      </c>
      <c r="U220" s="69" t="n">
        <f aca="false">VLOOKUP($R220,$K$6:$Q$506,7)/$C$26</f>
        <v>115.889763751571</v>
      </c>
      <c r="V220" s="28" t="s">
        <v>338</v>
      </c>
      <c r="W220" s="78" t="n">
        <f aca="false">G220*S220+H220*T220+I220*U220</f>
        <v>0</v>
      </c>
      <c r="X220" s="25"/>
      <c r="Y220" s="25"/>
      <c r="Z220" s="25"/>
    </row>
    <row r="221" customFormat="false" ht="15.75" hidden="false" customHeight="false" outlineLevel="0" collapsed="false">
      <c r="A221" s="25"/>
      <c r="B221" s="25"/>
      <c r="C221" s="25"/>
      <c r="D221" s="25"/>
      <c r="E221" s="25"/>
      <c r="F221" s="28" t="s">
        <v>339</v>
      </c>
      <c r="G221" s="103" t="n">
        <v>0</v>
      </c>
      <c r="H221" s="76" t="n">
        <v>0</v>
      </c>
      <c r="I221" s="77" t="n">
        <v>0</v>
      </c>
      <c r="J221" s="25"/>
      <c r="K221" s="61" t="n">
        <v>215</v>
      </c>
      <c r="L221" s="62" t="n">
        <f aca="false">$B$17+$B$18*EXP(-K221/$B$21)+$B$19*EXP(-K221/$B$22)+$B$20*EXP(-K221/$B$23)</f>
        <v>0.347953561794362</v>
      </c>
      <c r="M221" s="63" t="n">
        <f aca="false">EXP(-K221/$D$9)</f>
        <v>1.22182025720628E-008</v>
      </c>
      <c r="N221" s="63" t="n">
        <f aca="false">EXP(-K221/$D$8)</f>
        <v>0.139111840116192</v>
      </c>
      <c r="O221" s="64" t="n">
        <f aca="false">(K221*$B$17+$B$18*$B$21*(1-EXP(-K221/$B$21))+$B$19*$B$22*(1-EXP(-K221/$B$22))+$B$20*$B$23*(1-EXP(-K221/$B$23)))*$C$7</f>
        <v>1.62516356582434E-013</v>
      </c>
      <c r="P221" s="64" t="n">
        <f aca="false">$D$9*(1-EXP(-K221/$D$9))*$C$9</f>
        <v>2.36561260837692E-012</v>
      </c>
      <c r="Q221" s="65" t="n">
        <f aca="false">$D$8*(1-EXP(-K221/$D$8))*$C$8</f>
        <v>3.36776225244581E-011</v>
      </c>
      <c r="R221" s="66" t="n">
        <f aca="false">$B$13-K221</f>
        <v>285</v>
      </c>
      <c r="S221" s="67" t="n">
        <f aca="false">VLOOKUP($R221,$K$6:$Q$506,5)/$C$26</f>
        <v>0.647416267196054</v>
      </c>
      <c r="T221" s="68" t="n">
        <f aca="false">VLOOKUP($R221,$K$6:$Q$506,6)/$C$26</f>
        <v>7.55598023586184</v>
      </c>
      <c r="U221" s="69" t="n">
        <f aca="false">VLOOKUP($R221,$K$6:$Q$506,7)/$C$26</f>
        <v>115.806244979118</v>
      </c>
      <c r="V221" s="28" t="s">
        <v>339</v>
      </c>
      <c r="W221" s="78" t="n">
        <f aca="false">G221*S221+H221*T221+I221*U221</f>
        <v>0</v>
      </c>
      <c r="X221" s="25"/>
      <c r="Y221" s="25"/>
      <c r="Z221" s="25"/>
    </row>
    <row r="222" customFormat="false" ht="15.75" hidden="false" customHeight="false" outlineLevel="0" collapsed="false">
      <c r="A222" s="25"/>
      <c r="B222" s="25"/>
      <c r="C222" s="25"/>
      <c r="D222" s="25"/>
      <c r="E222" s="25"/>
      <c r="F222" s="28" t="s">
        <v>340</v>
      </c>
      <c r="G222" s="103" t="n">
        <v>0</v>
      </c>
      <c r="H222" s="76" t="n">
        <v>0</v>
      </c>
      <c r="I222" s="77" t="n">
        <v>0</v>
      </c>
      <c r="J222" s="25"/>
      <c r="K222" s="61" t="n">
        <v>216</v>
      </c>
      <c r="L222" s="62" t="n">
        <f aca="false">$B$17+$B$18*EXP(-K222/$B$21)+$B$19*EXP(-K222/$B$22)+$B$20*EXP(-K222/$B$23)</f>
        <v>0.347603477999886</v>
      </c>
      <c r="M222" s="63" t="n">
        <f aca="false">EXP(-K222/$D$9)</f>
        <v>1.12254227140183E-008</v>
      </c>
      <c r="N222" s="63" t="n">
        <f aca="false">EXP(-K222/$D$8)</f>
        <v>0.137841421222591</v>
      </c>
      <c r="O222" s="64" t="n">
        <f aca="false">(K222*$B$17+$B$18*$B$21*(1-EXP(-K222/$B$21))+$B$19*$B$22*(1-EXP(-K222/$B$22))+$B$20*$B$23*(1-EXP(-K222/$B$23)))*$C$7</f>
        <v>1.63109273732656E-013</v>
      </c>
      <c r="P222" s="64" t="n">
        <f aca="false">$D$9*(1-EXP(-K222/$D$9))*$C$9</f>
        <v>2.36561261072545E-012</v>
      </c>
      <c r="Q222" s="65" t="n">
        <f aca="false">$D$8*(1-EXP(-K222/$D$8))*$C$8</f>
        <v>3.37273208359698E-011</v>
      </c>
      <c r="R222" s="66" t="n">
        <f aca="false">$B$13-K222</f>
        <v>284</v>
      </c>
      <c r="S222" s="67" t="n">
        <f aca="false">VLOOKUP($R222,$K$6:$Q$506,5)/$C$26</f>
        <v>0.645639381343733</v>
      </c>
      <c r="T222" s="68" t="n">
        <f aca="false">VLOOKUP($R222,$K$6:$Q$506,6)/$C$26</f>
        <v>7.55598023584018</v>
      </c>
      <c r="U222" s="69" t="n">
        <f aca="false">VLOOKUP($R222,$K$6:$Q$506,7)/$C$26</f>
        <v>115.721956453817</v>
      </c>
      <c r="V222" s="28" t="s">
        <v>340</v>
      </c>
      <c r="W222" s="78" t="n">
        <f aca="false">G222*S222+H222*T222+I222*U222</f>
        <v>0</v>
      </c>
      <c r="X222" s="25"/>
      <c r="Y222" s="25"/>
      <c r="Z222" s="25"/>
    </row>
    <row r="223" customFormat="false" ht="15.75" hidden="false" customHeight="false" outlineLevel="0" collapsed="false">
      <c r="A223" s="25"/>
      <c r="B223" s="25"/>
      <c r="C223" s="25"/>
      <c r="D223" s="25"/>
      <c r="E223" s="25"/>
      <c r="F223" s="28" t="s">
        <v>341</v>
      </c>
      <c r="G223" s="103" t="n">
        <v>0</v>
      </c>
      <c r="H223" s="76" t="n">
        <v>0</v>
      </c>
      <c r="I223" s="77" t="n">
        <v>0</v>
      </c>
      <c r="J223" s="25"/>
      <c r="K223" s="61" t="n">
        <v>217</v>
      </c>
      <c r="L223" s="62" t="n">
        <f aca="false">$B$17+$B$18*EXP(-K223/$B$21)+$B$19*EXP(-K223/$B$22)+$B$20*EXP(-K223/$B$23)</f>
        <v>0.347254799899867</v>
      </c>
      <c r="M223" s="63" t="n">
        <f aca="false">EXP(-K223/$D$9)</f>
        <v>1.0313310355201E-008</v>
      </c>
      <c r="N223" s="63" t="n">
        <f aca="false">EXP(-K223/$D$8)</f>
        <v>0.136582604247015</v>
      </c>
      <c r="O223" s="64" t="n">
        <f aca="false">(K223*$B$17+$B$18*$B$21*(1-EXP(-K223/$B$21))+$B$19*$B$22*(1-EXP(-K223/$B$22))+$B$20*$B$23*(1-EXP(-K223/$B$23)))*$C$7</f>
        <v>1.63701595236124E-013</v>
      </c>
      <c r="P223" s="64" t="n">
        <f aca="false">$D$9*(1-EXP(-K223/$D$9))*$C$9</f>
        <v>2.36561261288316E-012</v>
      </c>
      <c r="Q223" s="65" t="n">
        <f aca="false">$D$8*(1-EXP(-K223/$D$8))*$C$8</f>
        <v>3.37765652847917E-011</v>
      </c>
      <c r="R223" s="66" t="n">
        <f aca="false">$B$13-K223</f>
        <v>283</v>
      </c>
      <c r="S223" s="67" t="n">
        <f aca="false">VLOOKUP($R223,$K$6:$Q$506,5)/$C$26</f>
        <v>0.643860972463422</v>
      </c>
      <c r="T223" s="68" t="n">
        <f aca="false">VLOOKUP($R223,$K$6:$Q$506,6)/$C$26</f>
        <v>7.55598023581661</v>
      </c>
      <c r="U223" s="69" t="n">
        <f aca="false">VLOOKUP($R223,$K$6:$Q$506,7)/$C$26</f>
        <v>115.636891081222</v>
      </c>
      <c r="V223" s="28" t="s">
        <v>341</v>
      </c>
      <c r="W223" s="78" t="n">
        <f aca="false">G223*S223+H223*T223+I223*U223</f>
        <v>0</v>
      </c>
      <c r="X223" s="25"/>
      <c r="Y223" s="25"/>
      <c r="Z223" s="25"/>
    </row>
    <row r="224" customFormat="false" ht="15.75" hidden="false" customHeight="false" outlineLevel="0" collapsed="false">
      <c r="A224" s="25"/>
      <c r="B224" s="25"/>
      <c r="C224" s="25"/>
      <c r="D224" s="25"/>
      <c r="E224" s="25"/>
      <c r="F224" s="28" t="s">
        <v>342</v>
      </c>
      <c r="G224" s="103" t="n">
        <v>0</v>
      </c>
      <c r="H224" s="76" t="n">
        <v>0</v>
      </c>
      <c r="I224" s="77" t="n">
        <v>0</v>
      </c>
      <c r="J224" s="25"/>
      <c r="K224" s="61" t="n">
        <v>218</v>
      </c>
      <c r="L224" s="62" t="n">
        <f aca="false">$B$17+$B$18*EXP(-K224/$B$21)+$B$19*EXP(-K224/$B$22)+$B$20*EXP(-K224/$B$23)</f>
        <v>0.346907509918747</v>
      </c>
      <c r="M224" s="63" t="n">
        <f aca="false">EXP(-K224/$D$9)</f>
        <v>9.47531092525073E-009</v>
      </c>
      <c r="N224" s="63" t="n">
        <f aca="false">EXP(-K224/$D$8)</f>
        <v>0.135335283236613</v>
      </c>
      <c r="O224" s="64" t="n">
        <f aca="false">(K224*$B$17+$B$18*$B$21*(1-EXP(-K224/$B$21))+$B$19*$B$22*(1-EXP(-K224/$B$22))+$B$20*$B$23*(1-EXP(-K224/$B$23)))*$C$7</f>
        <v>1.64293323474321E-013</v>
      </c>
      <c r="P224" s="64" t="n">
        <f aca="false">$D$9*(1-EXP(-K224/$D$9))*$C$9</f>
        <v>2.36561261486554E-012</v>
      </c>
      <c r="Q224" s="65" t="n">
        <f aca="false">$D$8*(1-EXP(-K224/$D$8))*$C$8</f>
        <v>3.38253600157598E-011</v>
      </c>
      <c r="R224" s="66" t="n">
        <f aca="false">$B$13-K224</f>
        <v>282</v>
      </c>
      <c r="S224" s="67" t="n">
        <f aca="false">VLOOKUP($R224,$K$6:$Q$506,5)/$C$26</f>
        <v>0.642081036241693</v>
      </c>
      <c r="T224" s="68" t="n">
        <f aca="false">VLOOKUP($R224,$K$6:$Q$506,6)/$C$26</f>
        <v>7.55598023579095</v>
      </c>
      <c r="U224" s="69" t="n">
        <f aca="false">VLOOKUP($R224,$K$6:$Q$506,7)/$C$26</f>
        <v>115.551041701501</v>
      </c>
      <c r="V224" s="28" t="s">
        <v>342</v>
      </c>
      <c r="W224" s="78" t="n">
        <f aca="false">G224*S224+H224*T224+I224*U224</f>
        <v>0</v>
      </c>
      <c r="X224" s="25"/>
      <c r="Y224" s="25"/>
      <c r="Z224" s="25"/>
    </row>
    <row r="225" customFormat="false" ht="15.75" hidden="false" customHeight="false" outlineLevel="0" collapsed="false">
      <c r="A225" s="25"/>
      <c r="B225" s="25"/>
      <c r="C225" s="25"/>
      <c r="D225" s="25"/>
      <c r="E225" s="25"/>
      <c r="F225" s="28" t="s">
        <v>343</v>
      </c>
      <c r="G225" s="103" t="n">
        <v>0</v>
      </c>
      <c r="H225" s="76" t="n">
        <v>0</v>
      </c>
      <c r="I225" s="77" t="n">
        <v>0</v>
      </c>
      <c r="J225" s="25"/>
      <c r="K225" s="61" t="n">
        <v>219</v>
      </c>
      <c r="L225" s="62" t="n">
        <f aca="false">$B$17+$B$18*EXP(-K225/$B$21)+$B$19*EXP(-K225/$B$22)+$B$20*EXP(-K225/$B$23)</f>
        <v>0.346561590903848</v>
      </c>
      <c r="M225" s="63" t="n">
        <f aca="false">EXP(-K225/$D$9)</f>
        <v>8.70540243995464E-009</v>
      </c>
      <c r="N225" s="63" t="n">
        <f aca="false">EXP(-K225/$D$8)</f>
        <v>0.134099353206135</v>
      </c>
      <c r="O225" s="64" t="n">
        <f aca="false">(K225*$B$17+$B$18*$B$21*(1-EXP(-K225/$B$21))+$B$19*$B$22*(1-EXP(-K225/$B$22))+$B$20*$B$23*(1-EXP(-K225/$B$23)))*$C$7</f>
        <v>1.6488446079913E-013</v>
      </c>
      <c r="P225" s="64" t="n">
        <f aca="false">$D$9*(1-EXP(-K225/$D$9))*$C$9</f>
        <v>2.36561261668685E-012</v>
      </c>
      <c r="Q225" s="65" t="n">
        <f aca="false">$D$8*(1-EXP(-K225/$D$8))*$C$8</f>
        <v>3.38737091358577E-011</v>
      </c>
      <c r="R225" s="66" t="n">
        <f aca="false">$B$13-K225</f>
        <v>281</v>
      </c>
      <c r="S225" s="67" t="n">
        <f aca="false">VLOOKUP($R225,$K$6:$Q$506,5)/$C$26</f>
        <v>0.640299568341771</v>
      </c>
      <c r="T225" s="68" t="n">
        <f aca="false">VLOOKUP($R225,$K$6:$Q$506,6)/$C$26</f>
        <v>7.55598023576302</v>
      </c>
      <c r="U225" s="69" t="n">
        <f aca="false">VLOOKUP($R225,$K$6:$Q$506,7)/$C$26</f>
        <v>115.464401088832</v>
      </c>
      <c r="V225" s="28" t="s">
        <v>343</v>
      </c>
      <c r="W225" s="78" t="n">
        <f aca="false">G225*S225+H225*T225+I225*U225</f>
        <v>0</v>
      </c>
      <c r="X225" s="25"/>
      <c r="Y225" s="25"/>
      <c r="Z225" s="25"/>
    </row>
    <row r="226" customFormat="false" ht="15.75" hidden="false" customHeight="false" outlineLevel="0" collapsed="false">
      <c r="A226" s="25"/>
      <c r="B226" s="25"/>
      <c r="C226" s="25"/>
      <c r="D226" s="25"/>
      <c r="E226" s="25"/>
      <c r="F226" s="28" t="s">
        <v>344</v>
      </c>
      <c r="G226" s="103" t="n">
        <v>0</v>
      </c>
      <c r="H226" s="76" t="n">
        <v>0</v>
      </c>
      <c r="I226" s="77" t="n">
        <v>0</v>
      </c>
      <c r="J226" s="25"/>
      <c r="K226" s="61" t="n">
        <v>220</v>
      </c>
      <c r="L226" s="62" t="n">
        <f aca="false">$B$17+$B$18*EXP(-K226/$B$21)+$B$19*EXP(-K226/$B$22)+$B$20*EXP(-K226/$B$23)</f>
        <v>0.346217026114089</v>
      </c>
      <c r="M226" s="63" t="n">
        <f aca="false">EXP(-K226/$D$9)</f>
        <v>7.99805222640361E-009</v>
      </c>
      <c r="N226" s="63" t="n">
        <f aca="false">EXP(-K226/$D$8)</f>
        <v>0.132874710129094</v>
      </c>
      <c r="O226" s="64" t="n">
        <f aca="false">(K226*$B$17+$B$18*$B$21*(1-EXP(-K226/$B$21))+$B$19*$B$22*(1-EXP(-K226/$B$22))+$B$20*$B$23*(1-EXP(-K226/$B$23)))*$C$7</f>
        <v>1.65475009533542E-013</v>
      </c>
      <c r="P226" s="64" t="n">
        <f aca="false">$D$9*(1-EXP(-K226/$D$9))*$C$9</f>
        <v>2.36561261836016E-012</v>
      </c>
      <c r="Q226" s="65" t="n">
        <f aca="false">$D$8*(1-EXP(-K226/$D$8))*$C$8</f>
        <v>3.39216167145626E-011</v>
      </c>
      <c r="R226" s="66" t="n">
        <f aca="false">$B$13-K226</f>
        <v>280</v>
      </c>
      <c r="S226" s="67" t="n">
        <f aca="false">VLOOKUP($R226,$K$6:$Q$506,5)/$C$26</f>
        <v>0.638516564403124</v>
      </c>
      <c r="T226" s="68" t="n">
        <f aca="false">VLOOKUP($R226,$K$6:$Q$506,6)/$C$26</f>
        <v>7.55598023573262</v>
      </c>
      <c r="U226" s="69" t="n">
        <f aca="false">VLOOKUP($R226,$K$6:$Q$506,7)/$C$26</f>
        <v>115.376961950798</v>
      </c>
      <c r="V226" s="28" t="s">
        <v>344</v>
      </c>
      <c r="W226" s="78" t="n">
        <f aca="false">G226*S226+H226*T226+I226*U226</f>
        <v>0</v>
      </c>
      <c r="X226" s="25"/>
      <c r="Y226" s="25"/>
      <c r="Z226" s="25"/>
    </row>
    <row r="227" customFormat="false" ht="15.75" hidden="false" customHeight="false" outlineLevel="0" collapsed="false">
      <c r="A227" s="25"/>
      <c r="B227" s="25"/>
      <c r="C227" s="25"/>
      <c r="D227" s="25"/>
      <c r="E227" s="25"/>
      <c r="F227" s="28" t="s">
        <v>345</v>
      </c>
      <c r="G227" s="103" t="n">
        <v>0</v>
      </c>
      <c r="H227" s="76" t="n">
        <v>0</v>
      </c>
      <c r="I227" s="77" t="n">
        <v>0</v>
      </c>
      <c r="J227" s="25"/>
      <c r="K227" s="61" t="n">
        <v>221</v>
      </c>
      <c r="L227" s="62" t="n">
        <f aca="false">$B$17+$B$18*EXP(-K227/$B$21)+$B$19*EXP(-K227/$B$22)+$B$20*EXP(-K227/$B$23)</f>
        <v>0.345873799209009</v>
      </c>
      <c r="M227" s="63" t="n">
        <f aca="false">EXP(-K227/$D$9)</f>
        <v>7.34817716441072E-009</v>
      </c>
      <c r="N227" s="63" t="n">
        <f aca="false">EXP(-K227/$D$8)</f>
        <v>0.131661250929009</v>
      </c>
      <c r="O227" s="64" t="n">
        <f aca="false">(K227*$B$17+$B$18*$B$21*(1-EXP(-K227/$B$21))+$B$19*$B$22*(1-EXP(-K227/$B$22))+$B$20*$B$23*(1-EXP(-K227/$B$23)))*$C$7</f>
        <v>1.6606497197235E-013</v>
      </c>
      <c r="P227" s="64" t="n">
        <f aca="false">$D$9*(1-EXP(-K227/$D$9))*$C$9</f>
        <v>2.36561261989751E-012</v>
      </c>
      <c r="Q227" s="65" t="n">
        <f aca="false">$D$8*(1-EXP(-K227/$D$8))*$C$8</f>
        <v>3.3969086784188E-011</v>
      </c>
      <c r="R227" s="66" t="n">
        <f aca="false">$B$13-K227</f>
        <v>279</v>
      </c>
      <c r="S227" s="67" t="n">
        <f aca="false">VLOOKUP($R227,$K$6:$Q$506,5)/$C$26</f>
        <v>0.636732020041056</v>
      </c>
      <c r="T227" s="68" t="n">
        <f aca="false">VLOOKUP($R227,$K$6:$Q$506,6)/$C$26</f>
        <v>7.55598023569954</v>
      </c>
      <c r="U227" s="69" t="n">
        <f aca="false">VLOOKUP($R227,$K$6:$Q$506,7)/$C$26</f>
        <v>115.288716927769</v>
      </c>
      <c r="V227" s="28" t="s">
        <v>345</v>
      </c>
      <c r="W227" s="78" t="n">
        <f aca="false">G227*S227+H227*T227+I227*U227</f>
        <v>0</v>
      </c>
      <c r="X227" s="25"/>
      <c r="Y227" s="25"/>
      <c r="Z227" s="25"/>
    </row>
    <row r="228" customFormat="false" ht="15.75" hidden="false" customHeight="false" outlineLevel="0" collapsed="false">
      <c r="A228" s="25"/>
      <c r="B228" s="25"/>
      <c r="C228" s="25"/>
      <c r="D228" s="25"/>
      <c r="E228" s="25"/>
      <c r="F228" s="28" t="s">
        <v>346</v>
      </c>
      <c r="G228" s="103" t="n">
        <v>0</v>
      </c>
      <c r="H228" s="76" t="n">
        <v>0</v>
      </c>
      <c r="I228" s="77" t="n">
        <v>0</v>
      </c>
      <c r="J228" s="25"/>
      <c r="K228" s="61" t="n">
        <v>222</v>
      </c>
      <c r="L228" s="62" t="n">
        <f aca="false">$B$17+$B$18*EXP(-K228/$B$21)+$B$19*EXP(-K228/$B$22)+$B$20*EXP(-K228/$B$23)</f>
        <v>0.345531894238075</v>
      </c>
      <c r="M228" s="63" t="n">
        <f aca="false">EXP(-K228/$D$9)</f>
        <v>6.75110715847958E-009</v>
      </c>
      <c r="N228" s="63" t="n">
        <f aca="false">EXP(-K228/$D$8)</f>
        <v>0.130458873470731</v>
      </c>
      <c r="O228" s="64" t="n">
        <f aca="false">(K228*$B$17+$B$18*$B$21*(1-EXP(-K228/$B$21))+$B$19*$B$22*(1-EXP(-K228/$B$22))+$B$20*$B$23*(1-EXP(-K228/$B$23)))*$C$7</f>
        <v>1.66654350382822E-013</v>
      </c>
      <c r="P228" s="64" t="n">
        <f aca="false">$D$9*(1-EXP(-K228/$D$9))*$C$9</f>
        <v>2.36561262130995E-012</v>
      </c>
      <c r="Q228" s="65" t="n">
        <f aca="false">$D$8*(1-EXP(-K228/$D$8))*$C$8</f>
        <v>3.40161233402225E-011</v>
      </c>
      <c r="R228" s="66" t="n">
        <f aca="false">$B$13-K228</f>
        <v>278</v>
      </c>
      <c r="S228" s="67" t="n">
        <f aca="false">VLOOKUP($R228,$K$6:$Q$506,5)/$C$26</f>
        <v>0.634945930846279</v>
      </c>
      <c r="T228" s="68" t="n">
        <f aca="false">VLOOKUP($R228,$K$6:$Q$506,6)/$C$26</f>
        <v>7.55598023566352</v>
      </c>
      <c r="U228" s="69" t="n">
        <f aca="false">VLOOKUP($R228,$K$6:$Q$506,7)/$C$26</f>
        <v>115.199658592286</v>
      </c>
      <c r="V228" s="28" t="s">
        <v>346</v>
      </c>
      <c r="W228" s="78" t="n">
        <f aca="false">G228*S228+H228*T228+I228*U228</f>
        <v>0</v>
      </c>
      <c r="X228" s="25"/>
      <c r="Y228" s="25"/>
      <c r="Z228" s="25"/>
    </row>
    <row r="229" customFormat="false" ht="15.75" hidden="false" customHeight="false" outlineLevel="0" collapsed="false">
      <c r="A229" s="25"/>
      <c r="B229" s="25"/>
      <c r="C229" s="25"/>
      <c r="D229" s="25"/>
      <c r="E229" s="25"/>
      <c r="F229" s="28" t="s">
        <v>347</v>
      </c>
      <c r="G229" s="103" t="n">
        <v>0</v>
      </c>
      <c r="H229" s="76" t="n">
        <v>0</v>
      </c>
      <c r="I229" s="77" t="n">
        <v>0</v>
      </c>
      <c r="J229" s="25"/>
      <c r="K229" s="61" t="n">
        <v>223</v>
      </c>
      <c r="L229" s="62" t="n">
        <f aca="false">$B$17+$B$18*EXP(-K229/$B$21)+$B$19*EXP(-K229/$B$22)+$B$20*EXP(-K229/$B$23)</f>
        <v>0.34519129563029</v>
      </c>
      <c r="M229" s="63" t="n">
        <f aca="false">EXP(-K229/$D$9)</f>
        <v>6.20255157782784E-009</v>
      </c>
      <c r="N229" s="63" t="n">
        <f aca="false">EXP(-K229/$D$8)</f>
        <v>0.129267476551844</v>
      </c>
      <c r="O229" s="64" t="n">
        <f aca="false">(K229*$B$17+$B$18*$B$21*(1-EXP(-K229/$B$21))+$B$19*$B$22*(1-EXP(-K229/$B$22))+$B$20*$B$23*(1-EXP(-K229/$B$23)))*$C$7</f>
        <v>1.6724314700536E-013</v>
      </c>
      <c r="P229" s="64" t="n">
        <f aca="false">$D$9*(1-EXP(-K229/$D$9))*$C$9</f>
        <v>2.36561262260762E-012</v>
      </c>
      <c r="Q229" s="65" t="n">
        <f aca="false">$D$8*(1-EXP(-K229/$D$8))*$C$8</f>
        <v>3.40627303416667E-011</v>
      </c>
      <c r="R229" s="66" t="n">
        <f aca="false">$B$13-K229</f>
        <v>277</v>
      </c>
      <c r="S229" s="67" t="n">
        <f aca="false">VLOOKUP($R229,$K$6:$Q$506,5)/$C$26</f>
        <v>0.633158292384476</v>
      </c>
      <c r="T229" s="68" t="n">
        <f aca="false">VLOOKUP($R229,$K$6:$Q$506,6)/$C$26</f>
        <v>7.55598023562433</v>
      </c>
      <c r="U229" s="69" t="n">
        <f aca="false">VLOOKUP($R229,$K$6:$Q$506,7)/$C$26</f>
        <v>115.109779448436</v>
      </c>
      <c r="V229" s="28" t="s">
        <v>347</v>
      </c>
      <c r="W229" s="78" t="n">
        <f aca="false">G229*S229+H229*T229+I229*U229</f>
        <v>0</v>
      </c>
      <c r="X229" s="25"/>
      <c r="Y229" s="25"/>
      <c r="Z229" s="25"/>
    </row>
    <row r="230" customFormat="false" ht="15.75" hidden="false" customHeight="false" outlineLevel="0" collapsed="false">
      <c r="A230" s="25"/>
      <c r="B230" s="25"/>
      <c r="C230" s="25"/>
      <c r="D230" s="25"/>
      <c r="E230" s="25"/>
      <c r="F230" s="28" t="s">
        <v>348</v>
      </c>
      <c r="G230" s="103" t="n">
        <v>0</v>
      </c>
      <c r="H230" s="76" t="n">
        <v>0</v>
      </c>
      <c r="I230" s="77" t="n">
        <v>0</v>
      </c>
      <c r="J230" s="25"/>
      <c r="K230" s="61" t="n">
        <v>224</v>
      </c>
      <c r="L230" s="62" t="n">
        <f aca="false">$B$17+$B$18*EXP(-K230/$B$21)+$B$19*EXP(-K230/$B$22)+$B$20*EXP(-K230/$B$23)</f>
        <v>0.344851988184073</v>
      </c>
      <c r="M230" s="63" t="n">
        <f aca="false">EXP(-K230/$D$9)</f>
        <v>5.69856842329827E-009</v>
      </c>
      <c r="N230" s="63" t="n">
        <f aca="false">EXP(-K230/$D$8)</f>
        <v>0.128086959894151</v>
      </c>
      <c r="O230" s="64" t="n">
        <f aca="false">(K230*$B$17+$B$18*$B$21*(1-EXP(-K230/$B$21))+$B$19*$B$22*(1-EXP(-K230/$B$22))+$B$20*$B$23*(1-EXP(-K230/$B$23)))*$C$7</f>
        <v>1.67831364054133E-013</v>
      </c>
      <c r="P230" s="64" t="n">
        <f aca="false">$D$9*(1-EXP(-K230/$D$9))*$C$9</f>
        <v>2.36561262379985E-012</v>
      </c>
      <c r="Q230" s="65" t="n">
        <f aca="false">$D$8*(1-EXP(-K230/$D$8))*$C$8</f>
        <v>3.41089117113664E-011</v>
      </c>
      <c r="R230" s="66" t="n">
        <f aca="false">$B$13-K230</f>
        <v>276</v>
      </c>
      <c r="S230" s="67" t="n">
        <f aca="false">VLOOKUP($R230,$K$6:$Q$506,5)/$C$26</f>
        <v>0.631369100195857</v>
      </c>
      <c r="T230" s="68" t="n">
        <f aca="false">VLOOKUP($R230,$K$6:$Q$506,6)/$C$26</f>
        <v>7.55598023558166</v>
      </c>
      <c r="U230" s="69" t="n">
        <f aca="false">VLOOKUP($R230,$K$6:$Q$506,7)/$C$26</f>
        <v>115.019071931216</v>
      </c>
      <c r="V230" s="28" t="s">
        <v>348</v>
      </c>
      <c r="W230" s="78" t="n">
        <f aca="false">G230*S230+H230*T230+I230*U230</f>
        <v>0</v>
      </c>
      <c r="X230" s="25"/>
      <c r="Y230" s="25"/>
      <c r="Z230" s="25"/>
    </row>
    <row r="231" customFormat="false" ht="15.75" hidden="false" customHeight="false" outlineLevel="0" collapsed="false">
      <c r="A231" s="25"/>
      <c r="B231" s="25"/>
      <c r="C231" s="25"/>
      <c r="D231" s="25"/>
      <c r="E231" s="25"/>
      <c r="F231" s="28" t="s">
        <v>349</v>
      </c>
      <c r="G231" s="103" t="n">
        <v>0</v>
      </c>
      <c r="H231" s="76" t="n">
        <v>0</v>
      </c>
      <c r="I231" s="77" t="n">
        <v>0</v>
      </c>
      <c r="J231" s="25"/>
      <c r="K231" s="61" t="n">
        <v>225</v>
      </c>
      <c r="L231" s="62" t="n">
        <f aca="false">$B$17+$B$18*EXP(-K231/$B$21)+$B$19*EXP(-K231/$B$22)+$B$20*EXP(-K231/$B$23)</f>
        <v>0.344513957057417</v>
      </c>
      <c r="M231" s="63" t="n">
        <f aca="false">EXP(-K231/$D$9)</f>
        <v>5.2355359995869E-009</v>
      </c>
      <c r="N231" s="63" t="n">
        <f aca="false">EXP(-K231/$D$8)</f>
        <v>0.126917224135228</v>
      </c>
      <c r="O231" s="64" t="n">
        <f aca="false">(K231*$B$17+$B$18*$B$21*(1-EXP(-K231/$B$21))+$B$19*$B$22*(1-EXP(-K231/$B$22))+$B$20*$B$23*(1-EXP(-K231/$B$23)))*$C$7</f>
        <v>1.68419003717703E-013</v>
      </c>
      <c r="P231" s="64" t="n">
        <f aca="false">$D$9*(1-EXP(-K231/$D$9))*$C$9</f>
        <v>2.36561262489521E-012</v>
      </c>
      <c r="Q231" s="65" t="n">
        <f aca="false">$D$8*(1-EXP(-K231/$D$8))*$C$8</f>
        <v>3.41546713363421E-011</v>
      </c>
      <c r="R231" s="66" t="n">
        <f aca="false">$B$13-K231</f>
        <v>275</v>
      </c>
      <c r="S231" s="67" t="n">
        <f aca="false">VLOOKUP($R231,$K$6:$Q$506,5)/$C$26</f>
        <v>0.629578349794697</v>
      </c>
      <c r="T231" s="68" t="n">
        <f aca="false">VLOOKUP($R231,$K$6:$Q$506,6)/$C$26</f>
        <v>7.55598023553522</v>
      </c>
      <c r="U231" s="69" t="n">
        <f aca="false">VLOOKUP($R231,$K$6:$Q$506,7)/$C$26</f>
        <v>114.927528405903</v>
      </c>
      <c r="V231" s="28" t="s">
        <v>349</v>
      </c>
      <c r="W231" s="78" t="n">
        <f aca="false">G231*S231+H231*T231+I231*U231</f>
        <v>0</v>
      </c>
      <c r="X231" s="25"/>
      <c r="Y231" s="25"/>
      <c r="Z231" s="25"/>
    </row>
    <row r="232" customFormat="false" ht="15.75" hidden="false" customHeight="false" outlineLevel="0" collapsed="false">
      <c r="A232" s="25"/>
      <c r="B232" s="25"/>
      <c r="C232" s="25"/>
      <c r="D232" s="25"/>
      <c r="E232" s="25"/>
      <c r="F232" s="28" t="s">
        <v>350</v>
      </c>
      <c r="G232" s="103" t="n">
        <v>0</v>
      </c>
      <c r="H232" s="76" t="n">
        <v>0</v>
      </c>
      <c r="I232" s="77" t="n">
        <v>0</v>
      </c>
      <c r="J232" s="25"/>
      <c r="K232" s="61" t="n">
        <v>226</v>
      </c>
      <c r="L232" s="62" t="n">
        <f aca="false">$B$17+$B$18*EXP(-K232/$B$21)+$B$19*EXP(-K232/$B$22)+$B$20*EXP(-K232/$B$23)</f>
        <v>0.344177187758312</v>
      </c>
      <c r="M232" s="63" t="n">
        <f aca="false">EXP(-K232/$D$9)</f>
        <v>4.81012688922058E-009</v>
      </c>
      <c r="N232" s="63" t="n">
        <f aca="false">EXP(-K232/$D$8)</f>
        <v>0.125758170820068</v>
      </c>
      <c r="O232" s="64" t="n">
        <f aca="false">(K232*$B$17+$B$18*$B$21*(1-EXP(-K232/$B$21))+$B$19*$B$22*(1-EXP(-K232/$B$22))+$B$20*$B$23*(1-EXP(-K232/$B$23)))*$C$7</f>
        <v>1.69006068159625E-013</v>
      </c>
      <c r="P232" s="64" t="n">
        <f aca="false">$D$9*(1-EXP(-K232/$D$9))*$C$9</f>
        <v>2.36561262590156E-012</v>
      </c>
      <c r="Q232" s="65" t="n">
        <f aca="false">$D$8*(1-EXP(-K232/$D$8))*$C$8</f>
        <v>3.42000130681171E-011</v>
      </c>
      <c r="R232" s="66" t="n">
        <f aca="false">$B$13-K232</f>
        <v>274</v>
      </c>
      <c r="S232" s="67" t="n">
        <f aca="false">VLOOKUP($R232,$K$6:$Q$506,5)/$C$26</f>
        <v>0.627786036668865</v>
      </c>
      <c r="T232" s="68" t="n">
        <f aca="false">VLOOKUP($R232,$K$6:$Q$506,6)/$C$26</f>
        <v>7.55598023548468</v>
      </c>
      <c r="U232" s="69" t="n">
        <f aca="false">VLOOKUP($R232,$K$6:$Q$506,7)/$C$26</f>
        <v>114.835141167408</v>
      </c>
      <c r="V232" s="28" t="s">
        <v>350</v>
      </c>
      <c r="W232" s="78" t="n">
        <f aca="false">G232*S232+H232*T232+I232*U232</f>
        <v>0</v>
      </c>
      <c r="X232" s="25"/>
      <c r="Y232" s="25"/>
      <c r="Z232" s="25"/>
    </row>
    <row r="233" customFormat="false" ht="15.75" hidden="false" customHeight="false" outlineLevel="0" collapsed="false">
      <c r="A233" s="25"/>
      <c r="B233" s="25"/>
      <c r="C233" s="25"/>
      <c r="D233" s="25"/>
      <c r="E233" s="25"/>
      <c r="F233" s="28" t="s">
        <v>351</v>
      </c>
      <c r="G233" s="103" t="n">
        <v>0</v>
      </c>
      <c r="H233" s="76" t="n">
        <v>0</v>
      </c>
      <c r="I233" s="77" t="n">
        <v>0</v>
      </c>
      <c r="J233" s="25"/>
      <c r="K233" s="61" t="n">
        <v>227</v>
      </c>
      <c r="L233" s="62" t="n">
        <f aca="false">$B$17+$B$18*EXP(-K233/$B$21)+$B$19*EXP(-K233/$B$22)+$B$20*EXP(-K233/$B$23)</f>
        <v>0.343841666135421</v>
      </c>
      <c r="M233" s="63" t="n">
        <f aca="false">EXP(-K233/$D$9)</f>
        <v>4.41928404125739E-009</v>
      </c>
      <c r="N233" s="63" t="n">
        <f aca="false">EXP(-K233/$D$8)</f>
        <v>0.124609702392786</v>
      </c>
      <c r="O233" s="64" t="n">
        <f aca="false">(K233*$B$17+$B$18*$B$21*(1-EXP(-K233/$B$21))+$B$19*$B$22*(1-EXP(-K233/$B$22))+$B$20*$B$23*(1-EXP(-K233/$B$23)))*$C$7</f>
        <v>1.69592559519042E-013</v>
      </c>
      <c r="P233" s="64" t="n">
        <f aca="false">$D$9*(1-EXP(-K233/$D$9))*$C$9</f>
        <v>2.36561262682614E-012</v>
      </c>
      <c r="Q233" s="65" t="n">
        <f aca="false">$D$8*(1-EXP(-K233/$D$8))*$C$8</f>
        <v>3.42449407230409E-011</v>
      </c>
      <c r="R233" s="66" t="n">
        <f aca="false">$B$13-K233</f>
        <v>273</v>
      </c>
      <c r="S233" s="67" t="n">
        <f aca="false">VLOOKUP($R233,$K$6:$Q$506,5)/$C$26</f>
        <v>0.625992156279344</v>
      </c>
      <c r="T233" s="68" t="n">
        <f aca="false">VLOOKUP($R233,$K$6:$Q$506,6)/$C$26</f>
        <v>7.55598023542967</v>
      </c>
      <c r="U233" s="69" t="n">
        <f aca="false">VLOOKUP($R233,$K$6:$Q$506,7)/$C$26</f>
        <v>114.741902439627</v>
      </c>
      <c r="V233" s="28" t="s">
        <v>351</v>
      </c>
      <c r="W233" s="78" t="n">
        <f aca="false">G233*S233+H233*T233+I233*U233</f>
        <v>0</v>
      </c>
      <c r="X233" s="25"/>
      <c r="Y233" s="25"/>
      <c r="Z233" s="25"/>
    </row>
    <row r="234" customFormat="false" ht="15.75" hidden="false" customHeight="false" outlineLevel="0" collapsed="false">
      <c r="A234" s="25"/>
      <c r="B234" s="25"/>
      <c r="C234" s="25"/>
      <c r="D234" s="25"/>
      <c r="E234" s="25"/>
      <c r="F234" s="28" t="s">
        <v>352</v>
      </c>
      <c r="G234" s="103" t="n">
        <v>0</v>
      </c>
      <c r="H234" s="76" t="n">
        <v>0</v>
      </c>
      <c r="I234" s="77" t="n">
        <v>0</v>
      </c>
      <c r="J234" s="25"/>
      <c r="K234" s="61" t="n">
        <v>228</v>
      </c>
      <c r="L234" s="62" t="n">
        <f aca="false">$B$17+$B$18*EXP(-K234/$B$21)+$B$19*EXP(-K234/$B$22)+$B$20*EXP(-K234/$B$23)</f>
        <v>0.343507378369014</v>
      </c>
      <c r="M234" s="63" t="n">
        <f aca="false">EXP(-K234/$D$9)</f>
        <v>4.06019880287956E-009</v>
      </c>
      <c r="N234" s="63" t="n">
        <f aca="false">EXP(-K234/$D$8)</f>
        <v>0.123471722188416</v>
      </c>
      <c r="O234" s="64" t="n">
        <f aca="false">(K234*$B$17+$B$18*$B$21*(1-EXP(-K234/$B$21))+$B$19*$B$22*(1-EXP(-K234/$B$22))+$B$20*$B$23*(1-EXP(-K234/$B$23)))*$C$7</f>
        <v>1.70178479911253E-013</v>
      </c>
      <c r="P234" s="64" t="n">
        <f aca="false">$D$9*(1-EXP(-K234/$D$9))*$C$9</f>
        <v>2.3656126276756E-012</v>
      </c>
      <c r="Q234" s="65" t="n">
        <f aca="false">$D$8*(1-EXP(-K234/$D$8))*$C$8</f>
        <v>3.42894580826109E-011</v>
      </c>
      <c r="R234" s="66" t="n">
        <f aca="false">$B$13-K234</f>
        <v>272</v>
      </c>
      <c r="S234" s="67" t="n">
        <f aca="false">VLOOKUP($R234,$K$6:$Q$506,5)/$C$26</f>
        <v>0.624196704059728</v>
      </c>
      <c r="T234" s="68" t="n">
        <f aca="false">VLOOKUP($R234,$K$6:$Q$506,6)/$C$26</f>
        <v>7.55598023536979</v>
      </c>
      <c r="U234" s="69" t="n">
        <f aca="false">VLOOKUP($R234,$K$6:$Q$506,7)/$C$26</f>
        <v>114.647804374789</v>
      </c>
      <c r="V234" s="28" t="s">
        <v>352</v>
      </c>
      <c r="W234" s="78" t="n">
        <f aca="false">G234*S234+H234*T234+I234*U234</f>
        <v>0</v>
      </c>
      <c r="X234" s="25"/>
      <c r="Y234" s="25"/>
      <c r="Z234" s="25"/>
    </row>
    <row r="235" customFormat="false" ht="15.75" hidden="false" customHeight="false" outlineLevel="0" collapsed="false">
      <c r="A235" s="25"/>
      <c r="B235" s="25"/>
      <c r="C235" s="25"/>
      <c r="D235" s="25"/>
      <c r="E235" s="25"/>
      <c r="F235" s="28" t="s">
        <v>353</v>
      </c>
      <c r="G235" s="103" t="n">
        <v>0</v>
      </c>
      <c r="H235" s="76" t="n">
        <v>0</v>
      </c>
      <c r="I235" s="77" t="n">
        <v>0</v>
      </c>
      <c r="J235" s="25"/>
      <c r="K235" s="61" t="n">
        <v>229</v>
      </c>
      <c r="L235" s="62" t="n">
        <f aca="false">$B$17+$B$18*EXP(-K235/$B$21)+$B$19*EXP(-K235/$B$22)+$B$20*EXP(-K235/$B$23)</f>
        <v>0.343174310962143</v>
      </c>
      <c r="M235" s="63" t="n">
        <f aca="false">EXP(-K235/$D$9)</f>
        <v>3.73029073601121E-009</v>
      </c>
      <c r="N235" s="63" t="n">
        <f aca="false">EXP(-K235/$D$8)</f>
        <v>0.122344134424767</v>
      </c>
      <c r="O235" s="64" t="n">
        <f aca="false">(K235*$B$17+$B$18*$B$21*(1-EXP(-K235/$B$21))+$B$19*$B$22*(1-EXP(-K235/$B$22))+$B$20*$B$23*(1-EXP(-K235/$B$23)))*$C$7</f>
        <v>1.70763831428274E-013</v>
      </c>
      <c r="P235" s="64" t="n">
        <f aca="false">$D$9*(1-EXP(-K235/$D$9))*$C$9</f>
        <v>2.36561262845603E-012</v>
      </c>
      <c r="Q235" s="65" t="n">
        <f aca="false">$D$8*(1-EXP(-K235/$D$8))*$C$8</f>
        <v>3.43335688937904E-011</v>
      </c>
      <c r="R235" s="66" t="n">
        <f aca="false">$B$13-K235</f>
        <v>271</v>
      </c>
      <c r="S235" s="67" t="n">
        <f aca="false">VLOOKUP($R235,$K$6:$Q$506,5)/$C$26</f>
        <v>0.622399675415718</v>
      </c>
      <c r="T235" s="68" t="n">
        <f aca="false">VLOOKUP($R235,$K$6:$Q$506,6)/$C$26</f>
        <v>7.55598023530461</v>
      </c>
      <c r="U235" s="69" t="n">
        <f aca="false">VLOOKUP($R235,$K$6:$Q$506,7)/$C$26</f>
        <v>114.55283905279</v>
      </c>
      <c r="V235" s="28" t="s">
        <v>353</v>
      </c>
      <c r="W235" s="78" t="n">
        <f aca="false">G235*S235+H235*T235+I235*U235</f>
        <v>0</v>
      </c>
      <c r="X235" s="25"/>
      <c r="Y235" s="25"/>
      <c r="Z235" s="25"/>
    </row>
    <row r="236" customFormat="false" ht="15.75" hidden="false" customHeight="false" outlineLevel="0" collapsed="false">
      <c r="A236" s="25"/>
      <c r="B236" s="25"/>
      <c r="C236" s="25"/>
      <c r="D236" s="25"/>
      <c r="E236" s="25"/>
      <c r="F236" s="28" t="s">
        <v>354</v>
      </c>
      <c r="G236" s="103" t="n">
        <v>0</v>
      </c>
      <c r="H236" s="76" t="n">
        <v>0</v>
      </c>
      <c r="I236" s="77" t="n">
        <v>0</v>
      </c>
      <c r="J236" s="25"/>
      <c r="K236" s="61" t="n">
        <v>230</v>
      </c>
      <c r="L236" s="62" t="n">
        <f aca="false">$B$17+$B$18*EXP(-K236/$B$21)+$B$19*EXP(-K236/$B$22)+$B$20*EXP(-K236/$B$23)</f>
        <v>0.342842450732054</v>
      </c>
      <c r="M236" s="63" t="n">
        <f aca="false">EXP(-K236/$D$9)</f>
        <v>3.42718907391979E-009</v>
      </c>
      <c r="N236" s="63" t="n">
        <f aca="false">EXP(-K236/$D$8)</f>
        <v>0.12122684419437</v>
      </c>
      <c r="O236" s="64" t="n">
        <f aca="false">(K236*$B$17+$B$18*$B$21*(1-EXP(-K236/$B$21))+$B$19*$B$22*(1-EXP(-K236/$B$22))+$B$20*$B$23*(1-EXP(-K236/$B$23)))*$C$7</f>
        <v>1.71348616139378E-013</v>
      </c>
      <c r="P236" s="64" t="n">
        <f aca="false">$D$9*(1-EXP(-K236/$D$9))*$C$9</f>
        <v>2.36561262917305E-012</v>
      </c>
      <c r="Q236" s="65" t="n">
        <f aca="false">$D$8*(1-EXP(-K236/$D$8))*$C$8</f>
        <v>3.43772768693243E-011</v>
      </c>
      <c r="R236" s="66" t="n">
        <f aca="false">$B$13-K236</f>
        <v>270</v>
      </c>
      <c r="S236" s="67" t="n">
        <f aca="false">VLOOKUP($R236,$K$6:$Q$506,5)/$C$26</f>
        <v>0.620601065724596</v>
      </c>
      <c r="T236" s="68" t="n">
        <f aca="false">VLOOKUP($R236,$K$6:$Q$506,6)/$C$26</f>
        <v>7.55598023523367</v>
      </c>
      <c r="U236" s="69" t="n">
        <f aca="false">VLOOKUP($R236,$K$6:$Q$506,7)/$C$26</f>
        <v>114.456998480536</v>
      </c>
      <c r="V236" s="28" t="s">
        <v>354</v>
      </c>
      <c r="W236" s="78" t="n">
        <f aca="false">G236*S236+H236*T236+I236*U236</f>
        <v>0</v>
      </c>
      <c r="X236" s="25"/>
      <c r="Y236" s="25"/>
      <c r="Z236" s="25"/>
    </row>
    <row r="237" customFormat="false" ht="15.75" hidden="false" customHeight="false" outlineLevel="0" collapsed="false">
      <c r="A237" s="25"/>
      <c r="B237" s="25"/>
      <c r="C237" s="25"/>
      <c r="D237" s="25"/>
      <c r="E237" s="25"/>
      <c r="F237" s="28" t="s">
        <v>355</v>
      </c>
      <c r="G237" s="103" t="n">
        <v>0</v>
      </c>
      <c r="H237" s="76" t="n">
        <v>0</v>
      </c>
      <c r="I237" s="77" t="n">
        <v>0</v>
      </c>
      <c r="J237" s="25"/>
      <c r="K237" s="61" t="n">
        <v>231</v>
      </c>
      <c r="L237" s="62" t="n">
        <f aca="false">$B$17+$B$18*EXP(-K237/$B$21)+$B$19*EXP(-K237/$B$22)+$B$20*EXP(-K237/$B$23)</f>
        <v>0.342511784801834</v>
      </c>
      <c r="M237" s="63" t="n">
        <f aca="false">EXP(-K237/$D$9)</f>
        <v>3.14871568454602E-009</v>
      </c>
      <c r="N237" s="63" t="n">
        <f aca="false">EXP(-K237/$D$8)</f>
        <v>0.12011975745648</v>
      </c>
      <c r="O237" s="64" t="n">
        <f aca="false">(K237*$B$17+$B$18*$B$21*(1-EXP(-K237/$B$21))+$B$19*$B$22*(1-EXP(-K237/$B$22))+$B$20*$B$23*(1-EXP(-K237/$B$23)))*$C$7</f>
        <v>1.71932836091625E-013</v>
      </c>
      <c r="P237" s="64" t="n">
        <f aca="false">$D$9*(1-EXP(-K237/$D$9))*$C$9</f>
        <v>2.36561262983181E-012</v>
      </c>
      <c r="Q237" s="65" t="n">
        <f aca="false">$D$8*(1-EXP(-K237/$D$8))*$C$8</f>
        <v>3.44205856880512E-011</v>
      </c>
      <c r="R237" s="66" t="n">
        <f aca="false">$B$13-K237</f>
        <v>269</v>
      </c>
      <c r="S237" s="67" t="n">
        <f aca="false">VLOOKUP($R237,$K$6:$Q$506,5)/$C$26</f>
        <v>0.61880087033469</v>
      </c>
      <c r="T237" s="68" t="n">
        <f aca="false">VLOOKUP($R237,$K$6:$Q$506,6)/$C$26</f>
        <v>7.55598023515646</v>
      </c>
      <c r="U237" s="69" t="n">
        <f aca="false">VLOOKUP($R237,$K$6:$Q$506,7)/$C$26</f>
        <v>114.360274591258</v>
      </c>
      <c r="V237" s="28" t="s">
        <v>355</v>
      </c>
      <c r="W237" s="78" t="n">
        <f aca="false">G237*S237+H237*T237+I237*U237</f>
        <v>0</v>
      </c>
      <c r="X237" s="25"/>
      <c r="Y237" s="25"/>
      <c r="Z237" s="25"/>
    </row>
    <row r="238" customFormat="false" ht="15.75" hidden="false" customHeight="false" outlineLevel="0" collapsed="false">
      <c r="A238" s="25"/>
      <c r="B238" s="25"/>
      <c r="C238" s="25"/>
      <c r="D238" s="25"/>
      <c r="E238" s="25"/>
      <c r="F238" s="28" t="s">
        <v>356</v>
      </c>
      <c r="G238" s="103" t="n">
        <v>0</v>
      </c>
      <c r="H238" s="76" t="n">
        <v>0</v>
      </c>
      <c r="I238" s="77" t="n">
        <v>0</v>
      </c>
      <c r="J238" s="25"/>
      <c r="K238" s="61" t="n">
        <v>232</v>
      </c>
      <c r="L238" s="62" t="n">
        <f aca="false">$B$17+$B$18*EXP(-K238/$B$21)+$B$19*EXP(-K238/$B$22)+$B$20*EXP(-K238/$B$23)</f>
        <v>0.34218230059228</v>
      </c>
      <c r="M238" s="63" t="n">
        <f aca="false">EXP(-K238/$D$9)</f>
        <v>2.89286941813417E-009</v>
      </c>
      <c r="N238" s="63" t="n">
        <f aca="false">EXP(-K238/$D$8)</f>
        <v>0.119022781029168</v>
      </c>
      <c r="O238" s="64" t="n">
        <f aca="false">(K238*$B$17+$B$18*$B$21*(1-EXP(-K238/$B$21))+$B$19*$B$22*(1-EXP(-K238/$B$22))+$B$20*$B$23*(1-EXP(-K238/$B$23)))*$C$7</f>
        <v>1.72516493310378E-013</v>
      </c>
      <c r="P238" s="64" t="n">
        <f aca="false">$D$9*(1-EXP(-K238/$D$9))*$C$9</f>
        <v>2.36561263043705E-012</v>
      </c>
      <c r="Q238" s="65" t="n">
        <f aca="false">$D$8*(1-EXP(-K238/$D$8))*$C$8</f>
        <v>3.44634989952132E-011</v>
      </c>
      <c r="R238" s="66" t="n">
        <f aca="false">$B$13-K238</f>
        <v>268</v>
      </c>
      <c r="S238" s="67" t="n">
        <f aca="false">VLOOKUP($R238,$K$6:$Q$506,5)/$C$26</f>
        <v>0.61699908456482</v>
      </c>
      <c r="T238" s="68" t="n">
        <f aca="false">VLOOKUP($R238,$K$6:$Q$506,6)/$C$26</f>
        <v>7.55598023507241</v>
      </c>
      <c r="U238" s="69" t="n">
        <f aca="false">VLOOKUP($R238,$K$6:$Q$506,7)/$C$26</f>
        <v>114.262659243845</v>
      </c>
      <c r="V238" s="28" t="s">
        <v>356</v>
      </c>
      <c r="W238" s="78" t="n">
        <f aca="false">G238*S238+H238*T238+I238*U238</f>
        <v>0</v>
      </c>
      <c r="X238" s="25"/>
      <c r="Y238" s="25"/>
      <c r="Z238" s="25"/>
    </row>
    <row r="239" customFormat="false" ht="15.75" hidden="false" customHeight="false" outlineLevel="0" collapsed="false">
      <c r="A239" s="25"/>
      <c r="B239" s="25"/>
      <c r="C239" s="25"/>
      <c r="D239" s="25"/>
      <c r="E239" s="25"/>
      <c r="F239" s="28" t="s">
        <v>357</v>
      </c>
      <c r="G239" s="103" t="n">
        <v>0</v>
      </c>
      <c r="H239" s="76" t="n">
        <v>0</v>
      </c>
      <c r="I239" s="77" t="n">
        <v>0</v>
      </c>
      <c r="J239" s="25"/>
      <c r="K239" s="61" t="n">
        <v>233</v>
      </c>
      <c r="L239" s="62" t="n">
        <f aca="false">$B$17+$B$18*EXP(-K239/$B$21)+$B$19*EXP(-K239/$B$22)+$B$20*EXP(-K239/$B$23)</f>
        <v>0.341853985813991</v>
      </c>
      <c r="M239" s="63" t="n">
        <f aca="false">EXP(-K239/$D$9)</f>
        <v>2.65781172668262E-009</v>
      </c>
      <c r="N239" s="63" t="n">
        <f aca="false">EXP(-K239/$D$8)</f>
        <v>0.117935822581475</v>
      </c>
      <c r="O239" s="64" t="n">
        <f aca="false">(K239*$B$17+$B$18*$B$21*(1-EXP(-K239/$B$21))+$B$19*$B$22*(1-EXP(-K239/$B$22))+$B$20*$B$23*(1-EXP(-K239/$B$23)))*$C$7</f>
        <v>1.730995897998E-013</v>
      </c>
      <c r="P239" s="64" t="n">
        <f aca="false">$D$9*(1-EXP(-K239/$D$9))*$C$9</f>
        <v>2.3656126309931E-012</v>
      </c>
      <c r="Q239" s="65" t="n">
        <f aca="false">$D$8*(1-EXP(-K239/$D$8))*$C$8</f>
        <v>3.45060204027629E-011</v>
      </c>
      <c r="R239" s="66" t="n">
        <f aca="false">$B$13-K239</f>
        <v>267</v>
      </c>
      <c r="S239" s="67" t="n">
        <f aca="false">VLOOKUP($R239,$K$6:$Q$506,5)/$C$26</f>
        <v>0.615195703703734</v>
      </c>
      <c r="T239" s="68" t="n">
        <f aca="false">VLOOKUP($R239,$K$6:$Q$506,6)/$C$26</f>
        <v>7.55598023498094</v>
      </c>
      <c r="U239" s="69" t="n">
        <f aca="false">VLOOKUP($R239,$K$6:$Q$506,7)/$C$26</f>
        <v>114.16414422215</v>
      </c>
      <c r="V239" s="28" t="s">
        <v>357</v>
      </c>
      <c r="W239" s="78" t="n">
        <f aca="false">G239*S239+H239*T239+I239*U239</f>
        <v>0</v>
      </c>
      <c r="X239" s="25"/>
      <c r="Y239" s="25"/>
      <c r="Z239" s="25"/>
    </row>
    <row r="240" customFormat="false" ht="15.75" hidden="false" customHeight="false" outlineLevel="0" collapsed="false">
      <c r="A240" s="25"/>
      <c r="B240" s="25"/>
      <c r="C240" s="25"/>
      <c r="D240" s="25"/>
      <c r="E240" s="25"/>
      <c r="F240" s="28" t="s">
        <v>358</v>
      </c>
      <c r="G240" s="103" t="n">
        <v>0</v>
      </c>
      <c r="H240" s="76" t="n">
        <v>0</v>
      </c>
      <c r="I240" s="77" t="n">
        <v>0</v>
      </c>
      <c r="J240" s="25"/>
      <c r="K240" s="61" t="n">
        <v>234</v>
      </c>
      <c r="L240" s="62" t="n">
        <f aca="false">$B$17+$B$18*EXP(-K240/$B$21)+$B$19*EXP(-K240/$B$22)+$B$20*EXP(-K240/$B$23)</f>
        <v>0.341526828459665</v>
      </c>
      <c r="M240" s="63" t="n">
        <f aca="false">EXP(-K240/$D$9)</f>
        <v>2.441853451874E-009</v>
      </c>
      <c r="N240" s="63" t="n">
        <f aca="false">EXP(-K240/$D$8)</f>
        <v>0.116858790625642</v>
      </c>
      <c r="O240" s="64" t="n">
        <f aca="false">(K240*$B$17+$B$18*$B$21*(1-EXP(-K240/$B$21))+$B$19*$B$22*(1-EXP(-K240/$B$22))+$B$20*$B$23*(1-EXP(-K240/$B$23)))*$C$7</f>
        <v>1.73682127543346E-013</v>
      </c>
      <c r="P240" s="64" t="n">
        <f aca="false">$D$9*(1-EXP(-K240/$D$9))*$C$9</f>
        <v>2.36561263150398E-012</v>
      </c>
      <c r="Q240" s="65" t="n">
        <f aca="false">$D$8*(1-EXP(-K240/$D$8))*$C$8</f>
        <v>3.45481534896673E-011</v>
      </c>
      <c r="R240" s="66" t="n">
        <f aca="false">$B$13-K240</f>
        <v>266</v>
      </c>
      <c r="S240" s="67" t="n">
        <f aca="false">VLOOKUP($R240,$K$6:$Q$506,5)/$C$26</f>
        <v>0.613390723009529</v>
      </c>
      <c r="T240" s="68" t="n">
        <f aca="false">VLOOKUP($R240,$K$6:$Q$506,6)/$C$26</f>
        <v>7.55598023488137</v>
      </c>
      <c r="U240" s="69" t="n">
        <f aca="false">VLOOKUP($R240,$K$6:$Q$506,7)/$C$26</f>
        <v>114.064721234303</v>
      </c>
      <c r="V240" s="28" t="s">
        <v>358</v>
      </c>
      <c r="W240" s="78" t="n">
        <f aca="false">G240*S240+H240*T240+I240*U240</f>
        <v>0</v>
      </c>
      <c r="X240" s="25"/>
      <c r="Y240" s="25"/>
      <c r="Z240" s="25"/>
    </row>
    <row r="241" customFormat="false" ht="15.75" hidden="false" customHeight="false" outlineLevel="0" collapsed="false">
      <c r="A241" s="25"/>
      <c r="B241" s="25"/>
      <c r="C241" s="25"/>
      <c r="D241" s="25"/>
      <c r="E241" s="25"/>
      <c r="F241" s="28" t="s">
        <v>359</v>
      </c>
      <c r="G241" s="103" t="n">
        <v>0</v>
      </c>
      <c r="H241" s="76" t="n">
        <v>0</v>
      </c>
      <c r="I241" s="77" t="n">
        <v>0</v>
      </c>
      <c r="J241" s="25"/>
      <c r="K241" s="61" t="n">
        <v>235</v>
      </c>
      <c r="L241" s="62" t="n">
        <f aca="false">$B$17+$B$18*EXP(-K241/$B$21)+$B$19*EXP(-K241/$B$22)+$B$20*EXP(-K241/$B$23)</f>
        <v>0.341200816796614</v>
      </c>
      <c r="M241" s="63" t="n">
        <f aca="false">EXP(-K241/$D$9)</f>
        <v>2.24344268654098E-009</v>
      </c>
      <c r="N241" s="63" t="n">
        <f aca="false">EXP(-K241/$D$8)</f>
        <v>0.115791594509408</v>
      </c>
      <c r="O241" s="64" t="n">
        <f aca="false">(K241*$B$17+$B$18*$B$21*(1-EXP(-K241/$B$21))+$B$19*$B$22*(1-EXP(-K241/$B$22))+$B$20*$B$23*(1-EXP(-K241/$B$23)))*$C$7</f>
        <v>1.74264108504234E-013</v>
      </c>
      <c r="P241" s="64" t="n">
        <f aca="false">$D$9*(1-EXP(-K241/$D$9))*$C$9</f>
        <v>2.36561263197334E-012</v>
      </c>
      <c r="Q241" s="65" t="n">
        <f aca="false">$D$8*(1-EXP(-K241/$D$8))*$C$8</f>
        <v>3.45899018022088E-011</v>
      </c>
      <c r="R241" s="66" t="n">
        <f aca="false">$B$13-K241</f>
        <v>265</v>
      </c>
      <c r="S241" s="67" t="n">
        <f aca="false">VLOOKUP($R241,$K$6:$Q$506,5)/$C$26</f>
        <v>0.611584137709048</v>
      </c>
      <c r="T241" s="68" t="n">
        <f aca="false">VLOOKUP($R241,$K$6:$Q$506,6)/$C$26</f>
        <v>7.555980234773</v>
      </c>
      <c r="U241" s="69" t="n">
        <f aca="false">VLOOKUP($R241,$K$6:$Q$506,7)/$C$26</f>
        <v>113.96438191201</v>
      </c>
      <c r="V241" s="28" t="s">
        <v>359</v>
      </c>
      <c r="W241" s="78" t="n">
        <f aca="false">G241*S241+H241*T241+I241*U241</f>
        <v>0</v>
      </c>
      <c r="X241" s="25"/>
      <c r="Y241" s="25"/>
      <c r="Z241" s="25"/>
    </row>
    <row r="242" customFormat="false" ht="15.75" hidden="false" customHeight="false" outlineLevel="0" collapsed="false">
      <c r="A242" s="25"/>
      <c r="B242" s="25"/>
      <c r="C242" s="25"/>
      <c r="D242" s="25"/>
      <c r="E242" s="25"/>
      <c r="F242" s="28" t="s">
        <v>360</v>
      </c>
      <c r="G242" s="103" t="n">
        <v>0</v>
      </c>
      <c r="H242" s="76" t="n">
        <v>0</v>
      </c>
      <c r="I242" s="77" t="n">
        <v>0</v>
      </c>
      <c r="J242" s="25"/>
      <c r="K242" s="61" t="n">
        <v>236</v>
      </c>
      <c r="L242" s="62" t="n">
        <f aca="false">$B$17+$B$18*EXP(-K242/$B$21)+$B$19*EXP(-K242/$B$22)+$B$20*EXP(-K242/$B$23)</f>
        <v>0.340875939359475</v>
      </c>
      <c r="M242" s="63" t="n">
        <f aca="false">EXP(-K242/$D$9)</f>
        <v>2.06115362243856E-009</v>
      </c>
      <c r="N242" s="63" t="n">
        <f aca="false">EXP(-K242/$D$8)</f>
        <v>0.114734144408381</v>
      </c>
      <c r="O242" s="64" t="n">
        <f aca="false">(K242*$B$17+$B$18*$B$21*(1-EXP(-K242/$B$21))+$B$19*$B$22*(1-EXP(-K242/$B$22))+$B$20*$B$23*(1-EXP(-K242/$B$23)))*$C$7</f>
        <v>1.74845534625908E-013</v>
      </c>
      <c r="P242" s="64" t="n">
        <f aca="false">$D$9*(1-EXP(-K242/$D$9))*$C$9</f>
        <v>2.36561263240456E-012</v>
      </c>
      <c r="Q242" s="65" t="n">
        <f aca="false">$D$8*(1-EXP(-K242/$D$8))*$C$8</f>
        <v>3.4631268854284E-011</v>
      </c>
      <c r="R242" s="66" t="n">
        <f aca="false">$B$13-K242</f>
        <v>264</v>
      </c>
      <c r="S242" s="67" t="n">
        <f aca="false">VLOOKUP($R242,$K$6:$Q$506,5)/$C$26</f>
        <v>0.609775942997276</v>
      </c>
      <c r="T242" s="68" t="n">
        <f aca="false">VLOOKUP($R242,$K$6:$Q$506,6)/$C$26</f>
        <v>7.55598023465505</v>
      </c>
      <c r="U242" s="69" t="n">
        <f aca="false">VLOOKUP($R242,$K$6:$Q$506,7)/$C$26</f>
        <v>113.863117809853</v>
      </c>
      <c r="V242" s="28" t="s">
        <v>360</v>
      </c>
      <c r="W242" s="78" t="n">
        <f aca="false">G242*S242+H242*T242+I242*U242</f>
        <v>0</v>
      </c>
      <c r="X242" s="25"/>
      <c r="Y242" s="25"/>
      <c r="Z242" s="25"/>
    </row>
    <row r="243" customFormat="false" ht="15.75" hidden="false" customHeight="false" outlineLevel="0" collapsed="false">
      <c r="A243" s="25"/>
      <c r="B243" s="25"/>
      <c r="C243" s="25"/>
      <c r="D243" s="25"/>
      <c r="E243" s="25"/>
      <c r="F243" s="28" t="s">
        <v>361</v>
      </c>
      <c r="G243" s="103" t="n">
        <v>0</v>
      </c>
      <c r="H243" s="76" t="n">
        <v>0</v>
      </c>
      <c r="I243" s="77" t="n">
        <v>0</v>
      </c>
      <c r="J243" s="25"/>
      <c r="K243" s="61" t="n">
        <v>237</v>
      </c>
      <c r="L243" s="62" t="n">
        <f aca="false">$B$17+$B$18*EXP(-K243/$B$21)+$B$19*EXP(-K243/$B$22)+$B$20*EXP(-K243/$B$23)</f>
        <v>0.340552184943117</v>
      </c>
      <c r="M243" s="63" t="n">
        <f aca="false">EXP(-K243/$D$9)</f>
        <v>1.89367630418135E-009</v>
      </c>
      <c r="N243" s="63" t="n">
        <f aca="false">EXP(-K243/$D$8)</f>
        <v>0.113686351318478</v>
      </c>
      <c r="O243" s="64" t="n">
        <f aca="false">(K243*$B$17+$B$18*$B$21*(1-EXP(-K243/$B$21))+$B$19*$B$22*(1-EXP(-K243/$B$22))+$B$20*$B$23*(1-EXP(-K243/$B$23)))*$C$7</f>
        <v>1.75426407832488E-013</v>
      </c>
      <c r="P243" s="64" t="n">
        <f aca="false">$D$9*(1-EXP(-K243/$D$9))*$C$9</f>
        <v>2.36561263280075E-012</v>
      </c>
      <c r="Q243" s="65" t="n">
        <f aca="false">$D$8*(1-EXP(-K243/$D$8))*$C$8</f>
        <v>3.46722581276993E-011</v>
      </c>
      <c r="R243" s="66" t="n">
        <f aca="false">$B$13-K243</f>
        <v>263</v>
      </c>
      <c r="S243" s="67" t="n">
        <f aca="false">VLOOKUP($R243,$K$6:$Q$506,5)/$C$26</f>
        <v>0.607966134036704</v>
      </c>
      <c r="T243" s="68" t="n">
        <f aca="false">VLOOKUP($R243,$K$6:$Q$506,6)/$C$26</f>
        <v>7.55598023452666</v>
      </c>
      <c r="U243" s="69" t="n">
        <f aca="false">VLOOKUP($R243,$K$6:$Q$506,7)/$C$26</f>
        <v>113.760920404576</v>
      </c>
      <c r="V243" s="28" t="s">
        <v>361</v>
      </c>
      <c r="W243" s="78" t="n">
        <f aca="false">G243*S243+H243*T243+I243*U243</f>
        <v>0</v>
      </c>
      <c r="X243" s="25"/>
      <c r="Y243" s="25"/>
      <c r="Z243" s="25"/>
    </row>
    <row r="244" customFormat="false" ht="15.75" hidden="false" customHeight="false" outlineLevel="0" collapsed="false">
      <c r="A244" s="25"/>
      <c r="B244" s="25"/>
      <c r="C244" s="25"/>
      <c r="D244" s="25"/>
      <c r="E244" s="25"/>
      <c r="F244" s="28" t="s">
        <v>362</v>
      </c>
      <c r="G244" s="103" t="n">
        <v>0</v>
      </c>
      <c r="H244" s="76" t="n">
        <v>0</v>
      </c>
      <c r="I244" s="77" t="n">
        <v>0</v>
      </c>
      <c r="J244" s="25"/>
      <c r="K244" s="61" t="n">
        <v>238</v>
      </c>
      <c r="L244" s="62" t="n">
        <f aca="false">$B$17+$B$18*EXP(-K244/$B$21)+$B$19*EXP(-K244/$B$22)+$B$20*EXP(-K244/$B$23)</f>
        <v>0.340229542595741</v>
      </c>
      <c r="M244" s="63" t="n">
        <f aca="false">EXP(-K244/$D$9)</f>
        <v>1.73980721571608E-009</v>
      </c>
      <c r="N244" s="63" t="n">
        <f aca="false">EXP(-K244/$D$8)</f>
        <v>0.112648127048431</v>
      </c>
      <c r="O244" s="64" t="n">
        <f aca="false">(K244*$B$17+$B$18*$B$21*(1-EXP(-K244/$B$21))+$B$19*$B$22*(1-EXP(-K244/$B$22))+$B$20*$B$23*(1-EXP(-K244/$B$23)))*$C$7</f>
        <v>1.76006730029208E-013</v>
      </c>
      <c r="P244" s="64" t="n">
        <f aca="false">$D$9*(1-EXP(-K244/$D$9))*$C$9</f>
        <v>2.36561263316475E-012</v>
      </c>
      <c r="Q244" s="65" t="n">
        <f aca="false">$D$8*(1-EXP(-K244/$D$8))*$C$8</f>
        <v>3.47128730724641E-011</v>
      </c>
      <c r="R244" s="66" t="n">
        <f aca="false">$B$13-K244</f>
        <v>262</v>
      </c>
      <c r="S244" s="67" t="n">
        <f aca="false">VLOOKUP($R244,$K$6:$Q$506,5)/$C$26</f>
        <v>0.606154705956689</v>
      </c>
      <c r="T244" s="68" t="n">
        <f aca="false">VLOOKUP($R244,$K$6:$Q$506,6)/$C$26</f>
        <v>7.55598023438692</v>
      </c>
      <c r="U244" s="69" t="n">
        <f aca="false">VLOOKUP($R244,$K$6:$Q$506,7)/$C$26</f>
        <v>113.657781094366</v>
      </c>
      <c r="V244" s="28" t="s">
        <v>362</v>
      </c>
      <c r="W244" s="78" t="n">
        <f aca="false">G244*S244+H244*T244+I244*U244</f>
        <v>0</v>
      </c>
      <c r="X244" s="25"/>
      <c r="Y244" s="25"/>
      <c r="Z244" s="25"/>
    </row>
    <row r="245" customFormat="false" ht="15.75" hidden="false" customHeight="false" outlineLevel="0" collapsed="false">
      <c r="A245" s="25"/>
      <c r="B245" s="25"/>
      <c r="C245" s="25"/>
      <c r="D245" s="25"/>
      <c r="E245" s="25"/>
      <c r="F245" s="28" t="s">
        <v>363</v>
      </c>
      <c r="G245" s="103" t="n">
        <v>0</v>
      </c>
      <c r="H245" s="76" t="n">
        <v>0</v>
      </c>
      <c r="I245" s="77" t="n">
        <v>0</v>
      </c>
      <c r="J245" s="25"/>
      <c r="K245" s="61" t="n">
        <v>239</v>
      </c>
      <c r="L245" s="62" t="n">
        <f aca="false">$B$17+$B$18*EXP(-K245/$B$21)+$B$19*EXP(-K245/$B$22)+$B$20*EXP(-K245/$B$23)</f>
        <v>0.339908001612166</v>
      </c>
      <c r="M245" s="63" t="n">
        <f aca="false">EXP(-K245/$D$9)</f>
        <v>1.59844063168245E-009</v>
      </c>
      <c r="N245" s="63" t="n">
        <f aca="false">EXP(-K245/$D$8)</f>
        <v>0.111619384212368</v>
      </c>
      <c r="O245" s="64" t="n">
        <f aca="false">(K245*$B$17+$B$18*$B$21*(1-EXP(-K245/$B$21))+$B$19*$B$22*(1-EXP(-K245/$B$22))+$B$20*$B$23*(1-EXP(-K245/$B$23)))*$C$7</f>
        <v>1.76586503102842E-013</v>
      </c>
      <c r="P245" s="64" t="n">
        <f aca="false">$D$9*(1-EXP(-K245/$D$9))*$C$9</f>
        <v>2.36561263349916E-012</v>
      </c>
      <c r="Q245" s="65" t="n">
        <f aca="false">$D$8*(1-EXP(-K245/$D$8))*$C$8</f>
        <v>3.47531171070811E-011</v>
      </c>
      <c r="R245" s="66" t="n">
        <f aca="false">$B$13-K245</f>
        <v>261</v>
      </c>
      <c r="S245" s="67" t="n">
        <f aca="false">VLOOKUP($R245,$K$6:$Q$506,5)/$C$26</f>
        <v>0.604341653852787</v>
      </c>
      <c r="T245" s="68" t="n">
        <f aca="false">VLOOKUP($R245,$K$6:$Q$506,6)/$C$26</f>
        <v>7.55598023423482</v>
      </c>
      <c r="U245" s="69" t="n">
        <f aca="false">VLOOKUP($R245,$K$6:$Q$506,7)/$C$26</f>
        <v>113.553691198133</v>
      </c>
      <c r="V245" s="28" t="s">
        <v>363</v>
      </c>
      <c r="W245" s="78" t="n">
        <f aca="false">G245*S245+H245*T245+I245*U245</f>
        <v>0</v>
      </c>
      <c r="X245" s="25"/>
      <c r="Y245" s="25"/>
      <c r="Z245" s="25"/>
    </row>
    <row r="246" customFormat="false" ht="15.75" hidden="false" customHeight="false" outlineLevel="0" collapsed="false">
      <c r="A246" s="25"/>
      <c r="B246" s="25"/>
      <c r="C246" s="25"/>
      <c r="D246" s="25"/>
      <c r="E246" s="25"/>
      <c r="F246" s="28" t="s">
        <v>364</v>
      </c>
      <c r="G246" s="103" t="n">
        <v>0</v>
      </c>
      <c r="H246" s="76" t="n">
        <v>0</v>
      </c>
      <c r="I246" s="77" t="n">
        <v>0</v>
      </c>
      <c r="J246" s="25"/>
      <c r="K246" s="61" t="n">
        <v>240</v>
      </c>
      <c r="L246" s="62" t="n">
        <f aca="false">$B$17+$B$18*EXP(-K246/$B$21)+$B$19*EXP(-K246/$B$22)+$B$20*EXP(-K246/$B$23)</f>
        <v>0.339587551527297</v>
      </c>
      <c r="M246" s="63" t="n">
        <f aca="false">EXP(-K246/$D$9)</f>
        <v>1.46856067151199E-009</v>
      </c>
      <c r="N246" s="63" t="n">
        <f aca="false">EXP(-K246/$D$8)</f>
        <v>0.110600036222455</v>
      </c>
      <c r="O246" s="64" t="n">
        <f aca="false">(K246*$B$17+$B$18*$B$21*(1-EXP(-K246/$B$21))+$B$19*$B$22*(1-EXP(-K246/$B$22))+$B$20*$B$23*(1-EXP(-K246/$B$23)))*$C$7</f>
        <v>1.77165728922118E-013</v>
      </c>
      <c r="P246" s="64" t="n">
        <f aca="false">$D$9*(1-EXP(-K246/$D$9))*$C$9</f>
        <v>2.36561263380641E-012</v>
      </c>
      <c r="Q246" s="65" t="n">
        <f aca="false">$D$8*(1-EXP(-K246/$D$8))*$C$8</f>
        <v>3.47929936188337E-011</v>
      </c>
      <c r="R246" s="66" t="n">
        <f aca="false">$B$13-K246</f>
        <v>260</v>
      </c>
      <c r="S246" s="67" t="n">
        <f aca="false">VLOOKUP($R246,$K$6:$Q$506,5)/$C$26</f>
        <v>0.602526972786076</v>
      </c>
      <c r="T246" s="68" t="n">
        <f aca="false">VLOOKUP($R246,$K$6:$Q$506,6)/$C$26</f>
        <v>7.55598023406926</v>
      </c>
      <c r="U246" s="69" t="n">
        <f aca="false">VLOOKUP($R246,$K$6:$Q$506,7)/$C$26</f>
        <v>113.448641954777</v>
      </c>
      <c r="V246" s="28" t="s">
        <v>364</v>
      </c>
      <c r="W246" s="78" t="n">
        <f aca="false">G246*S246+H246*T246+I246*U246</f>
        <v>0</v>
      </c>
      <c r="X246" s="25"/>
      <c r="Y246" s="25"/>
      <c r="Z246" s="25"/>
    </row>
    <row r="247" customFormat="false" ht="15.75" hidden="false" customHeight="false" outlineLevel="0" collapsed="false">
      <c r="A247" s="25"/>
      <c r="B247" s="25"/>
      <c r="C247" s="25"/>
      <c r="D247" s="25"/>
      <c r="E247" s="25"/>
      <c r="F247" s="28" t="s">
        <v>365</v>
      </c>
      <c r="G247" s="103" t="n">
        <v>0</v>
      </c>
      <c r="H247" s="76" t="n">
        <v>0</v>
      </c>
      <c r="I247" s="77" t="n">
        <v>0</v>
      </c>
      <c r="J247" s="25"/>
      <c r="K247" s="61" t="n">
        <v>241</v>
      </c>
      <c r="L247" s="62" t="n">
        <f aca="false">$B$17+$B$18*EXP(-K247/$B$21)+$B$19*EXP(-K247/$B$22)+$B$20*EXP(-K247/$B$23)</f>
        <v>0.339268182109763</v>
      </c>
      <c r="M247" s="63" t="n">
        <f aca="false">EXP(-K247/$D$9)</f>
        <v>1.34923399916437E-009</v>
      </c>
      <c r="N247" s="63" t="n">
        <f aca="false">EXP(-K247/$D$8)</f>
        <v>0.10958999728161</v>
      </c>
      <c r="O247" s="64" t="n">
        <f aca="false">(K247*$B$17+$B$18*$B$21*(1-EXP(-K247/$B$21))+$B$19*$B$22*(1-EXP(-K247/$B$22))+$B$20*$B$23*(1-EXP(-K247/$B$23)))*$C$7</f>
        <v>1.77744409338122E-013</v>
      </c>
      <c r="P247" s="64" t="n">
        <f aca="false">$D$9*(1-EXP(-K247/$D$9))*$C$9</f>
        <v>2.36561263408869E-012</v>
      </c>
      <c r="Q247" s="65" t="n">
        <f aca="false">$D$8*(1-EXP(-K247/$D$8))*$C$8</f>
        <v>3.48325059640719E-011</v>
      </c>
      <c r="R247" s="66" t="n">
        <f aca="false">$B$13-K247</f>
        <v>259</v>
      </c>
      <c r="S247" s="67" t="n">
        <f aca="false">VLOOKUP($R247,$K$6:$Q$506,5)/$C$26</f>
        <v>0.600710657782453</v>
      </c>
      <c r="T247" s="68" t="n">
        <f aca="false">VLOOKUP($R247,$K$6:$Q$506,6)/$C$26</f>
        <v>7.55598023388907</v>
      </c>
      <c r="U247" s="69" t="n">
        <f aca="false">VLOOKUP($R247,$K$6:$Q$506,7)/$C$26</f>
        <v>113.342624522453</v>
      </c>
      <c r="V247" s="28" t="s">
        <v>365</v>
      </c>
      <c r="W247" s="78" t="n">
        <f aca="false">G247*S247+H247*T247+I247*U247</f>
        <v>0</v>
      </c>
      <c r="X247" s="25"/>
      <c r="Y247" s="25"/>
      <c r="Z247" s="25"/>
    </row>
    <row r="248" customFormat="false" ht="15.75" hidden="false" customHeight="false" outlineLevel="0" collapsed="false">
      <c r="A248" s="25"/>
      <c r="B248" s="25"/>
      <c r="C248" s="25"/>
      <c r="D248" s="25"/>
      <c r="E248" s="25"/>
      <c r="F248" s="28" t="s">
        <v>366</v>
      </c>
      <c r="G248" s="103" t="n">
        <v>0</v>
      </c>
      <c r="H248" s="76" t="n">
        <v>0</v>
      </c>
      <c r="I248" s="77" t="n">
        <v>0</v>
      </c>
      <c r="J248" s="25"/>
      <c r="K248" s="61" t="n">
        <v>242</v>
      </c>
      <c r="L248" s="62" t="n">
        <f aca="false">$B$17+$B$18*EXP(-K248/$B$21)+$B$19*EXP(-K248/$B$22)+$B$20*EXP(-K248/$B$23)</f>
        <v>0.338949883355735</v>
      </c>
      <c r="M248" s="63" t="n">
        <f aca="false">EXP(-K248/$D$9)</f>
        <v>1.23960311604069E-009</v>
      </c>
      <c r="N248" s="63" t="n">
        <f aca="false">EXP(-K248/$D$8)</f>
        <v>0.10858918237628</v>
      </c>
      <c r="O248" s="64" t="n">
        <f aca="false">(K248*$B$17+$B$18*$B$21*(1-EXP(-K248/$B$21))+$B$19*$B$22*(1-EXP(-K248/$B$22))+$B$20*$B$23*(1-EXP(-K248/$B$23)))*$C$7</f>
        <v>1.78322546184694E-013</v>
      </c>
      <c r="P248" s="64" t="n">
        <f aca="false">$D$9*(1-EXP(-K248/$D$9))*$C$9</f>
        <v>2.36561263434803E-012</v>
      </c>
      <c r="Q248" s="65" t="n">
        <f aca="false">$D$8*(1-EXP(-K248/$D$8))*$C$8</f>
        <v>3.48716574684939E-011</v>
      </c>
      <c r="R248" s="66" t="n">
        <f aca="false">$B$13-K248</f>
        <v>258</v>
      </c>
      <c r="S248" s="67" t="n">
        <f aca="false">VLOOKUP($R248,$K$6:$Q$506,5)/$C$26</f>
        <v>0.598892703831924</v>
      </c>
      <c r="T248" s="68" t="n">
        <f aca="false">VLOOKUP($R248,$K$6:$Q$506,6)/$C$26</f>
        <v>7.55598023369294</v>
      </c>
      <c r="U248" s="69" t="n">
        <f aca="false">VLOOKUP($R248,$K$6:$Q$506,7)/$C$26</f>
        <v>113.235629977822</v>
      </c>
      <c r="V248" s="28" t="s">
        <v>366</v>
      </c>
      <c r="W248" s="78" t="n">
        <f aca="false">G248*S248+H248*T248+I248*U248</f>
        <v>0</v>
      </c>
      <c r="X248" s="25"/>
      <c r="Y248" s="25"/>
      <c r="Z248" s="25"/>
    </row>
    <row r="249" customFormat="false" ht="15.75" hidden="false" customHeight="false" outlineLevel="0" collapsed="false">
      <c r="A249" s="25"/>
      <c r="B249" s="25"/>
      <c r="C249" s="25"/>
      <c r="D249" s="25"/>
      <c r="E249" s="25"/>
      <c r="F249" s="28" t="s">
        <v>367</v>
      </c>
      <c r="G249" s="103" t="n">
        <v>0</v>
      </c>
      <c r="H249" s="76" t="n">
        <v>0</v>
      </c>
      <c r="I249" s="77" t="n">
        <v>0</v>
      </c>
      <c r="J249" s="25"/>
      <c r="K249" s="61" t="n">
        <v>243</v>
      </c>
      <c r="L249" s="62" t="n">
        <f aca="false">$B$17+$B$18*EXP(-K249/$B$21)+$B$19*EXP(-K249/$B$22)+$B$20*EXP(-K249/$B$23)</f>
        <v>0.338632645482906</v>
      </c>
      <c r="M249" s="63" t="n">
        <f aca="false">EXP(-K249/$D$9)</f>
        <v>1.13888019887543E-009</v>
      </c>
      <c r="N249" s="63" t="n">
        <f aca="false">EXP(-K249/$D$8)</f>
        <v>0.107597507269285</v>
      </c>
      <c r="O249" s="64" t="n">
        <f aca="false">(K249*$B$17+$B$18*$B$21*(1-EXP(-K249/$B$21))+$B$19*$B$22*(1-EXP(-K249/$B$22))+$B$20*$B$23*(1-EXP(-K249/$B$23)))*$C$7</f>
        <v>1.78900141278806E-013</v>
      </c>
      <c r="P249" s="64" t="n">
        <f aca="false">$D$9*(1-EXP(-K249/$D$9))*$C$9</f>
        <v>2.36561263458631E-012</v>
      </c>
      <c r="Q249" s="65" t="n">
        <f aca="false">$D$8*(1-EXP(-K249/$D$8))*$C$8</f>
        <v>3.49104514274267E-011</v>
      </c>
      <c r="R249" s="66" t="n">
        <f aca="false">$B$13-K249</f>
        <v>257</v>
      </c>
      <c r="S249" s="67" t="n">
        <f aca="false">VLOOKUP($R249,$K$6:$Q$506,5)/$C$26</f>
        <v>0.597073105887857</v>
      </c>
      <c r="T249" s="68" t="n">
        <f aca="false">VLOOKUP($R249,$K$6:$Q$506,6)/$C$26</f>
        <v>7.55598023347946</v>
      </c>
      <c r="U249" s="69" t="n">
        <f aca="false">VLOOKUP($R249,$K$6:$Q$506,7)/$C$26</f>
        <v>113.127649315304</v>
      </c>
      <c r="V249" s="28" t="s">
        <v>367</v>
      </c>
      <c r="W249" s="78" t="n">
        <f aca="false">G249*S249+H249*T249+I249*U249</f>
        <v>0</v>
      </c>
      <c r="X249" s="25"/>
      <c r="Y249" s="25"/>
      <c r="Z249" s="25"/>
    </row>
    <row r="250" customFormat="false" ht="15.75" hidden="false" customHeight="false" outlineLevel="0" collapsed="false">
      <c r="A250" s="25"/>
      <c r="B250" s="25"/>
      <c r="C250" s="25"/>
      <c r="D250" s="25"/>
      <c r="E250" s="25"/>
      <c r="F250" s="28" t="s">
        <v>368</v>
      </c>
      <c r="G250" s="103" t="n">
        <v>0</v>
      </c>
      <c r="H250" s="76" t="n">
        <v>0</v>
      </c>
      <c r="I250" s="77" t="n">
        <v>0</v>
      </c>
      <c r="J250" s="25"/>
      <c r="K250" s="61" t="n">
        <v>244</v>
      </c>
      <c r="L250" s="62" t="n">
        <f aca="false">$B$17+$B$18*EXP(-K250/$B$21)+$B$19*EXP(-K250/$B$22)+$B$20*EXP(-K250/$B$23)</f>
        <v>0.33831645892463</v>
      </c>
      <c r="M250" s="63" t="n">
        <f aca="false">EXP(-K250/$D$9)</f>
        <v>1.04634143832529E-009</v>
      </c>
      <c r="N250" s="63" t="n">
        <f aca="false">EXP(-K250/$D$8)</f>
        <v>0.10661488849273</v>
      </c>
      <c r="O250" s="64" t="n">
        <f aca="false">(K250*$B$17+$B$18*$B$21*(1-EXP(-K250/$B$21))+$B$19*$B$22*(1-EXP(-K250/$B$22))+$B$20*$B$23*(1-EXP(-K250/$B$23)))*$C$7</f>
        <v>1.79477196420937E-013</v>
      </c>
      <c r="P250" s="64" t="n">
        <f aca="false">$D$9*(1-EXP(-K250/$D$9))*$C$9</f>
        <v>2.36561263480522E-012</v>
      </c>
      <c r="Q250" s="65" t="n">
        <f aca="false">$D$8*(1-EXP(-K250/$D$8))*$C$8</f>
        <v>3.49488911061032E-011</v>
      </c>
      <c r="R250" s="66" t="n">
        <f aca="false">$B$13-K250</f>
        <v>256</v>
      </c>
      <c r="S250" s="67" t="n">
        <f aca="false">VLOOKUP($R250,$K$6:$Q$506,5)/$C$26</f>
        <v>0.595251858866235</v>
      </c>
      <c r="T250" s="68" t="n">
        <f aca="false">VLOOKUP($R250,$K$6:$Q$506,6)/$C$26</f>
        <v>7.55598023324711</v>
      </c>
      <c r="U250" s="69" t="n">
        <f aca="false">VLOOKUP($R250,$K$6:$Q$506,7)/$C$26</f>
        <v>113.018673446318</v>
      </c>
      <c r="V250" s="28" t="s">
        <v>368</v>
      </c>
      <c r="W250" s="78" t="n">
        <f aca="false">G250*S250+H250*T250+I250*U250</f>
        <v>0</v>
      </c>
      <c r="X250" s="25"/>
      <c r="Y250" s="25"/>
      <c r="Z250" s="25"/>
    </row>
    <row r="251" customFormat="false" ht="15.75" hidden="false" customHeight="false" outlineLevel="0" collapsed="false">
      <c r="A251" s="25"/>
      <c r="B251" s="25"/>
      <c r="C251" s="25"/>
      <c r="D251" s="25"/>
      <c r="E251" s="25"/>
      <c r="F251" s="28" t="s">
        <v>369</v>
      </c>
      <c r="G251" s="103" t="n">
        <v>0</v>
      </c>
      <c r="H251" s="76" t="n">
        <v>0</v>
      </c>
      <c r="I251" s="77" t="n">
        <v>0</v>
      </c>
      <c r="J251" s="25"/>
      <c r="K251" s="61" t="n">
        <v>245</v>
      </c>
      <c r="L251" s="62" t="n">
        <f aca="false">$B$17+$B$18*EXP(-K251/$B$21)+$B$19*EXP(-K251/$B$22)+$B$20*EXP(-K251/$B$23)</f>
        <v>0.338001314324229</v>
      </c>
      <c r="M251" s="63" t="n">
        <f aca="false">EXP(-K251/$D$9)</f>
        <v>9.61321837571419E-010</v>
      </c>
      <c r="N251" s="63" t="n">
        <f aca="false">EXP(-K251/$D$8)</f>
        <v>0.105641243340979</v>
      </c>
      <c r="O251" s="64" t="n">
        <f aca="false">(K251*$B$17+$B$18*$B$21*(1-EXP(-K251/$B$21))+$B$19*$B$22*(1-EXP(-K251/$B$22))+$B$20*$B$23*(1-EXP(-K251/$B$23)))*$C$7</f>
        <v>1.80053713395438E-013</v>
      </c>
      <c r="P251" s="64" t="n">
        <f aca="false">$D$9*(1-EXP(-K251/$D$9))*$C$9</f>
        <v>2.36561263500634E-012</v>
      </c>
      <c r="Q251" s="65" t="n">
        <f aca="false">$D$8*(1-EXP(-K251/$D$8))*$C$8</f>
        <v>3.49869797399367E-011</v>
      </c>
      <c r="R251" s="66" t="n">
        <f aca="false">$B$13-K251</f>
        <v>255</v>
      </c>
      <c r="S251" s="67" t="n">
        <f aca="false">VLOOKUP($R251,$K$6:$Q$506,5)/$C$26</f>
        <v>0.593428957644874</v>
      </c>
      <c r="T251" s="68" t="n">
        <f aca="false">VLOOKUP($R251,$K$6:$Q$506,6)/$C$26</f>
        <v>7.5559802329942</v>
      </c>
      <c r="U251" s="69" t="n">
        <f aca="false">VLOOKUP($R251,$K$6:$Q$506,7)/$C$26</f>
        <v>112.908693198521</v>
      </c>
      <c r="V251" s="28" t="s">
        <v>369</v>
      </c>
      <c r="W251" s="78" t="n">
        <f aca="false">G251*S251+H251*T251+I251*U251</f>
        <v>0</v>
      </c>
      <c r="X251" s="25"/>
      <c r="Y251" s="25"/>
      <c r="Z251" s="25"/>
    </row>
    <row r="252" customFormat="false" ht="15.75" hidden="false" customHeight="false" outlineLevel="0" collapsed="false">
      <c r="A252" s="25"/>
      <c r="B252" s="25"/>
      <c r="C252" s="25"/>
      <c r="D252" s="25"/>
      <c r="E252" s="25"/>
      <c r="F252" s="28" t="s">
        <v>370</v>
      </c>
      <c r="G252" s="103" t="n">
        <v>0</v>
      </c>
      <c r="H252" s="76" t="n">
        <v>0</v>
      </c>
      <c r="I252" s="77" t="n">
        <v>0</v>
      </c>
      <c r="J252" s="25"/>
      <c r="K252" s="61" t="n">
        <v>246</v>
      </c>
      <c r="L252" s="62" t="n">
        <f aca="false">$B$17+$B$18*EXP(-K252/$B$21)+$B$19*EXP(-K252/$B$22)+$B$20*EXP(-K252/$B$23)</f>
        <v>0.33768720252944</v>
      </c>
      <c r="M252" s="63" t="n">
        <f aca="false">EXP(-K252/$D$9)</f>
        <v>8.83210433556771E-010</v>
      </c>
      <c r="N252" s="63" t="n">
        <f aca="false">EXP(-K252/$D$8)</f>
        <v>0.104676489863692</v>
      </c>
      <c r="O252" s="64" t="n">
        <f aca="false">(K252*$B$17+$B$18*$B$21*(1-EXP(-K252/$B$21))+$B$19*$B$22*(1-EXP(-K252/$B$22))+$B$20*$B$23*(1-EXP(-K252/$B$23)))*$C$7</f>
        <v>1.80629693970881E-013</v>
      </c>
      <c r="P252" s="64" t="n">
        <f aca="false">$D$9*(1-EXP(-K252/$D$9))*$C$9</f>
        <v>2.36561263519112E-012</v>
      </c>
      <c r="Q252" s="65" t="n">
        <f aca="false">$D$8*(1-EXP(-K252/$D$8))*$C$8</f>
        <v>3.5024720534794E-011</v>
      </c>
      <c r="R252" s="66" t="n">
        <f aca="false">$B$13-K252</f>
        <v>254</v>
      </c>
      <c r="S252" s="67" t="n">
        <f aca="false">VLOOKUP($R252,$K$6:$Q$506,5)/$C$26</f>
        <v>0.591604397062625</v>
      </c>
      <c r="T252" s="68" t="n">
        <f aca="false">VLOOKUP($R252,$K$6:$Q$506,6)/$C$26</f>
        <v>7.55598023271893</v>
      </c>
      <c r="U252" s="69" t="n">
        <f aca="false">VLOOKUP($R252,$K$6:$Q$506,7)/$C$26</f>
        <v>112.79769931503</v>
      </c>
      <c r="V252" s="28" t="s">
        <v>370</v>
      </c>
      <c r="W252" s="78" t="n">
        <f aca="false">G252*S252+H252*T252+I252*U252</f>
        <v>0</v>
      </c>
      <c r="X252" s="25"/>
      <c r="Y252" s="25"/>
      <c r="Z252" s="25"/>
    </row>
    <row r="253" customFormat="false" ht="15.75" hidden="false" customHeight="false" outlineLevel="0" collapsed="false">
      <c r="A253" s="25"/>
      <c r="B253" s="25"/>
      <c r="C253" s="25"/>
      <c r="D253" s="25"/>
      <c r="E253" s="25"/>
      <c r="F253" s="28" t="s">
        <v>371</v>
      </c>
      <c r="G253" s="103" t="n">
        <v>0</v>
      </c>
      <c r="H253" s="76" t="n">
        <v>0</v>
      </c>
      <c r="I253" s="77" t="n">
        <v>0</v>
      </c>
      <c r="J253" s="25"/>
      <c r="K253" s="61" t="n">
        <v>247</v>
      </c>
      <c r="L253" s="62" t="n">
        <f aca="false">$B$17+$B$18*EXP(-K253/$B$21)+$B$19*EXP(-K253/$B$22)+$B$20*EXP(-K253/$B$23)</f>
        <v>0.337374114587024</v>
      </c>
      <c r="M253" s="63" t="n">
        <f aca="false">EXP(-K253/$D$9)</f>
        <v>8.11445906517843E-010</v>
      </c>
      <c r="N253" s="63" t="n">
        <f aca="false">EXP(-K253/$D$8)</f>
        <v>0.10372054685893</v>
      </c>
      <c r="O253" s="64" t="n">
        <f aca="false">(K253*$B$17+$B$18*$B$21*(1-EXP(-K253/$B$21))+$B$19*$B$22*(1-EXP(-K253/$B$22))+$B$20*$B$23*(1-EXP(-K253/$B$23)))*$C$7</f>
        <v>1.81205139900407E-013</v>
      </c>
      <c r="P253" s="64" t="n">
        <f aca="false">$D$9*(1-EXP(-K253/$D$9))*$C$9</f>
        <v>2.36561263536089E-012</v>
      </c>
      <c r="Q253" s="65" t="n">
        <f aca="false">$D$8*(1-EXP(-K253/$D$8))*$C$8</f>
        <v>3.50621166672644E-011</v>
      </c>
      <c r="R253" s="66" t="n">
        <f aca="false">$B$13-K253</f>
        <v>253</v>
      </c>
      <c r="S253" s="67" t="n">
        <f aca="false">VLOOKUP($R253,$K$6:$Q$506,5)/$C$26</f>
        <v>0.58977817191856</v>
      </c>
      <c r="T253" s="68" t="n">
        <f aca="false">VLOOKUP($R253,$K$6:$Q$506,6)/$C$26</f>
        <v>7.55598023241931</v>
      </c>
      <c r="U253" s="69" t="n">
        <f aca="false">VLOOKUP($R253,$K$6:$Q$506,7)/$C$26</f>
        <v>112.685682453645</v>
      </c>
      <c r="V253" s="28" t="s">
        <v>371</v>
      </c>
      <c r="W253" s="78" t="n">
        <f aca="false">G253*S253+H253*T253+I253*U253</f>
        <v>0</v>
      </c>
      <c r="X253" s="25"/>
      <c r="Y253" s="25"/>
      <c r="Z253" s="25"/>
    </row>
    <row r="254" customFormat="false" ht="15.75" hidden="false" customHeight="false" outlineLevel="0" collapsed="false">
      <c r="A254" s="25"/>
      <c r="B254" s="25"/>
      <c r="C254" s="25"/>
      <c r="D254" s="25"/>
      <c r="E254" s="25"/>
      <c r="F254" s="28" t="s">
        <v>372</v>
      </c>
      <c r="G254" s="103" t="n">
        <v>0</v>
      </c>
      <c r="H254" s="76" t="n">
        <v>0</v>
      </c>
      <c r="I254" s="77" t="n">
        <v>0</v>
      </c>
      <c r="J254" s="25"/>
      <c r="K254" s="61" t="n">
        <v>248</v>
      </c>
      <c r="L254" s="62" t="n">
        <f aca="false">$B$17+$B$18*EXP(-K254/$B$21)+$B$19*EXP(-K254/$B$22)+$B$20*EXP(-K254/$B$23)</f>
        <v>0.337062041737512</v>
      </c>
      <c r="M254" s="63" t="n">
        <f aca="false">EXP(-K254/$D$9)</f>
        <v>7.45512546260294E-010</v>
      </c>
      <c r="N254" s="63" t="n">
        <f aca="false">EXP(-K254/$D$8)</f>
        <v>0.102773333866318</v>
      </c>
      <c r="O254" s="64" t="n">
        <f aca="false">(K254*$B$17+$B$18*$B$21*(1-EXP(-K254/$B$21))+$B$19*$B$22*(1-EXP(-K254/$B$22))+$B$20*$B$23*(1-EXP(-K254/$B$23)))*$C$7</f>
        <v>1.81780052922057E-013</v>
      </c>
      <c r="P254" s="64" t="n">
        <f aca="false">$D$9*(1-EXP(-K254/$D$9))*$C$9</f>
        <v>2.36561263551686E-012</v>
      </c>
      <c r="Q254" s="65" t="n">
        <f aca="false">$D$8*(1-EXP(-K254/$D$8))*$C$8</f>
        <v>3.50991712849278E-011</v>
      </c>
      <c r="R254" s="66" t="n">
        <f aca="false">$B$13-K254</f>
        <v>252</v>
      </c>
      <c r="S254" s="67" t="n">
        <f aca="false">VLOOKUP($R254,$K$6:$Q$506,5)/$C$26</f>
        <v>0.587950276971123</v>
      </c>
      <c r="T254" s="68" t="n">
        <f aca="false">VLOOKUP($R254,$K$6:$Q$506,6)/$C$26</f>
        <v>7.55598023209319</v>
      </c>
      <c r="U254" s="69" t="n">
        <f aca="false">VLOOKUP($R254,$K$6:$Q$506,7)/$C$26</f>
        <v>112.572633186066</v>
      </c>
      <c r="V254" s="28" t="s">
        <v>372</v>
      </c>
      <c r="W254" s="78" t="n">
        <f aca="false">G254*S254+H254*T254+I254*U254</f>
        <v>0</v>
      </c>
      <c r="X254" s="25"/>
      <c r="Y254" s="25"/>
      <c r="Z254" s="25"/>
    </row>
    <row r="255" customFormat="false" ht="15.75" hidden="false" customHeight="false" outlineLevel="0" collapsed="false">
      <c r="A255" s="25"/>
      <c r="B255" s="25"/>
      <c r="C255" s="25"/>
      <c r="D255" s="25"/>
      <c r="E255" s="25"/>
      <c r="F255" s="28" t="s">
        <v>373</v>
      </c>
      <c r="G255" s="103" t="n">
        <v>0</v>
      </c>
      <c r="H255" s="76" t="n">
        <v>0</v>
      </c>
      <c r="I255" s="77" t="n">
        <v>0</v>
      </c>
      <c r="J255" s="25"/>
      <c r="K255" s="61" t="n">
        <v>249</v>
      </c>
      <c r="L255" s="62" t="n">
        <f aca="false">$B$17+$B$18*EXP(-K255/$B$21)+$B$19*EXP(-K255/$B$22)+$B$20*EXP(-K255/$B$23)</f>
        <v>0.336750975410095</v>
      </c>
      <c r="M255" s="63" t="n">
        <f aca="false">EXP(-K255/$D$9)</f>
        <v>6.84936546191429E-010</v>
      </c>
      <c r="N255" s="63" t="n">
        <f aca="false">EXP(-K255/$D$8)</f>
        <v>0.101834771160275</v>
      </c>
      <c r="O255" s="64" t="n">
        <f aca="false">(K255*$B$17+$B$18*$B$21*(1-EXP(-K255/$B$21))+$B$19*$B$22*(1-EXP(-K255/$B$22))+$B$20*$B$23*(1-EXP(-K255/$B$23)))*$C$7</f>
        <v>1.82354434759101E-013</v>
      </c>
      <c r="P255" s="64" t="n">
        <f aca="false">$D$9*(1-EXP(-K255/$D$9))*$C$9</f>
        <v>2.36561263566016E-012</v>
      </c>
      <c r="Q255" s="65" t="n">
        <f aca="false">$D$8*(1-EXP(-K255/$D$8))*$C$8</f>
        <v>3.51358875066191E-011</v>
      </c>
      <c r="R255" s="66" t="n">
        <f aca="false">$B$13-K255</f>
        <v>251</v>
      </c>
      <c r="S255" s="67" t="n">
        <f aca="false">VLOOKUP($R255,$K$6:$Q$506,5)/$C$26</f>
        <v>0.586120706937273</v>
      </c>
      <c r="T255" s="68" t="n">
        <f aca="false">VLOOKUP($R255,$K$6:$Q$506,6)/$C$26</f>
        <v>7.55598023173824</v>
      </c>
      <c r="U255" s="69" t="n">
        <f aca="false">VLOOKUP($R255,$K$6:$Q$506,7)/$C$26</f>
        <v>112.458541997095</v>
      </c>
      <c r="V255" s="28" t="s">
        <v>373</v>
      </c>
      <c r="W255" s="78" t="n">
        <f aca="false">G255*S255+H255*T255+I255*U255</f>
        <v>0</v>
      </c>
      <c r="X255" s="25"/>
      <c r="Y255" s="25"/>
      <c r="Z255" s="25"/>
    </row>
    <row r="256" customFormat="false" ht="15.75" hidden="false" customHeight="false" outlineLevel="0" collapsed="false">
      <c r="A256" s="25"/>
      <c r="B256" s="25"/>
      <c r="C256" s="25"/>
      <c r="D256" s="25"/>
      <c r="E256" s="25"/>
      <c r="F256" s="28" t="s">
        <v>374</v>
      </c>
      <c r="G256" s="103" t="n">
        <v>0</v>
      </c>
      <c r="H256" s="76" t="n">
        <v>0</v>
      </c>
      <c r="I256" s="77" t="n">
        <v>0</v>
      </c>
      <c r="J256" s="25"/>
      <c r="K256" s="61" t="n">
        <v>250</v>
      </c>
      <c r="L256" s="62" t="n">
        <f aca="false">$B$17+$B$18*EXP(-K256/$B$21)+$B$19*EXP(-K256/$B$22)+$B$20*EXP(-K256/$B$23)</f>
        <v>0.336440907217656</v>
      </c>
      <c r="M256" s="63" t="n">
        <f aca="false">EXP(-K256/$D$9)</f>
        <v>6.29282598478022E-010</v>
      </c>
      <c r="N256" s="63" t="n">
        <f aca="false">EXP(-K256/$D$8)</f>
        <v>0.100904779743301</v>
      </c>
      <c r="O256" s="64" t="n">
        <f aca="false">(K256*$B$17+$B$18*$B$21*(1-EXP(-K256/$B$21))+$B$19*$B$22*(1-EXP(-K256/$B$22))+$B$20*$B$23*(1-EXP(-K256/$B$23)))*$C$7</f>
        <v>1.82928287120352E-013</v>
      </c>
      <c r="P256" s="64" t="n">
        <f aca="false">$D$9*(1-EXP(-K256/$D$9))*$C$9</f>
        <v>2.36561263579182E-012</v>
      </c>
      <c r="Q256" s="65" t="n">
        <f aca="false">$D$8*(1-EXP(-K256/$D$8))*$C$8</f>
        <v>3.51722684226907E-011</v>
      </c>
      <c r="R256" s="66" t="n">
        <f aca="false">$B$13-K256</f>
        <v>250</v>
      </c>
      <c r="S256" s="67" t="n">
        <f aca="false">VLOOKUP($R256,$K$6:$Q$506,5)/$C$26</f>
        <v>0.584289456491592</v>
      </c>
      <c r="T256" s="68" t="n">
        <f aca="false">VLOOKUP($R256,$K$6:$Q$506,6)/$C$26</f>
        <v>7.55598023135188</v>
      </c>
      <c r="U256" s="69" t="n">
        <f aca="false">VLOOKUP($R256,$K$6:$Q$506,7)/$C$26</f>
        <v>112.343399283838</v>
      </c>
      <c r="V256" s="28" t="s">
        <v>374</v>
      </c>
      <c r="W256" s="78" t="n">
        <f aca="false">G256*S256+H256*T256+I256*U256</f>
        <v>0</v>
      </c>
      <c r="X256" s="25"/>
      <c r="Y256" s="25"/>
      <c r="Z256" s="25"/>
    </row>
    <row r="257" customFormat="false" ht="15.75" hidden="false" customHeight="false" outlineLevel="0" collapsed="false">
      <c r="A257" s="25"/>
      <c r="B257" s="25"/>
      <c r="C257" s="25"/>
      <c r="D257" s="25"/>
      <c r="E257" s="25"/>
      <c r="F257" s="28" t="s">
        <v>375</v>
      </c>
      <c r="G257" s="103" t="n">
        <v>0</v>
      </c>
      <c r="H257" s="76" t="n">
        <v>0</v>
      </c>
      <c r="I257" s="77" t="n">
        <v>0</v>
      </c>
      <c r="J257" s="25"/>
      <c r="K257" s="61" t="n">
        <v>251</v>
      </c>
      <c r="L257" s="62" t="n">
        <f aca="false">$B$17+$B$18*EXP(-K257/$B$21)+$B$19*EXP(-K257/$B$22)+$B$20*EXP(-K257/$B$23)</f>
        <v>0.336131828951926</v>
      </c>
      <c r="M257" s="63" t="n">
        <f aca="false">EXP(-K257/$D$9)</f>
        <v>5.78150765861712E-010</v>
      </c>
      <c r="N257" s="63" t="n">
        <f aca="false">EXP(-K257/$D$8)</f>
        <v>0.0999832813393303</v>
      </c>
      <c r="O257" s="64" t="n">
        <f aca="false">(K257*$B$17+$B$18*$B$21*(1-EXP(-K257/$B$21))+$B$19*$B$22*(1-EXP(-K257/$B$22))+$B$20*$B$23*(1-EXP(-K257/$B$23)))*$C$7</f>
        <v>1.83501611700481E-013</v>
      </c>
      <c r="P257" s="64" t="n">
        <f aca="false">$D$9*(1-EXP(-K257/$D$9))*$C$9</f>
        <v>2.36561263591277E-012</v>
      </c>
      <c r="Q257" s="65" t="n">
        <f aca="false">$D$8*(1-EXP(-K257/$D$8))*$C$8</f>
        <v>3.52083170952733E-011</v>
      </c>
      <c r="R257" s="66" t="n">
        <f aca="false">$B$13-K257</f>
        <v>249</v>
      </c>
      <c r="S257" s="67" t="n">
        <f aca="false">VLOOKUP($R257,$K$6:$Q$506,5)/$C$26</f>
        <v>0.582456520265378</v>
      </c>
      <c r="T257" s="68" t="n">
        <f aca="false">VLOOKUP($R257,$K$6:$Q$506,6)/$C$26</f>
        <v>7.55598023093136</v>
      </c>
      <c r="U257" s="69" t="n">
        <f aca="false">VLOOKUP($R257,$K$6:$Q$506,7)/$C$26</f>
        <v>112.227195354895</v>
      </c>
      <c r="V257" s="28" t="s">
        <v>375</v>
      </c>
      <c r="W257" s="78" t="n">
        <f aca="false">G257*S257+H257*T257+I257*U257</f>
        <v>0</v>
      </c>
      <c r="X257" s="25"/>
      <c r="Y257" s="25"/>
      <c r="Z257" s="25"/>
    </row>
    <row r="258" customFormat="false" ht="15.75" hidden="false" customHeight="false" outlineLevel="0" collapsed="false">
      <c r="A258" s="25"/>
      <c r="B258" s="25"/>
      <c r="C258" s="25"/>
      <c r="D258" s="25"/>
      <c r="E258" s="25"/>
      <c r="F258" s="28" t="s">
        <v>376</v>
      </c>
      <c r="G258" s="103" t="n">
        <v>0</v>
      </c>
      <c r="H258" s="76" t="n">
        <v>0</v>
      </c>
      <c r="I258" s="77" t="n">
        <v>0</v>
      </c>
      <c r="J258" s="25"/>
      <c r="K258" s="61" t="n">
        <v>252</v>
      </c>
      <c r="L258" s="62" t="n">
        <f aca="false">$B$17+$B$18*EXP(-K258/$B$21)+$B$19*EXP(-K258/$B$22)+$B$20*EXP(-K258/$B$23)</f>
        <v>0.33582373257878</v>
      </c>
      <c r="M258" s="63" t="n">
        <f aca="false">EXP(-K258/$D$9)</f>
        <v>5.31173607652459E-010</v>
      </c>
      <c r="N258" s="63" t="n">
        <f aca="false">EXP(-K258/$D$8)</f>
        <v>0.0990701983871416</v>
      </c>
      <c r="O258" s="64" t="n">
        <f aca="false">(K258*$B$17+$B$18*$B$21*(1-EXP(-K258/$B$21))+$B$19*$B$22*(1-EXP(-K258/$B$22))+$B$20*$B$23*(1-EXP(-K258/$B$23)))*$C$7</f>
        <v>1.84074410180311E-013</v>
      </c>
      <c r="P258" s="64" t="n">
        <f aca="false">$D$9*(1-EXP(-K258/$D$9))*$C$9</f>
        <v>2.3656126360239E-012</v>
      </c>
      <c r="Q258" s="65" t="n">
        <f aca="false">$D$8*(1-EXP(-K258/$D$8))*$C$8</f>
        <v>3.52440365585326E-011</v>
      </c>
      <c r="R258" s="66" t="n">
        <f aca="false">$B$13-K258</f>
        <v>248</v>
      </c>
      <c r="S258" s="67" t="n">
        <f aca="false">VLOOKUP($R258,$K$6:$Q$506,5)/$C$26</f>
        <v>0.580621892845705</v>
      </c>
      <c r="T258" s="68" t="n">
        <f aca="false">VLOOKUP($R258,$K$6:$Q$506,6)/$C$26</f>
        <v>7.55598023047365</v>
      </c>
      <c r="U258" s="69" t="n">
        <f aca="false">VLOOKUP($R258,$K$6:$Q$506,7)/$C$26</f>
        <v>112.109920429546</v>
      </c>
      <c r="V258" s="28" t="s">
        <v>376</v>
      </c>
      <c r="W258" s="78" t="n">
        <f aca="false">G258*S258+H258*T258+I258*U258</f>
        <v>0</v>
      </c>
      <c r="X258" s="25"/>
      <c r="Y258" s="25"/>
      <c r="Z258" s="25"/>
    </row>
    <row r="259" customFormat="false" ht="15.75" hidden="false" customHeight="false" outlineLevel="0" collapsed="false">
      <c r="A259" s="25"/>
      <c r="B259" s="25"/>
      <c r="C259" s="25"/>
      <c r="D259" s="25"/>
      <c r="E259" s="25"/>
      <c r="F259" s="28" t="s">
        <v>377</v>
      </c>
      <c r="G259" s="103" t="n">
        <v>0</v>
      </c>
      <c r="H259" s="76" t="n">
        <v>0</v>
      </c>
      <c r="I259" s="77" t="n">
        <v>0</v>
      </c>
      <c r="J259" s="25"/>
      <c r="K259" s="61" t="n">
        <v>253</v>
      </c>
      <c r="L259" s="62" t="n">
        <f aca="false">$B$17+$B$18*EXP(-K259/$B$21)+$B$19*EXP(-K259/$B$22)+$B$20*EXP(-K259/$B$23)</f>
        <v>0.335516610233655</v>
      </c>
      <c r="M259" s="63" t="n">
        <f aca="false">EXP(-K259/$D$9)</f>
        <v>4.88013539246985E-010</v>
      </c>
      <c r="N259" s="63" t="n">
        <f aca="false">EXP(-K259/$D$8)</f>
        <v>0.0981654540338308</v>
      </c>
      <c r="O259" s="64" t="n">
        <f aca="false">(K259*$B$17+$B$18*$B$21*(1-EXP(-K259/$B$21))+$B$19*$B$22*(1-EXP(-K259/$B$22))+$B$20*$B$23*(1-EXP(-K259/$B$23)))*$C$7</f>
        <v>1.84646684227114E-013</v>
      </c>
      <c r="P259" s="64" t="n">
        <f aca="false">$D$9*(1-EXP(-K259/$D$9))*$C$9</f>
        <v>2.365612636126E-012</v>
      </c>
      <c r="Q259" s="65" t="n">
        <f aca="false">$D$8*(1-EXP(-K259/$D$8))*$C$8</f>
        <v>3.52794298189255E-011</v>
      </c>
      <c r="R259" s="66" t="n">
        <f aca="false">$B$13-K259</f>
        <v>247</v>
      </c>
      <c r="S259" s="67" t="n">
        <f aca="false">VLOOKUP($R259,$K$6:$Q$506,5)/$C$26</f>
        <v>0.578785568774465</v>
      </c>
      <c r="T259" s="68" t="n">
        <f aca="false">VLOOKUP($R259,$K$6:$Q$506,6)/$C$26</f>
        <v>7.55598022997546</v>
      </c>
      <c r="U259" s="69" t="n">
        <f aca="false">VLOOKUP($R259,$K$6:$Q$506,7)/$C$26</f>
        <v>111.991564636924</v>
      </c>
      <c r="V259" s="28" t="s">
        <v>377</v>
      </c>
      <c r="W259" s="78" t="n">
        <f aca="false">G259*S259+H259*T259+I259*U259</f>
        <v>0</v>
      </c>
      <c r="X259" s="25"/>
      <c r="Y259" s="25"/>
      <c r="Z259" s="25"/>
    </row>
    <row r="260" customFormat="false" ht="15.75" hidden="false" customHeight="false" outlineLevel="0" collapsed="false">
      <c r="A260" s="25"/>
      <c r="B260" s="25"/>
      <c r="C260" s="25"/>
      <c r="D260" s="25"/>
      <c r="E260" s="25"/>
      <c r="F260" s="28" t="s">
        <v>378</v>
      </c>
      <c r="G260" s="103" t="n">
        <v>0</v>
      </c>
      <c r="H260" s="76" t="n">
        <v>0</v>
      </c>
      <c r="I260" s="77" t="n">
        <v>0</v>
      </c>
      <c r="J260" s="25"/>
      <c r="K260" s="61" t="n">
        <v>254</v>
      </c>
      <c r="L260" s="62" t="n">
        <f aca="false">$B$17+$B$18*EXP(-K260/$B$21)+$B$19*EXP(-K260/$B$22)+$B$20*EXP(-K260/$B$23)</f>
        <v>0.335210454217091</v>
      </c>
      <c r="M260" s="63" t="n">
        <f aca="false">EXP(-K260/$D$9)</f>
        <v>4.4836040619735E-010</v>
      </c>
      <c r="N260" s="63" t="n">
        <f aca="false">EXP(-K260/$D$8)</f>
        <v>0.0972689721283416</v>
      </c>
      <c r="O260" s="64" t="n">
        <f aca="false">(K260*$B$17+$B$18*$B$21*(1-EXP(-K260/$B$21))+$B$19*$B$22*(1-EXP(-K260/$B$22))+$B$20*$B$23*(1-EXP(-K260/$B$23)))*$C$7</f>
        <v>1.85218435494894E-013</v>
      </c>
      <c r="P260" s="64" t="n">
        <f aca="false">$D$9*(1-EXP(-K260/$D$9))*$C$9</f>
        <v>2.36561263621981E-012</v>
      </c>
      <c r="Q260" s="65" t="n">
        <f aca="false">$D$8*(1-EXP(-K260/$D$8))*$C$8</f>
        <v>3.53144998554528E-011</v>
      </c>
      <c r="R260" s="66" t="n">
        <f aca="false">$B$13-K260</f>
        <v>246</v>
      </c>
      <c r="S260" s="67" t="n">
        <f aca="false">VLOOKUP($R260,$K$6:$Q$506,5)/$C$26</f>
        <v>0.57694754254738</v>
      </c>
      <c r="T260" s="68" t="n">
        <f aca="false">VLOOKUP($R260,$K$6:$Q$506,6)/$C$26</f>
        <v>7.55598022943321</v>
      </c>
      <c r="U260" s="69" t="n">
        <f aca="false">VLOOKUP($R260,$K$6:$Q$506,7)/$C$26</f>
        <v>111.87211801519</v>
      </c>
      <c r="V260" s="28" t="s">
        <v>378</v>
      </c>
      <c r="W260" s="78" t="n">
        <f aca="false">G260*S260+H260*T260+I260*U260</f>
        <v>0</v>
      </c>
      <c r="X260" s="25"/>
      <c r="Y260" s="25"/>
      <c r="Z260" s="25"/>
    </row>
    <row r="261" customFormat="false" ht="15.75" hidden="false" customHeight="false" outlineLevel="0" collapsed="false">
      <c r="A261" s="25"/>
      <c r="B261" s="25"/>
      <c r="C261" s="25"/>
      <c r="D261" s="25"/>
      <c r="E261" s="25"/>
      <c r="F261" s="28" t="s">
        <v>379</v>
      </c>
      <c r="G261" s="103" t="n">
        <v>0</v>
      </c>
      <c r="H261" s="76" t="n">
        <v>0</v>
      </c>
      <c r="I261" s="77" t="n">
        <v>0</v>
      </c>
      <c r="J261" s="25"/>
      <c r="K261" s="61" t="n">
        <v>255</v>
      </c>
      <c r="L261" s="62" t="n">
        <f aca="false">$B$17+$B$18*EXP(-K261/$B$21)+$B$19*EXP(-K261/$B$22)+$B$20*EXP(-K261/$B$23)</f>
        <v>0.334905256990398</v>
      </c>
      <c r="M261" s="63" t="n">
        <f aca="false">EXP(-K261/$D$9)</f>
        <v>4.11929255396564E-010</v>
      </c>
      <c r="N261" s="63" t="n">
        <f aca="false">EXP(-K261/$D$8)</f>
        <v>0.0963806772150562</v>
      </c>
      <c r="O261" s="64" t="n">
        <f aca="false">(K261*$B$17+$B$18*$B$21*(1-EXP(-K261/$B$21))+$B$19*$B$22*(1-EXP(-K261/$B$22))+$B$20*$B$23*(1-EXP(-K261/$B$23)))*$C$7</f>
        <v>1.8578966562467E-013</v>
      </c>
      <c r="P261" s="64" t="n">
        <f aca="false">$D$9*(1-EXP(-K261/$D$9))*$C$9</f>
        <v>2.36561263630599E-012</v>
      </c>
      <c r="Q261" s="65" t="n">
        <f aca="false">$D$8*(1-EXP(-K261/$D$8))*$C$8</f>
        <v>3.53492496199101E-011</v>
      </c>
      <c r="R261" s="66" t="n">
        <f aca="false">$B$13-K261</f>
        <v>245</v>
      </c>
      <c r="S261" s="67" t="n">
        <f aca="false">VLOOKUP($R261,$K$6:$Q$506,5)/$C$26</f>
        <v>0.575107808612988</v>
      </c>
      <c r="T261" s="68" t="n">
        <f aca="false">VLOOKUP($R261,$K$6:$Q$506,6)/$C$26</f>
        <v>7.555980228843</v>
      </c>
      <c r="U261" s="69" t="n">
        <f aca="false">VLOOKUP($R261,$K$6:$Q$506,7)/$C$26</f>
        <v>111.751570510691</v>
      </c>
      <c r="V261" s="28" t="s">
        <v>379</v>
      </c>
      <c r="W261" s="78" t="n">
        <f aca="false">G261*S261+H261*T261+I261*U261</f>
        <v>0</v>
      </c>
      <c r="X261" s="25"/>
      <c r="Y261" s="25"/>
      <c r="Z261" s="25"/>
    </row>
    <row r="262" customFormat="false" ht="15.75" hidden="false" customHeight="false" outlineLevel="0" collapsed="false">
      <c r="A262" s="25"/>
      <c r="B262" s="25"/>
      <c r="C262" s="25"/>
      <c r="D262" s="25"/>
      <c r="E262" s="25"/>
      <c r="F262" s="28" t="s">
        <v>380</v>
      </c>
      <c r="G262" s="103" t="n">
        <v>0</v>
      </c>
      <c r="H262" s="76" t="n">
        <v>0</v>
      </c>
      <c r="I262" s="77" t="n">
        <v>0</v>
      </c>
      <c r="J262" s="25"/>
      <c r="K262" s="61" t="n">
        <v>256</v>
      </c>
      <c r="L262" s="62" t="n">
        <f aca="false">$B$17+$B$18*EXP(-K262/$B$21)+$B$19*EXP(-K262/$B$22)+$B$20*EXP(-K262/$B$23)</f>
        <v>0.334601011171428</v>
      </c>
      <c r="M262" s="63" t="n">
        <f aca="false">EXP(-K262/$D$9)</f>
        <v>3.78458287364649E-010</v>
      </c>
      <c r="N262" s="63" t="n">
        <f aca="false">EXP(-K262/$D$8)</f>
        <v>0.0955004945274447</v>
      </c>
      <c r="O262" s="64" t="n">
        <f aca="false">(K262*$B$17+$B$18*$B$21*(1-EXP(-K262/$B$21))+$B$19*$B$22*(1-EXP(-K262/$B$22))+$B$20*$B$23*(1-EXP(-K262/$B$23)))*$C$7</f>
        <v>1.86360376244737E-013</v>
      </c>
      <c r="P262" s="64" t="n">
        <f aca="false">$D$9*(1-EXP(-K262/$D$9))*$C$9</f>
        <v>2.36561263638517E-012</v>
      </c>
      <c r="Q262" s="65" t="n">
        <f aca="false">$D$8*(1-EXP(-K262/$D$8))*$C$8</f>
        <v>3.5383682037136E-011</v>
      </c>
      <c r="R262" s="66" t="n">
        <f aca="false">$B$13-K262</f>
        <v>244</v>
      </c>
      <c r="S262" s="67" t="n">
        <f aca="false">VLOOKUP($R262,$K$6:$Q$506,5)/$C$26</f>
        <v>0.573266361371602</v>
      </c>
      <c r="T262" s="68" t="n">
        <f aca="false">VLOOKUP($R262,$K$6:$Q$506,6)/$C$26</f>
        <v>7.5559802282006</v>
      </c>
      <c r="U262" s="69" t="n">
        <f aca="false">VLOOKUP($R262,$K$6:$Q$506,7)/$C$26</f>
        <v>111.629911977112</v>
      </c>
      <c r="V262" s="28" t="s">
        <v>380</v>
      </c>
      <c r="W262" s="78" t="n">
        <f aca="false">G262*S262+H262*T262+I262*U262</f>
        <v>0</v>
      </c>
      <c r="X262" s="25"/>
      <c r="Y262" s="25"/>
      <c r="Z262" s="25"/>
    </row>
    <row r="263" customFormat="false" ht="15.75" hidden="false" customHeight="false" outlineLevel="0" collapsed="false">
      <c r="A263" s="25"/>
      <c r="B263" s="25"/>
      <c r="C263" s="25"/>
      <c r="D263" s="25"/>
      <c r="E263" s="25"/>
      <c r="F263" s="28" t="s">
        <v>381</v>
      </c>
      <c r="G263" s="103" t="n">
        <v>0</v>
      </c>
      <c r="H263" s="76" t="n">
        <v>0</v>
      </c>
      <c r="I263" s="77" t="n">
        <v>0</v>
      </c>
      <c r="J263" s="25"/>
      <c r="K263" s="61" t="n">
        <v>257</v>
      </c>
      <c r="L263" s="62" t="n">
        <f aca="false">$B$17+$B$18*EXP(-K263/$B$21)+$B$19*EXP(-K263/$B$22)+$B$20*EXP(-K263/$B$23)</f>
        <v>0.334297709530474</v>
      </c>
      <c r="M263" s="63" t="n">
        <f aca="false">EXP(-K263/$D$9)</f>
        <v>3.4770697491999E-010</v>
      </c>
      <c r="N263" s="63" t="n">
        <f aca="false">EXP(-K263/$D$8)</f>
        <v>0.0946283499817717</v>
      </c>
      <c r="O263" s="64" t="n">
        <f aca="false">(K263*$B$17+$B$18*$B$21*(1-EXP(-K263/$B$21))+$B$19*$B$22*(1-EXP(-K263/$B$22))+$B$20*$B$23*(1-EXP(-K263/$B$23)))*$C$7</f>
        <v>1.8693056897094E-013</v>
      </c>
      <c r="P263" s="64" t="n">
        <f aca="false">$D$9*(1-EXP(-K263/$D$9))*$C$9</f>
        <v>2.36561263645792E-012</v>
      </c>
      <c r="Q263" s="65" t="n">
        <f aca="false">$D$8*(1-EXP(-K263/$D$8))*$C$8</f>
        <v>3.54178000052584E-011</v>
      </c>
      <c r="R263" s="66" t="n">
        <f aca="false">$B$13-K263</f>
        <v>243</v>
      </c>
      <c r="S263" s="67" t="n">
        <f aca="false">VLOOKUP($R263,$K$6:$Q$506,5)/$C$26</f>
        <v>0.57142319517424</v>
      </c>
      <c r="T263" s="68" t="n">
        <f aca="false">VLOOKUP($R263,$K$6:$Q$506,6)/$C$26</f>
        <v>7.55598022750137</v>
      </c>
      <c r="U263" s="69" t="n">
        <f aca="false">VLOOKUP($R263,$K$6:$Q$506,7)/$C$26</f>
        <v>111.507132174627</v>
      </c>
      <c r="V263" s="28" t="s">
        <v>381</v>
      </c>
      <c r="W263" s="78" t="n">
        <f aca="false">G263*S263+H263*T263+I263*U263</f>
        <v>0</v>
      </c>
      <c r="X263" s="25"/>
      <c r="Y263" s="25"/>
      <c r="Z263" s="25"/>
    </row>
    <row r="264" customFormat="false" ht="15.75" hidden="false" customHeight="false" outlineLevel="0" collapsed="false">
      <c r="A264" s="25"/>
      <c r="B264" s="25"/>
      <c r="C264" s="25"/>
      <c r="D264" s="25"/>
      <c r="E264" s="25"/>
      <c r="F264" s="28" t="s">
        <v>382</v>
      </c>
      <c r="G264" s="103" t="n">
        <v>0</v>
      </c>
      <c r="H264" s="76" t="n">
        <v>0</v>
      </c>
      <c r="I264" s="77" t="n">
        <v>0</v>
      </c>
      <c r="J264" s="25"/>
      <c r="K264" s="61" t="n">
        <v>258</v>
      </c>
      <c r="L264" s="62" t="n">
        <f aca="false">$B$17+$B$18*EXP(-K264/$B$21)+$B$19*EXP(-K264/$B$22)+$B$20*EXP(-K264/$B$23)</f>
        <v>0.333995344986271</v>
      </c>
      <c r="M264" s="63" t="n">
        <f aca="false">EXP(-K264/$D$9)</f>
        <v>3.19454334716476E-010</v>
      </c>
      <c r="N264" s="63" t="n">
        <f aca="false">EXP(-K264/$D$8)</f>
        <v>0.0937641701708605</v>
      </c>
      <c r="O264" s="64" t="n">
        <f aca="false">(K264*$B$17+$B$18*$B$21*(1-EXP(-K264/$B$21))+$B$19*$B$22*(1-EXP(-K264/$B$22))+$B$20*$B$23*(1-EXP(-K264/$B$23)))*$C$7</f>
        <v>1.87500245406921E-013</v>
      </c>
      <c r="P264" s="64" t="n">
        <f aca="false">$D$9*(1-EXP(-K264/$D$9))*$C$9</f>
        <v>2.36561263652475E-012</v>
      </c>
      <c r="Q264" s="65" t="n">
        <f aca="false">$D$8*(1-EXP(-K264/$D$8))*$C$8</f>
        <v>3.54516063959388E-011</v>
      </c>
      <c r="R264" s="66" t="n">
        <f aca="false">$B$13-K264</f>
        <v>242</v>
      </c>
      <c r="S264" s="67" t="n">
        <f aca="false">VLOOKUP($R264,$K$6:$Q$506,5)/$C$26</f>
        <v>0.569578304321528</v>
      </c>
      <c r="T264" s="68" t="n">
        <f aca="false">VLOOKUP($R264,$K$6:$Q$506,6)/$C$26</f>
        <v>7.55598022674031</v>
      </c>
      <c r="U264" s="69" t="n">
        <f aca="false">VLOOKUP($R264,$K$6:$Q$506,7)/$C$26</f>
        <v>111.383220769033</v>
      </c>
      <c r="V264" s="28" t="s">
        <v>382</v>
      </c>
      <c r="W264" s="78" t="n">
        <f aca="false">G264*S264+H264*T264+I264*U264</f>
        <v>0</v>
      </c>
      <c r="X264" s="25"/>
      <c r="Y264" s="25"/>
      <c r="Z264" s="25"/>
    </row>
    <row r="265" customFormat="false" ht="15.75" hidden="false" customHeight="false" outlineLevel="0" collapsed="false">
      <c r="A265" s="25"/>
      <c r="B265" s="25"/>
      <c r="C265" s="25"/>
      <c r="D265" s="25"/>
      <c r="E265" s="25"/>
      <c r="F265" s="28" t="s">
        <v>383</v>
      </c>
      <c r="G265" s="103" t="n">
        <v>0</v>
      </c>
      <c r="H265" s="76" t="n">
        <v>0</v>
      </c>
      <c r="I265" s="77" t="n">
        <v>0</v>
      </c>
      <c r="J265" s="25"/>
      <c r="K265" s="61" t="n">
        <v>259</v>
      </c>
      <c r="L265" s="62" t="n">
        <f aca="false">$B$17+$B$18*EXP(-K265/$B$21)+$B$19*EXP(-K265/$B$22)+$B$20*EXP(-K265/$B$23)</f>
        <v>0.333693910602104</v>
      </c>
      <c r="M265" s="63" t="n">
        <f aca="false">EXP(-K265/$D$9)</f>
        <v>2.93497339225448E-010</v>
      </c>
      <c r="N265" s="63" t="n">
        <f aca="false">EXP(-K265/$D$8)</f>
        <v>0.0929078823579154</v>
      </c>
      <c r="O265" s="64" t="n">
        <f aca="false">(K265*$B$17+$B$18*$B$21*(1-EXP(-K265/$B$21))+$B$19*$B$22*(1-EXP(-K265/$B$22))+$B$20*$B$23*(1-EXP(-K265/$B$23)))*$C$7</f>
        <v>1.88069407144377E-013</v>
      </c>
      <c r="P265" s="64" t="n">
        <f aca="false">$D$9*(1-EXP(-K265/$D$9))*$C$9</f>
        <v>2.36561263658615E-012</v>
      </c>
      <c r="Q265" s="65" t="n">
        <f aca="false">$D$8*(1-EXP(-K265/$D$8))*$C$8</f>
        <v>3.54851040546132E-011</v>
      </c>
      <c r="R265" s="66" t="n">
        <f aca="false">$B$13-K265</f>
        <v>241</v>
      </c>
      <c r="S265" s="67" t="n">
        <f aca="false">VLOOKUP($R265,$K$6:$Q$506,5)/$C$26</f>
        <v>0.56773168306257</v>
      </c>
      <c r="T265" s="68" t="n">
        <f aca="false">VLOOKUP($R265,$K$6:$Q$506,6)/$C$26</f>
        <v>7.55598022591195</v>
      </c>
      <c r="U265" s="69" t="n">
        <f aca="false">VLOOKUP($R265,$K$6:$Q$506,7)/$C$26</f>
        <v>111.258167330882</v>
      </c>
      <c r="V265" s="28" t="s">
        <v>383</v>
      </c>
      <c r="W265" s="78" t="n">
        <f aca="false">G265*S265+H265*T265+I265*U265</f>
        <v>0</v>
      </c>
      <c r="X265" s="25"/>
      <c r="Y265" s="25"/>
      <c r="Z265" s="25"/>
    </row>
    <row r="266" customFormat="false" ht="15.75" hidden="false" customHeight="false" outlineLevel="0" collapsed="false">
      <c r="A266" s="25"/>
      <c r="B266" s="25"/>
      <c r="C266" s="25"/>
      <c r="D266" s="25"/>
      <c r="E266" s="25"/>
      <c r="F266" s="28" t="s">
        <v>384</v>
      </c>
      <c r="G266" s="103" t="n">
        <v>0</v>
      </c>
      <c r="H266" s="76" t="n">
        <v>0</v>
      </c>
      <c r="I266" s="77" t="n">
        <v>0</v>
      </c>
      <c r="J266" s="25"/>
      <c r="K266" s="61" t="n">
        <v>260</v>
      </c>
      <c r="L266" s="62" t="n">
        <f aca="false">$B$17+$B$18*EXP(-K266/$B$21)+$B$19*EXP(-K266/$B$22)+$B$20*EXP(-K266/$B$23)</f>
        <v>0.333393399582031</v>
      </c>
      <c r="M266" s="63" t="n">
        <f aca="false">EXP(-K266/$D$9)</f>
        <v>2.69649457750727E-010</v>
      </c>
      <c r="N266" s="63" t="n">
        <f aca="false">EXP(-K266/$D$8)</f>
        <v>0.0920594144703988</v>
      </c>
      <c r="O266" s="64" t="n">
        <f aca="false">(K266*$B$17+$B$18*$B$21*(1-EXP(-K266/$B$21))+$B$19*$B$22*(1-EXP(-K266/$B$22))+$B$20*$B$23*(1-EXP(-K266/$B$23)))*$C$7</f>
        <v>1.88638055763298E-013</v>
      </c>
      <c r="P266" s="64" t="n">
        <f aca="false">$D$9*(1-EXP(-K266/$D$9))*$C$9</f>
        <v>2.36561263664257E-012</v>
      </c>
      <c r="Q266" s="65" t="n">
        <f aca="false">$D$8*(1-EXP(-K266/$D$8))*$C$8</f>
        <v>3.55182958007325E-011</v>
      </c>
      <c r="R266" s="66" t="n">
        <f aca="false">$B$13-K266</f>
        <v>240</v>
      </c>
      <c r="S266" s="67" t="n">
        <f aca="false">VLOOKUP($R266,$K$6:$Q$506,5)/$C$26</f>
        <v>0.565883325593792</v>
      </c>
      <c r="T266" s="68" t="n">
        <f aca="false">VLOOKUP($R266,$K$6:$Q$506,6)/$C$26</f>
        <v>7.55598022501032</v>
      </c>
      <c r="U266" s="69" t="n">
        <f aca="false">VLOOKUP($R266,$K$6:$Q$506,7)/$C$26</f>
        <v>111.131961334601</v>
      </c>
      <c r="V266" s="28" t="s">
        <v>384</v>
      </c>
      <c r="W266" s="78" t="n">
        <f aca="false">G266*S266+H266*T266+I266*U266</f>
        <v>0</v>
      </c>
      <c r="X266" s="25"/>
      <c r="Y266" s="25"/>
      <c r="Z266" s="25"/>
    </row>
    <row r="267" customFormat="false" ht="15.75" hidden="false" customHeight="false" outlineLevel="0" collapsed="false">
      <c r="A267" s="25"/>
      <c r="B267" s="25"/>
      <c r="C267" s="25"/>
      <c r="D267" s="25"/>
      <c r="E267" s="25"/>
      <c r="F267" s="28" t="s">
        <v>385</v>
      </c>
      <c r="G267" s="103" t="n">
        <v>0</v>
      </c>
      <c r="H267" s="76" t="n">
        <v>0</v>
      </c>
      <c r="I267" s="77" t="n">
        <v>0</v>
      </c>
      <c r="J267" s="25"/>
      <c r="K267" s="61" t="n">
        <v>261</v>
      </c>
      <c r="L267" s="62" t="n">
        <f aca="false">$B$17+$B$18*EXP(-K267/$B$21)+$B$19*EXP(-K267/$B$22)+$B$20*EXP(-K267/$B$23)</f>
        <v>0.333093805267194</v>
      </c>
      <c r="M267" s="63" t="n">
        <f aca="false">EXP(-K267/$D$9)</f>
        <v>2.47739315992262E-010</v>
      </c>
      <c r="N267" s="63" t="n">
        <f aca="false">EXP(-K267/$D$8)</f>
        <v>0.0912186950939651</v>
      </c>
      <c r="O267" s="64" t="n">
        <f aca="false">(K267*$B$17+$B$18*$B$21*(1-EXP(-K267/$B$21))+$B$19*$B$22*(1-EXP(-K267/$B$22))+$B$20*$B$23*(1-EXP(-K267/$B$23)))*$C$7</f>
        <v>1.89206192832203E-013</v>
      </c>
      <c r="P267" s="64" t="n">
        <f aca="false">$D$9*(1-EXP(-K267/$D$9))*$C$9</f>
        <v>2.3656126366944E-012</v>
      </c>
      <c r="Q267" s="65" t="n">
        <f aca="false">$D$8*(1-EXP(-K267/$D$8))*$C$8</f>
        <v>3.55511844279989E-011</v>
      </c>
      <c r="R267" s="66" t="n">
        <f aca="false">$B$13-K267</f>
        <v>239</v>
      </c>
      <c r="S267" s="67" t="n">
        <f aca="false">VLOOKUP($R267,$K$6:$Q$506,5)/$C$26</f>
        <v>0.564033226057749</v>
      </c>
      <c r="T267" s="68" t="n">
        <f aca="false">VLOOKUP($R267,$K$6:$Q$506,6)/$C$26</f>
        <v>7.55598022402895</v>
      </c>
      <c r="U267" s="69" t="n">
        <f aca="false">VLOOKUP($R267,$K$6:$Q$506,7)/$C$26</f>
        <v>111.004592157611</v>
      </c>
      <c r="V267" s="28" t="s">
        <v>385</v>
      </c>
      <c r="W267" s="78" t="n">
        <f aca="false">G267*S267+H267*T267+I267*U267</f>
        <v>0</v>
      </c>
      <c r="X267" s="25"/>
      <c r="Y267" s="25"/>
      <c r="Z267" s="25"/>
    </row>
    <row r="268" customFormat="false" ht="15.75" hidden="false" customHeight="false" outlineLevel="0" collapsed="false">
      <c r="A268" s="25"/>
      <c r="B268" s="25"/>
      <c r="C268" s="25"/>
      <c r="D268" s="25"/>
      <c r="E268" s="25"/>
      <c r="F268" s="28" t="s">
        <v>386</v>
      </c>
      <c r="G268" s="103" t="n">
        <v>0</v>
      </c>
      <c r="H268" s="76" t="n">
        <v>0</v>
      </c>
      <c r="I268" s="77" t="n">
        <v>0</v>
      </c>
      <c r="J268" s="25"/>
      <c r="K268" s="61" t="n">
        <v>262</v>
      </c>
      <c r="L268" s="62" t="n">
        <f aca="false">$B$17+$B$18*EXP(-K268/$B$21)+$B$19*EXP(-K268/$B$22)+$B$20*EXP(-K268/$B$23)</f>
        <v>0.332795121132237</v>
      </c>
      <c r="M268" s="63" t="n">
        <f aca="false">EXP(-K268/$D$9)</f>
        <v>2.27609464525795E-010</v>
      </c>
      <c r="N268" s="63" t="n">
        <f aca="false">EXP(-K268/$D$8)</f>
        <v>0.0903856534664503</v>
      </c>
      <c r="O268" s="64" t="n">
        <f aca="false">(K268*$B$17+$B$18*$B$21*(1-EXP(-K268/$B$21))+$B$19*$B$22*(1-EXP(-K268/$B$22))+$B$20*$B$23*(1-EXP(-K268/$B$23)))*$C$7</f>
        <v>1.89773819908375E-013</v>
      </c>
      <c r="P268" s="64" t="n">
        <f aca="false">$D$9*(1-EXP(-K268/$D$9))*$C$9</f>
        <v>2.36561263674202E-012</v>
      </c>
      <c r="Q268" s="65" t="n">
        <f aca="false">$D$8*(1-EXP(-K268/$D$8))*$C$8</f>
        <v>3.5583772704602E-011</v>
      </c>
      <c r="R268" s="66" t="n">
        <f aca="false">$B$13-K268</f>
        <v>238</v>
      </c>
      <c r="S268" s="67" t="n">
        <f aca="false">VLOOKUP($R268,$K$6:$Q$506,5)/$C$26</f>
        <v>0.562181378541901</v>
      </c>
      <c r="T268" s="68" t="n">
        <f aca="false">VLOOKUP($R268,$K$6:$Q$506,6)/$C$26</f>
        <v>7.55598022296078</v>
      </c>
      <c r="U268" s="69" t="n">
        <f aca="false">VLOOKUP($R268,$K$6:$Q$506,7)/$C$26</f>
        <v>110.876049079427</v>
      </c>
      <c r="V268" s="28" t="s">
        <v>386</v>
      </c>
      <c r="W268" s="78" t="n">
        <f aca="false">G268*S268+H268*T268+I268*U268</f>
        <v>0</v>
      </c>
      <c r="X268" s="25"/>
      <c r="Y268" s="25"/>
      <c r="Z268" s="25"/>
    </row>
    <row r="269" customFormat="false" ht="15.75" hidden="false" customHeight="false" outlineLevel="0" collapsed="false">
      <c r="A269" s="25"/>
      <c r="B269" s="25"/>
      <c r="C269" s="25"/>
      <c r="D269" s="25"/>
      <c r="E269" s="25"/>
      <c r="F269" s="28" t="s">
        <v>387</v>
      </c>
      <c r="G269" s="103" t="n">
        <v>0</v>
      </c>
      <c r="H269" s="76" t="n">
        <v>0</v>
      </c>
      <c r="I269" s="77" t="n">
        <v>0</v>
      </c>
      <c r="J269" s="25"/>
      <c r="K269" s="61" t="n">
        <v>263</v>
      </c>
      <c r="L269" s="62" t="n">
        <f aca="false">$B$17+$B$18*EXP(-K269/$B$21)+$B$19*EXP(-K269/$B$22)+$B$20*EXP(-K269/$B$23)</f>
        <v>0.332497340781821</v>
      </c>
      <c r="M269" s="63" t="n">
        <f aca="false">EXP(-K269/$D$9)</f>
        <v>2.09115247348697E-010</v>
      </c>
      <c r="N269" s="63" t="n">
        <f aca="false">EXP(-K269/$D$8)</f>
        <v>0.0895602194719152</v>
      </c>
      <c r="O269" s="64" t="n">
        <f aca="false">(K269*$B$17+$B$18*$B$21*(1-EXP(-K269/$B$21))+$B$19*$B$22*(1-EXP(-K269/$B$22))+$B$20*$B$23*(1-EXP(-K269/$B$23)))*$C$7</f>
        <v>1.90340938538084E-013</v>
      </c>
      <c r="P269" s="64" t="n">
        <f aca="false">$D$9*(1-EXP(-K269/$D$9))*$C$9</f>
        <v>2.36561263678577E-012</v>
      </c>
      <c r="Q269" s="65" t="n">
        <f aca="false">$D$8*(1-EXP(-K269/$D$8))*$C$8</f>
        <v>3.5616063373451E-011</v>
      </c>
      <c r="R269" s="66" t="n">
        <f aca="false">$B$13-K269</f>
        <v>237</v>
      </c>
      <c r="S269" s="67" t="n">
        <f aca="false">VLOOKUP($R269,$K$6:$Q$506,5)/$C$26</f>
        <v>0.560327777077364</v>
      </c>
      <c r="T269" s="68" t="n">
        <f aca="false">VLOOKUP($R269,$K$6:$Q$506,6)/$C$26</f>
        <v>7.55598022179815</v>
      </c>
      <c r="U269" s="69" t="n">
        <f aca="false">VLOOKUP($R269,$K$6:$Q$506,7)/$C$26</f>
        <v>110.74632128076</v>
      </c>
      <c r="V269" s="28" t="s">
        <v>387</v>
      </c>
      <c r="W269" s="78" t="n">
        <f aca="false">G269*S269+H269*T269+I269*U269</f>
        <v>0</v>
      </c>
      <c r="X269" s="25"/>
      <c r="Y269" s="25"/>
      <c r="Z269" s="25"/>
    </row>
    <row r="270" customFormat="false" ht="15.75" hidden="false" customHeight="false" outlineLevel="0" collapsed="false">
      <c r="A270" s="25"/>
      <c r="B270" s="25"/>
      <c r="C270" s="25"/>
      <c r="D270" s="25"/>
      <c r="E270" s="25"/>
      <c r="F270" s="28" t="s">
        <v>388</v>
      </c>
      <c r="G270" s="103" t="n">
        <v>0</v>
      </c>
      <c r="H270" s="76" t="n">
        <v>0</v>
      </c>
      <c r="I270" s="77" t="n">
        <v>0</v>
      </c>
      <c r="J270" s="25"/>
      <c r="K270" s="61" t="n">
        <v>264</v>
      </c>
      <c r="L270" s="62" t="n">
        <f aca="false">$B$17+$B$18*EXP(-K270/$B$21)+$B$19*EXP(-K270/$B$22)+$B$20*EXP(-K270/$B$23)</f>
        <v>0.33220045794723</v>
      </c>
      <c r="M270" s="63" t="n">
        <f aca="false">EXP(-K270/$D$9)</f>
        <v>1.9212376236117E-010</v>
      </c>
      <c r="N270" s="63" t="n">
        <f aca="false">EXP(-K270/$D$8)</f>
        <v>0.0887423236347447</v>
      </c>
      <c r="O270" s="64" t="n">
        <f aca="false">(K270*$B$17+$B$18*$B$21*(1-EXP(-K270/$B$21))+$B$19*$B$22*(1-EXP(-K270/$B$22))+$B$20*$B$23*(1-EXP(-K270/$B$23)))*$C$7</f>
        <v>1.90907550256804E-013</v>
      </c>
      <c r="P270" s="64" t="n">
        <f aca="false">$D$9*(1-EXP(-K270/$D$9))*$C$9</f>
        <v>2.36561263682596E-012</v>
      </c>
      <c r="Q270" s="65" t="n">
        <f aca="false">$D$8*(1-EXP(-K270/$D$8))*$C$8</f>
        <v>3.56480591524059E-011</v>
      </c>
      <c r="R270" s="66" t="n">
        <f aca="false">$B$13-K270</f>
        <v>236</v>
      </c>
      <c r="S270" s="67" t="n">
        <f aca="false">VLOOKUP($R270,$K$6:$Q$506,5)/$C$26</f>
        <v>0.55847241563761</v>
      </c>
      <c r="T270" s="68" t="n">
        <f aca="false">VLOOKUP($R270,$K$6:$Q$506,6)/$C$26</f>
        <v>7.5559802205327</v>
      </c>
      <c r="U270" s="69" t="n">
        <f aca="false">VLOOKUP($R270,$K$6:$Q$506,7)/$C$26</f>
        <v>110.615397842604</v>
      </c>
      <c r="V270" s="28" t="s">
        <v>388</v>
      </c>
      <c r="W270" s="78" t="n">
        <f aca="false">G270*S270+H270*T270+I270*U270</f>
        <v>0</v>
      </c>
      <c r="X270" s="25"/>
      <c r="Y270" s="25"/>
      <c r="Z270" s="25"/>
    </row>
    <row r="271" customFormat="false" ht="15.75" hidden="false" customHeight="false" outlineLevel="0" collapsed="false">
      <c r="A271" s="25"/>
      <c r="B271" s="25"/>
      <c r="C271" s="25"/>
      <c r="D271" s="25"/>
      <c r="E271" s="25"/>
      <c r="F271" s="28" t="s">
        <v>389</v>
      </c>
      <c r="G271" s="103" t="n">
        <v>0</v>
      </c>
      <c r="H271" s="76" t="n">
        <v>0</v>
      </c>
      <c r="I271" s="77" t="n">
        <v>0</v>
      </c>
      <c r="J271" s="25"/>
      <c r="K271" s="61" t="n">
        <v>265</v>
      </c>
      <c r="L271" s="62" t="n">
        <f aca="false">$B$17+$B$18*EXP(-K271/$B$21)+$B$19*EXP(-K271/$B$22)+$B$20*EXP(-K271/$B$23)</f>
        <v>0.331904466483068</v>
      </c>
      <c r="M271" s="63" t="n">
        <f aca="false">EXP(-K271/$D$9)</f>
        <v>1.7651290631267E-010</v>
      </c>
      <c r="N271" s="63" t="n">
        <f aca="false">EXP(-K271/$D$8)</f>
        <v>0.0879318971137998</v>
      </c>
      <c r="O271" s="64" t="n">
        <f aca="false">(K271*$B$17+$B$18*$B$21*(1-EXP(-K271/$B$21))+$B$19*$B$22*(1-EXP(-K271/$B$22))+$B$20*$B$23*(1-EXP(-K271/$B$23)))*$C$7</f>
        <v>1.91473656589427E-013</v>
      </c>
      <c r="P271" s="64" t="n">
        <f aca="false">$D$9*(1-EXP(-K271/$D$9))*$C$9</f>
        <v>2.36561263686289E-012</v>
      </c>
      <c r="Q271" s="65" t="n">
        <f aca="false">$D$8*(1-EXP(-K271/$D$8))*$C$8</f>
        <v>3.56797627345064E-011</v>
      </c>
      <c r="R271" s="66" t="n">
        <f aca="false">$B$13-K271</f>
        <v>235</v>
      </c>
      <c r="S271" s="67" t="n">
        <f aca="false">VLOOKUP($R271,$K$6:$Q$506,5)/$C$26</f>
        <v>0.556615288137153</v>
      </c>
      <c r="T271" s="68" t="n">
        <f aca="false">VLOOKUP($R271,$K$6:$Q$506,6)/$C$26</f>
        <v>7.55598021915532</v>
      </c>
      <c r="U271" s="69" t="n">
        <f aca="false">VLOOKUP($R271,$K$6:$Q$506,7)/$C$26</f>
        <v>110.483267745317</v>
      </c>
      <c r="V271" s="28" t="s">
        <v>389</v>
      </c>
      <c r="W271" s="78" t="n">
        <f aca="false">G271*S271+H271*T271+I271*U271</f>
        <v>0</v>
      </c>
      <c r="X271" s="25"/>
      <c r="Y271" s="25"/>
      <c r="Z271" s="25"/>
    </row>
    <row r="272" customFormat="false" ht="15.75" hidden="false" customHeight="false" outlineLevel="0" collapsed="false">
      <c r="A272" s="25"/>
      <c r="B272" s="25"/>
      <c r="C272" s="25"/>
      <c r="D272" s="25"/>
      <c r="E272" s="25"/>
      <c r="F272" s="28" t="s">
        <v>390</v>
      </c>
      <c r="G272" s="103" t="n">
        <v>0</v>
      </c>
      <c r="H272" s="76" t="n">
        <v>0</v>
      </c>
      <c r="I272" s="77" t="n">
        <v>0</v>
      </c>
      <c r="J272" s="25"/>
      <c r="K272" s="61" t="n">
        <v>266</v>
      </c>
      <c r="L272" s="62" t="n">
        <f aca="false">$B$17+$B$18*EXP(-K272/$B$21)+$B$19*EXP(-K272/$B$22)+$B$20*EXP(-K272/$B$23)</f>
        <v>0.331609360364047</v>
      </c>
      <c r="M272" s="63" t="n">
        <f aca="false">EXP(-K272/$D$9)</f>
        <v>1.62170497350422E-010</v>
      </c>
      <c r="N272" s="63" t="n">
        <f aca="false">EXP(-K272/$D$8)</f>
        <v>0.087128871696623</v>
      </c>
      <c r="O272" s="64" t="n">
        <f aca="false">(K272*$B$17+$B$18*$B$21*(1-EXP(-K272/$B$21))+$B$19*$B$22*(1-EXP(-K272/$B$22))+$B$20*$B$23*(1-EXP(-K272/$B$23)))*$C$7</f>
        <v>1.92039259050471E-013</v>
      </c>
      <c r="P272" s="64" t="n">
        <f aca="false">$D$9*(1-EXP(-K272/$D$9))*$C$9</f>
        <v>2.36561263689682E-012</v>
      </c>
      <c r="Q272" s="65" t="n">
        <f aca="false">$D$8*(1-EXP(-K272/$D$8))*$C$8</f>
        <v>3.57111767881982E-011</v>
      </c>
      <c r="R272" s="66" t="n">
        <f aca="false">$B$13-K272</f>
        <v>234</v>
      </c>
      <c r="S272" s="67" t="n">
        <f aca="false">VLOOKUP($R272,$K$6:$Q$506,5)/$C$26</f>
        <v>0.554756388430177</v>
      </c>
      <c r="T272" s="68" t="n">
        <f aca="false">VLOOKUP($R272,$K$6:$Q$506,6)/$C$26</f>
        <v>7.55598021765613</v>
      </c>
      <c r="U272" s="69" t="n">
        <f aca="false">VLOOKUP($R272,$K$6:$Q$506,7)/$C$26</f>
        <v>110.349919867696</v>
      </c>
      <c r="V272" s="28" t="s">
        <v>390</v>
      </c>
      <c r="W272" s="78" t="n">
        <f aca="false">G272*S272+H272*T272+I272*U272</f>
        <v>0</v>
      </c>
      <c r="X272" s="25"/>
      <c r="Y272" s="25"/>
      <c r="Z272" s="25"/>
    </row>
    <row r="273" customFormat="false" ht="15.75" hidden="false" customHeight="false" outlineLevel="0" collapsed="false">
      <c r="A273" s="25"/>
      <c r="B273" s="25"/>
      <c r="C273" s="25"/>
      <c r="D273" s="25"/>
      <c r="E273" s="25"/>
      <c r="F273" s="28" t="s">
        <v>391</v>
      </c>
      <c r="G273" s="103" t="n">
        <v>0</v>
      </c>
      <c r="H273" s="76" t="n">
        <v>0</v>
      </c>
      <c r="I273" s="77" t="n">
        <v>0</v>
      </c>
      <c r="J273" s="25"/>
      <c r="K273" s="61" t="n">
        <v>267</v>
      </c>
      <c r="L273" s="62" t="n">
        <f aca="false">$B$17+$B$18*EXP(-K273/$B$21)+$B$19*EXP(-K273/$B$22)+$B$20*EXP(-K273/$B$23)</f>
        <v>0.331315133681863</v>
      </c>
      <c r="M273" s="63" t="n">
        <f aca="false">EXP(-K273/$D$9)</f>
        <v>1.48993468864523E-010</v>
      </c>
      <c r="N273" s="63" t="n">
        <f aca="false">EXP(-K273/$D$8)</f>
        <v>0.0863331797936976</v>
      </c>
      <c r="O273" s="64" t="n">
        <f aca="false">(K273*$B$17+$B$18*$B$21*(1-EXP(-K273/$B$21))+$B$19*$B$22*(1-EXP(-K273/$B$22))+$B$20*$B$23*(1-EXP(-K273/$B$23)))*$C$7</f>
        <v>1.92604359144282E-013</v>
      </c>
      <c r="P273" s="64" t="n">
        <f aca="false">$D$9*(1-EXP(-K273/$D$9))*$C$9</f>
        <v>2.36561263692799E-012</v>
      </c>
      <c r="Q273" s="65" t="n">
        <f aca="false">$D$8*(1-EXP(-K273/$D$8))*$C$8</f>
        <v>3.57423039575579E-011</v>
      </c>
      <c r="R273" s="66" t="n">
        <f aca="false">$B$13-K273</f>
        <v>233</v>
      </c>
      <c r="S273" s="67" t="n">
        <f aca="false">VLOOKUP($R273,$K$6:$Q$506,5)/$C$26</f>
        <v>0.552895710309147</v>
      </c>
      <c r="T273" s="68" t="n">
        <f aca="false">VLOOKUP($R273,$K$6:$Q$506,6)/$C$26</f>
        <v>7.55598021602436</v>
      </c>
      <c r="U273" s="69" t="n">
        <f aca="false">VLOOKUP($R273,$K$6:$Q$506,7)/$C$26</f>
        <v>110.215342986038</v>
      </c>
      <c r="V273" s="28" t="s">
        <v>391</v>
      </c>
      <c r="W273" s="78" t="n">
        <f aca="false">G273*S273+H273*T273+I273*U273</f>
        <v>0</v>
      </c>
      <c r="X273" s="25"/>
      <c r="Y273" s="25"/>
      <c r="Z273" s="25"/>
    </row>
    <row r="274" customFormat="false" ht="15.75" hidden="false" customHeight="false" outlineLevel="0" collapsed="false">
      <c r="A274" s="25"/>
      <c r="B274" s="25"/>
      <c r="C274" s="25"/>
      <c r="D274" s="25"/>
      <c r="E274" s="25"/>
      <c r="F274" s="28" t="s">
        <v>392</v>
      </c>
      <c r="G274" s="103" t="n">
        <v>0</v>
      </c>
      <c r="H274" s="76" t="n">
        <v>0</v>
      </c>
      <c r="I274" s="77" t="n">
        <v>0</v>
      </c>
      <c r="J274" s="25"/>
      <c r="K274" s="61" t="n">
        <v>268</v>
      </c>
      <c r="L274" s="62" t="n">
        <f aca="false">$B$17+$B$18*EXP(-K274/$B$21)+$B$19*EXP(-K274/$B$22)+$B$20*EXP(-K274/$B$23)</f>
        <v>0.331021780642149</v>
      </c>
      <c r="M274" s="63" t="n">
        <f aca="false">EXP(-K274/$D$9)</f>
        <v>1.36887128836482E-010</v>
      </c>
      <c r="N274" s="63" t="n">
        <f aca="false">EXP(-K274/$D$8)</f>
        <v>0.0855447544327582</v>
      </c>
      <c r="O274" s="64" t="n">
        <f aca="false">(K274*$B$17+$B$18*$B$21*(1-EXP(-K274/$B$21))+$B$19*$B$22*(1-EXP(-K274/$B$22))+$B$20*$B$23*(1-EXP(-K274/$B$23)))*$C$7</f>
        <v>1.93168958365231E-013</v>
      </c>
      <c r="P274" s="64" t="n">
        <f aca="false">$D$9*(1-EXP(-K274/$D$9))*$C$9</f>
        <v>2.36561263695663E-012</v>
      </c>
      <c r="Q274" s="65" t="n">
        <f aca="false">$D$8*(1-EXP(-K274/$D$8))*$C$8</f>
        <v>3.57731468625155E-011</v>
      </c>
      <c r="R274" s="66" t="n">
        <f aca="false">$B$13-K274</f>
        <v>232</v>
      </c>
      <c r="S274" s="67" t="n">
        <f aca="false">VLOOKUP($R274,$K$6:$Q$506,5)/$C$26</f>
        <v>0.551033247503367</v>
      </c>
      <c r="T274" s="68" t="n">
        <f aca="false">VLOOKUP($R274,$K$6:$Q$506,6)/$C$26</f>
        <v>7.55598021424827</v>
      </c>
      <c r="U274" s="69" t="n">
        <f aca="false">VLOOKUP($R274,$K$6:$Q$506,7)/$C$26</f>
        <v>110.079525773197</v>
      </c>
      <c r="V274" s="28" t="s">
        <v>392</v>
      </c>
      <c r="W274" s="78" t="n">
        <f aca="false">G274*S274+H274*T274+I274*U274</f>
        <v>0</v>
      </c>
      <c r="X274" s="25"/>
      <c r="Y274" s="25"/>
      <c r="Z274" s="25"/>
    </row>
    <row r="275" customFormat="false" ht="15.75" hidden="false" customHeight="false" outlineLevel="0" collapsed="false">
      <c r="A275" s="25"/>
      <c r="B275" s="25"/>
      <c r="C275" s="25"/>
      <c r="D275" s="25"/>
      <c r="E275" s="25"/>
      <c r="F275" s="28" t="s">
        <v>393</v>
      </c>
      <c r="G275" s="103" t="n">
        <v>0</v>
      </c>
      <c r="H275" s="76" t="n">
        <v>0</v>
      </c>
      <c r="I275" s="77" t="n">
        <v>0</v>
      </c>
      <c r="J275" s="25"/>
      <c r="K275" s="61" t="n">
        <v>269</v>
      </c>
      <c r="L275" s="62" t="n">
        <f aca="false">$B$17+$B$18*EXP(-K275/$B$21)+$B$19*EXP(-K275/$B$22)+$B$20*EXP(-K275/$B$23)</f>
        <v>0.330729295561516</v>
      </c>
      <c r="M275" s="63" t="n">
        <f aca="false">EXP(-K275/$D$9)</f>
        <v>1.25764479368783E-010</v>
      </c>
      <c r="N275" s="63" t="n">
        <f aca="false">EXP(-K275/$D$8)</f>
        <v>0.0847635292531542</v>
      </c>
      <c r="O275" s="64" t="n">
        <f aca="false">(K275*$B$17+$B$18*$B$21*(1-EXP(-K275/$B$21))+$B$19*$B$22*(1-EXP(-K275/$B$22))+$B$20*$B$23*(1-EXP(-K275/$B$23)))*$C$7</f>
        <v>1.93733058197905E-013</v>
      </c>
      <c r="P275" s="64" t="n">
        <f aca="false">$D$9*(1-EXP(-K275/$D$9))*$C$9</f>
        <v>2.36561263698295E-012</v>
      </c>
      <c r="Q275" s="65" t="n">
        <f aca="false">$D$8*(1-EXP(-K275/$D$8))*$C$8</f>
        <v>3.58037080990748E-011</v>
      </c>
      <c r="R275" s="66" t="n">
        <f aca="false">$B$13-K275</f>
        <v>231</v>
      </c>
      <c r="S275" s="67" t="n">
        <f aca="false">VLOOKUP($R275,$K$6:$Q$506,5)/$C$26</f>
        <v>0.549168993677505</v>
      </c>
      <c r="T275" s="68" t="n">
        <f aca="false">VLOOKUP($R275,$K$6:$Q$506,6)/$C$26</f>
        <v>7.5559802123151</v>
      </c>
      <c r="U275" s="69" t="n">
        <f aca="false">VLOOKUP($R275,$K$6:$Q$506,7)/$C$26</f>
        <v>109.942456797629</v>
      </c>
      <c r="V275" s="28" t="s">
        <v>393</v>
      </c>
      <c r="W275" s="78" t="n">
        <f aca="false">G275*S275+H275*T275+I275*U275</f>
        <v>0</v>
      </c>
      <c r="X275" s="25"/>
      <c r="Y275" s="25"/>
      <c r="Z275" s="25"/>
    </row>
    <row r="276" customFormat="false" ht="15.75" hidden="false" customHeight="false" outlineLevel="0" collapsed="false">
      <c r="A276" s="25"/>
      <c r="B276" s="25"/>
      <c r="C276" s="25"/>
      <c r="D276" s="25"/>
      <c r="E276" s="25"/>
      <c r="F276" s="28" t="s">
        <v>394</v>
      </c>
      <c r="G276" s="103" t="n">
        <v>0</v>
      </c>
      <c r="H276" s="76" t="n">
        <v>0</v>
      </c>
      <c r="I276" s="77" t="n">
        <v>0</v>
      </c>
      <c r="J276" s="25"/>
      <c r="K276" s="61" t="n">
        <v>270</v>
      </c>
      <c r="L276" s="62" t="n">
        <f aca="false">$B$17+$B$18*EXP(-K276/$B$21)+$B$19*EXP(-K276/$B$22)+$B$20*EXP(-K276/$B$23)</f>
        <v>0.330437672864675</v>
      </c>
      <c r="M276" s="63" t="n">
        <f aca="false">EXP(-K276/$D$9)</f>
        <v>1.155455915055E-010</v>
      </c>
      <c r="N276" s="63" t="n">
        <f aca="false">EXP(-K276/$D$8)</f>
        <v>0.083989438500264</v>
      </c>
      <c r="O276" s="64" t="n">
        <f aca="false">(K276*$B$17+$B$18*$B$21*(1-EXP(-K276/$B$21))+$B$19*$B$22*(1-EXP(-K276/$B$22))+$B$20*$B$23*(1-EXP(-K276/$B$23)))*$C$7</f>
        <v>1.94296660117294E-013</v>
      </c>
      <c r="P276" s="64" t="n">
        <f aca="false">$D$9*(1-EXP(-K276/$D$9))*$C$9</f>
        <v>2.36561263700712E-012</v>
      </c>
      <c r="Q276" s="65" t="n">
        <f aca="false">$D$8*(1-EXP(-K276/$D$8))*$C$8</f>
        <v>3.5833990239532E-011</v>
      </c>
      <c r="R276" s="66" t="n">
        <f aca="false">$B$13-K276</f>
        <v>230</v>
      </c>
      <c r="S276" s="67" t="n">
        <f aca="false">VLOOKUP($R276,$K$6:$Q$506,5)/$C$26</f>
        <v>0.547302942430081</v>
      </c>
      <c r="T276" s="68" t="n">
        <f aca="false">VLOOKUP($R276,$K$6:$Q$506,6)/$C$26</f>
        <v>7.55598021021096</v>
      </c>
      <c r="U276" s="69" t="n">
        <f aca="false">VLOOKUP($R276,$K$6:$Q$506,7)/$C$26</f>
        <v>109.804124522433</v>
      </c>
      <c r="V276" s="28" t="s">
        <v>394</v>
      </c>
      <c r="W276" s="78" t="n">
        <f aca="false">G276*S276+H276*T276+I276*U276</f>
        <v>0</v>
      </c>
      <c r="X276" s="25"/>
      <c r="Y276" s="25"/>
      <c r="Z276" s="25"/>
    </row>
    <row r="277" customFormat="false" ht="15.75" hidden="false" customHeight="false" outlineLevel="0" collapsed="false">
      <c r="A277" s="25"/>
      <c r="B277" s="25"/>
      <c r="C277" s="25"/>
      <c r="D277" s="25"/>
      <c r="E277" s="25"/>
      <c r="F277" s="28" t="s">
        <v>395</v>
      </c>
      <c r="G277" s="103" t="n">
        <v>0</v>
      </c>
      <c r="H277" s="76" t="n">
        <v>0</v>
      </c>
      <c r="I277" s="77" t="n">
        <v>0</v>
      </c>
      <c r="J277" s="25"/>
      <c r="K277" s="61" t="n">
        <v>271</v>
      </c>
      <c r="L277" s="62" t="n">
        <f aca="false">$B$17+$B$18*EXP(-K277/$B$21)+$B$19*EXP(-K277/$B$22)+$B$20*EXP(-K277/$B$23)</f>
        <v>0.330146907081629</v>
      </c>
      <c r="M277" s="63" t="n">
        <f aca="false">EXP(-K277/$D$9)</f>
        <v>1.06157030851351E-010</v>
      </c>
      <c r="N277" s="63" t="n">
        <f aca="false">EXP(-K277/$D$8)</f>
        <v>0.0832224170199605</v>
      </c>
      <c r="O277" s="64" t="n">
        <f aca="false">(K277*$B$17+$B$18*$B$21*(1-EXP(-K277/$B$21))+$B$19*$B$22*(1-EXP(-K277/$B$22))+$B$20*$B$23*(1-EXP(-K277/$B$23)))*$C$7</f>
        <v>1.94859765588974E-013</v>
      </c>
      <c r="P277" s="64" t="n">
        <f aca="false">$D$9*(1-EXP(-K277/$D$9))*$C$9</f>
        <v>2.36561263702933E-012</v>
      </c>
      <c r="Q277" s="65" t="n">
        <f aca="false">$D$8*(1-EXP(-K277/$D$8))*$C$8</f>
        <v>3.5863995832692E-011</v>
      </c>
      <c r="R277" s="66" t="n">
        <f aca="false">$B$13-K277</f>
        <v>229</v>
      </c>
      <c r="S277" s="67" t="n">
        <f aca="false">VLOOKUP($R277,$K$6:$Q$506,5)/$C$26</f>
        <v>0.545435087291905</v>
      </c>
      <c r="T277" s="68" t="n">
        <f aca="false">VLOOKUP($R277,$K$6:$Q$506,6)/$C$26</f>
        <v>7.55598020792073</v>
      </c>
      <c r="U277" s="69" t="n">
        <f aca="false">VLOOKUP($R277,$K$6:$Q$506,7)/$C$26</f>
        <v>109.664517304374</v>
      </c>
      <c r="V277" s="28" t="s">
        <v>395</v>
      </c>
      <c r="W277" s="78" t="n">
        <f aca="false">G277*S277+H277*T277+I277*U277</f>
        <v>0</v>
      </c>
      <c r="X277" s="25"/>
      <c r="Y277" s="25"/>
      <c r="Z277" s="25"/>
    </row>
    <row r="278" customFormat="false" ht="15.75" hidden="false" customHeight="false" outlineLevel="0" collapsed="false">
      <c r="A278" s="25"/>
      <c r="B278" s="25"/>
      <c r="C278" s="25"/>
      <c r="D278" s="25"/>
      <c r="E278" s="25"/>
      <c r="F278" s="28" t="s">
        <v>396</v>
      </c>
      <c r="G278" s="103" t="n">
        <v>0</v>
      </c>
      <c r="H278" s="76" t="n">
        <v>0</v>
      </c>
      <c r="I278" s="77" t="n">
        <v>0</v>
      </c>
      <c r="J278" s="25"/>
      <c r="K278" s="61" t="n">
        <v>272</v>
      </c>
      <c r="L278" s="62" t="n">
        <f aca="false">$B$17+$B$18*EXP(-K278/$B$21)+$B$19*EXP(-K278/$B$22)+$B$20*EXP(-K278/$B$23)</f>
        <v>0.32985699284495</v>
      </c>
      <c r="M278" s="63" t="n">
        <f aca="false">EXP(-K278/$D$9)</f>
        <v>9.7531329861583E-011</v>
      </c>
      <c r="N278" s="63" t="n">
        <f aca="false">EXP(-K278/$D$8)</f>
        <v>0.0824624002531276</v>
      </c>
      <c r="O278" s="64" t="n">
        <f aca="false">(K278*$B$17+$B$18*$B$21*(1-EXP(-K278/$B$21))+$B$19*$B$22*(1-EXP(-K278/$B$22))+$B$20*$B$23*(1-EXP(-K278/$B$23)))*$C$7</f>
        <v>1.9542237606928E-013</v>
      </c>
      <c r="P278" s="64" t="n">
        <f aca="false">$D$9*(1-EXP(-K278/$D$9))*$C$9</f>
        <v>2.36561263704973E-012</v>
      </c>
      <c r="Q278" s="65" t="n">
        <f aca="false">$D$8*(1-EXP(-K278/$D$8))*$C$8</f>
        <v>3.58937274040835E-011</v>
      </c>
      <c r="R278" s="66" t="n">
        <f aca="false">$B$13-K278</f>
        <v>228</v>
      </c>
      <c r="S278" s="67" t="n">
        <f aca="false">VLOOKUP($R278,$K$6:$Q$506,5)/$C$26</f>
        <v>0.543565421724482</v>
      </c>
      <c r="T278" s="68" t="n">
        <f aca="false">VLOOKUP($R278,$K$6:$Q$506,6)/$C$26</f>
        <v>7.55598020542795</v>
      </c>
      <c r="U278" s="69" t="n">
        <f aca="false">VLOOKUP($R278,$K$6:$Q$506,7)/$C$26</f>
        <v>109.523623392912</v>
      </c>
      <c r="V278" s="28" t="s">
        <v>396</v>
      </c>
      <c r="W278" s="78" t="n">
        <f aca="false">G278*S278+H278*T278+I278*U278</f>
        <v>0</v>
      </c>
      <c r="X278" s="25"/>
      <c r="Y278" s="25"/>
      <c r="Z278" s="25"/>
    </row>
    <row r="279" customFormat="false" ht="15.75" hidden="false" customHeight="false" outlineLevel="0" collapsed="false">
      <c r="A279" s="25"/>
      <c r="B279" s="25"/>
      <c r="C279" s="25"/>
      <c r="D279" s="25"/>
      <c r="E279" s="25"/>
      <c r="F279" s="28" t="s">
        <v>397</v>
      </c>
      <c r="G279" s="103" t="n">
        <v>0</v>
      </c>
      <c r="H279" s="76" t="n">
        <v>0</v>
      </c>
      <c r="I279" s="77" t="n">
        <v>0</v>
      </c>
      <c r="J279" s="25"/>
      <c r="K279" s="61" t="n">
        <v>273</v>
      </c>
      <c r="L279" s="62" t="n">
        <f aca="false">$B$17+$B$18*EXP(-K279/$B$21)+$B$19*EXP(-K279/$B$22)+$B$20*EXP(-K279/$B$23)</f>
        <v>0.329567924887119</v>
      </c>
      <c r="M279" s="63" t="n">
        <f aca="false">EXP(-K279/$D$9)</f>
        <v>8.96065030105149E-011</v>
      </c>
      <c r="N279" s="63" t="n">
        <f aca="false">EXP(-K279/$D$8)</f>
        <v>0.0817093242302259</v>
      </c>
      <c r="O279" s="64" t="n">
        <f aca="false">(K279*$B$17+$B$18*$B$21*(1-EXP(-K279/$B$21))+$B$19*$B$22*(1-EXP(-K279/$B$22))+$B$20*$B$23*(1-EXP(-K279/$B$23)))*$C$7</f>
        <v>1.95984493005487E-013</v>
      </c>
      <c r="P279" s="64" t="n">
        <f aca="false">$D$9*(1-EXP(-K279/$D$9))*$C$9</f>
        <v>2.36561263706848E-012</v>
      </c>
      <c r="Q279" s="65" t="n">
        <f aca="false">$D$8*(1-EXP(-K279/$D$8))*$C$8</f>
        <v>3.59231874561708E-011</v>
      </c>
      <c r="R279" s="66" t="n">
        <f aca="false">$B$13-K279</f>
        <v>227</v>
      </c>
      <c r="S279" s="67" t="n">
        <f aca="false">VLOOKUP($R279,$K$6:$Q$506,5)/$C$26</f>
        <v>0.541693939118365</v>
      </c>
      <c r="T279" s="68" t="n">
        <f aca="false">VLOOKUP($R279,$K$6:$Q$506,6)/$C$26</f>
        <v>7.55598020271471</v>
      </c>
      <c r="U279" s="69" t="n">
        <f aca="false">VLOOKUP($R279,$K$6:$Q$506,7)/$C$26</f>
        <v>109.381430929204</v>
      </c>
      <c r="V279" s="28" t="s">
        <v>397</v>
      </c>
      <c r="W279" s="78" t="n">
        <f aca="false">G279*S279+H279*T279+I279*U279</f>
        <v>0</v>
      </c>
      <c r="X279" s="25"/>
      <c r="Y279" s="25"/>
      <c r="Z279" s="25"/>
    </row>
    <row r="280" customFormat="false" ht="15.75" hidden="false" customHeight="false" outlineLevel="0" collapsed="false">
      <c r="A280" s="25"/>
      <c r="B280" s="25"/>
      <c r="C280" s="25"/>
      <c r="D280" s="25"/>
      <c r="E280" s="25"/>
      <c r="F280" s="28" t="s">
        <v>398</v>
      </c>
      <c r="G280" s="103" t="n">
        <v>0</v>
      </c>
      <c r="H280" s="76" t="n">
        <v>0</v>
      </c>
      <c r="I280" s="77" t="n">
        <v>0</v>
      </c>
      <c r="J280" s="25"/>
      <c r="K280" s="61" t="n">
        <v>274</v>
      </c>
      <c r="L280" s="62" t="n">
        <f aca="false">$B$17+$B$18*EXP(-K280/$B$21)+$B$19*EXP(-K280/$B$22)+$B$20*EXP(-K280/$B$23)</f>
        <v>0.329279698037947</v>
      </c>
      <c r="M280" s="63" t="n">
        <f aca="false">EXP(-K280/$D$9)</f>
        <v>8.23256013546486E-011</v>
      </c>
      <c r="N280" s="63" t="n">
        <f aca="false">EXP(-K280/$D$8)</f>
        <v>0.0809631255659085</v>
      </c>
      <c r="O280" s="64" t="n">
        <f aca="false">(K280*$B$17+$B$18*$B$21*(1-EXP(-K280/$B$21))+$B$19*$B$22*(1-EXP(-K280/$B$22))+$B$20*$B$23*(1-EXP(-K280/$B$23)))*$C$7</f>
        <v>1.96546117835968E-013</v>
      </c>
      <c r="P280" s="64" t="n">
        <f aca="false">$D$9*(1-EXP(-K280/$D$9))*$C$9</f>
        <v>2.36561263708571E-012</v>
      </c>
      <c r="Q280" s="65" t="n">
        <f aca="false">$D$8*(1-EXP(-K280/$D$8))*$C$8</f>
        <v>3.59523784685649E-011</v>
      </c>
      <c r="R280" s="66" t="n">
        <f aca="false">$B$13-K280</f>
        <v>226</v>
      </c>
      <c r="S280" s="67" t="n">
        <f aca="false">VLOOKUP($R280,$K$6:$Q$506,5)/$C$26</f>
        <v>0.539820632791469</v>
      </c>
      <c r="T280" s="68" t="n">
        <f aca="false">VLOOKUP($R280,$K$6:$Q$506,6)/$C$26</f>
        <v>7.55598019976151</v>
      </c>
      <c r="U280" s="69" t="n">
        <f aca="false">VLOOKUP($R280,$K$6:$Q$506,7)/$C$26</f>
        <v>109.23792794511</v>
      </c>
      <c r="V280" s="28" t="s">
        <v>398</v>
      </c>
      <c r="W280" s="78" t="n">
        <f aca="false">G280*S280+H280*T280+I280*U280</f>
        <v>0</v>
      </c>
      <c r="X280" s="25"/>
      <c r="Y280" s="25"/>
      <c r="Z280" s="25"/>
    </row>
    <row r="281" customFormat="false" ht="15.75" hidden="false" customHeight="false" outlineLevel="0" collapsed="false">
      <c r="A281" s="25"/>
      <c r="B281" s="25"/>
      <c r="C281" s="25"/>
      <c r="D281" s="25"/>
      <c r="E281" s="25"/>
      <c r="F281" s="28" t="s">
        <v>399</v>
      </c>
      <c r="G281" s="103" t="n">
        <v>0</v>
      </c>
      <c r="H281" s="76" t="n">
        <v>0</v>
      </c>
      <c r="I281" s="77" t="n">
        <v>0</v>
      </c>
      <c r="J281" s="25"/>
      <c r="K281" s="61" t="n">
        <v>275</v>
      </c>
      <c r="L281" s="62" t="n">
        <f aca="false">$B$17+$B$18*EXP(-K281/$B$21)+$B$19*EXP(-K281/$B$22)+$B$20*EXP(-K281/$B$23)</f>
        <v>0.328992307222057</v>
      </c>
      <c r="M281" s="63" t="n">
        <f aca="false">EXP(-K281/$D$9)</f>
        <v>7.56363032893856E-011</v>
      </c>
      <c r="N281" s="63" t="n">
        <f aca="false">EXP(-K281/$D$8)</f>
        <v>0.0802237414536863</v>
      </c>
      <c r="O281" s="64" t="n">
        <f aca="false">(K281*$B$17+$B$18*$B$21*(1-EXP(-K281/$B$21))+$B$19*$B$22*(1-EXP(-K281/$B$22))+$B$20*$B$23*(1-EXP(-K281/$B$23)))*$C$7</f>
        <v>1.97107251990365E-013</v>
      </c>
      <c r="P281" s="64" t="n">
        <f aca="false">$D$9*(1-EXP(-K281/$D$9))*$C$9</f>
        <v>2.36561263710153E-012</v>
      </c>
      <c r="Q281" s="65" t="n">
        <f aca="false">$D$8*(1-EXP(-K281/$D$8))*$C$8</f>
        <v>3.59813028982323E-011</v>
      </c>
      <c r="R281" s="66" t="n">
        <f aca="false">$B$13-K281</f>
        <v>225</v>
      </c>
      <c r="S281" s="67" t="n">
        <f aca="false">VLOOKUP($R281,$K$6:$Q$506,5)/$C$26</f>
        <v>0.537945495987337</v>
      </c>
      <c r="T281" s="68" t="n">
        <f aca="false">VLOOKUP($R281,$K$6:$Q$506,6)/$C$26</f>
        <v>7.55598019654712</v>
      </c>
      <c r="U281" s="69" t="n">
        <f aca="false">VLOOKUP($R281,$K$6:$Q$506,7)/$C$26</f>
        <v>109.093102362188</v>
      </c>
      <c r="V281" s="28" t="s">
        <v>399</v>
      </c>
      <c r="W281" s="78" t="n">
        <f aca="false">G281*S281+H281*T281+I281*U281</f>
        <v>0</v>
      </c>
      <c r="X281" s="25"/>
      <c r="Y281" s="25"/>
      <c r="Z281" s="25"/>
    </row>
    <row r="282" customFormat="false" ht="15.75" hidden="false" customHeight="false" outlineLevel="0" collapsed="false">
      <c r="A282" s="25"/>
      <c r="B282" s="25"/>
      <c r="C282" s="25"/>
      <c r="D282" s="25"/>
      <c r="E282" s="25"/>
      <c r="F282" s="28" t="s">
        <v>400</v>
      </c>
      <c r="G282" s="103" t="n">
        <v>0</v>
      </c>
      <c r="H282" s="76" t="n">
        <v>0</v>
      </c>
      <c r="I282" s="77" t="n">
        <v>0</v>
      </c>
      <c r="J282" s="25"/>
      <c r="K282" s="61" t="n">
        <v>276</v>
      </c>
      <c r="L282" s="62" t="n">
        <f aca="false">$B$17+$B$18*EXP(-K282/$B$21)+$B$19*EXP(-K282/$B$22)+$B$20*EXP(-K282/$B$23)</f>
        <v>0.328705747456444</v>
      </c>
      <c r="M282" s="63" t="n">
        <f aca="false">EXP(-K282/$D$9)</f>
        <v>6.94905385584635E-011</v>
      </c>
      <c r="N282" s="63" t="n">
        <f aca="false">EXP(-K282/$D$8)</f>
        <v>0.0794911096606414</v>
      </c>
      <c r="O282" s="64" t="n">
        <f aca="false">(K282*$B$17+$B$18*$B$21*(1-EXP(-K282/$B$21))+$B$19*$B$22*(1-EXP(-K282/$B$22))+$B$20*$B$23*(1-EXP(-K282/$B$23)))*$C$7</f>
        <v>1.97667896889747E-013</v>
      </c>
      <c r="P282" s="64" t="n">
        <f aca="false">$D$9*(1-EXP(-K282/$D$9))*$C$9</f>
        <v>2.36561263711607E-012</v>
      </c>
      <c r="Q282" s="65" t="n">
        <f aca="false">$D$8*(1-EXP(-K282/$D$8))*$C$8</f>
        <v>3.60099631797013E-011</v>
      </c>
      <c r="R282" s="66" t="n">
        <f aca="false">$B$13-K282</f>
        <v>224</v>
      </c>
      <c r="S282" s="67" t="n">
        <f aca="false">VLOOKUP($R282,$K$6:$Q$506,5)/$C$26</f>
        <v>0.536068521873356</v>
      </c>
      <c r="T282" s="68" t="n">
        <f aca="false">VLOOKUP($R282,$K$6:$Q$506,6)/$C$26</f>
        <v>7.55598019304846</v>
      </c>
      <c r="U282" s="69" t="n">
        <f aca="false">VLOOKUP($R282,$K$6:$Q$506,7)/$C$26</f>
        <v>108.946941990672</v>
      </c>
      <c r="V282" s="28" t="s">
        <v>400</v>
      </c>
      <c r="W282" s="78" t="n">
        <f aca="false">G282*S282+H282*T282+I282*U282</f>
        <v>0</v>
      </c>
      <c r="X282" s="25"/>
      <c r="Y282" s="25"/>
      <c r="Z282" s="25"/>
    </row>
    <row r="283" customFormat="false" ht="15.75" hidden="false" customHeight="false" outlineLevel="0" collapsed="false">
      <c r="A283" s="25"/>
      <c r="B283" s="25"/>
      <c r="C283" s="25"/>
      <c r="D283" s="25"/>
      <c r="E283" s="25"/>
      <c r="F283" s="28" t="s">
        <v>401</v>
      </c>
      <c r="G283" s="103" t="n">
        <v>0</v>
      </c>
      <c r="H283" s="76" t="n">
        <v>0</v>
      </c>
      <c r="I283" s="77" t="n">
        <v>0</v>
      </c>
      <c r="J283" s="25"/>
      <c r="K283" s="61" t="n">
        <v>277</v>
      </c>
      <c r="L283" s="62" t="n">
        <f aca="false">$B$17+$B$18*EXP(-K283/$B$21)+$B$19*EXP(-K283/$B$22)+$B$20*EXP(-K283/$B$23)</f>
        <v>0.328420013848088</v>
      </c>
      <c r="M283" s="63" t="n">
        <f aca="false">EXP(-K283/$D$9)</f>
        <v>6.38441428141949E-011</v>
      </c>
      <c r="N283" s="63" t="n">
        <f aca="false">EXP(-K283/$D$8)</f>
        <v>0.0787651685221889</v>
      </c>
      <c r="O283" s="64" t="n">
        <f aca="false">(K283*$B$17+$B$18*$B$21*(1-EXP(-K283/$B$21))+$B$19*$B$22*(1-EXP(-K283/$B$22))+$B$20*$B$23*(1-EXP(-K283/$B$23)))*$C$7</f>
        <v>1.98228053946762E-013</v>
      </c>
      <c r="P283" s="64" t="n">
        <f aca="false">$D$9*(1-EXP(-K283/$D$9))*$C$9</f>
        <v>2.36561263712942E-012</v>
      </c>
      <c r="Q283" s="65" t="n">
        <f aca="false">$D$8*(1-EXP(-K283/$D$8))*$C$8</f>
        <v>3.60383617252674E-011</v>
      </c>
      <c r="R283" s="66" t="n">
        <f aca="false">$B$13-K283</f>
        <v>223</v>
      </c>
      <c r="S283" s="67" t="n">
        <f aca="false">VLOOKUP($R283,$K$6:$Q$506,5)/$C$26</f>
        <v>0.534189703538931</v>
      </c>
      <c r="T283" s="68" t="n">
        <f aca="false">VLOOKUP($R283,$K$6:$Q$506,6)/$C$26</f>
        <v>7.55598018924037</v>
      </c>
      <c r="U283" s="69" t="n">
        <f aca="false">VLOOKUP($R283,$K$6:$Q$506,7)/$C$26</f>
        <v>108.799434528449</v>
      </c>
      <c r="V283" s="28" t="s">
        <v>401</v>
      </c>
      <c r="W283" s="78" t="n">
        <f aca="false">G283*S283+H283*T283+I283*U283</f>
        <v>0</v>
      </c>
      <c r="X283" s="25"/>
      <c r="Y283" s="25"/>
      <c r="Z283" s="25"/>
    </row>
    <row r="284" customFormat="false" ht="15.75" hidden="false" customHeight="false" outlineLevel="0" collapsed="false">
      <c r="A284" s="25"/>
      <c r="B284" s="25"/>
      <c r="C284" s="25"/>
      <c r="D284" s="25"/>
      <c r="E284" s="25"/>
      <c r="F284" s="28" t="s">
        <v>402</v>
      </c>
      <c r="G284" s="103" t="n">
        <v>0</v>
      </c>
      <c r="H284" s="76" t="n">
        <v>0</v>
      </c>
      <c r="I284" s="77" t="n">
        <v>0</v>
      </c>
      <c r="J284" s="25"/>
      <c r="K284" s="61" t="n">
        <v>278</v>
      </c>
      <c r="L284" s="62" t="n">
        <f aca="false">$B$17+$B$18*EXP(-K284/$B$21)+$B$19*EXP(-K284/$B$22)+$B$20*EXP(-K284/$B$23)</f>
        <v>0.328135101591639</v>
      </c>
      <c r="M284" s="63" t="n">
        <f aca="false">EXP(-K284/$D$9)</f>
        <v>5.86565402461236E-011</v>
      </c>
      <c r="N284" s="63" t="n">
        <f aca="false">EXP(-K284/$D$8)</f>
        <v>0.078045856936887</v>
      </c>
      <c r="O284" s="64" t="n">
        <f aca="false">(K284*$B$17+$B$18*$B$21*(1-EXP(-K284/$B$21))+$B$19*$B$22*(1-EXP(-K284/$B$22))+$B$20*$B$23*(1-EXP(-K284/$B$23)))*$C$7</f>
        <v>1.98787724565793E-013</v>
      </c>
      <c r="P284" s="64" t="n">
        <f aca="false">$D$9*(1-EXP(-K284/$D$9))*$C$9</f>
        <v>2.3656126371417E-012</v>
      </c>
      <c r="Q284" s="65" t="n">
        <f aca="false">$D$8*(1-EXP(-K284/$D$8))*$C$8</f>
        <v>3.60665009251961E-011</v>
      </c>
      <c r="R284" s="66" t="n">
        <f aca="false">$B$13-K284</f>
        <v>222</v>
      </c>
      <c r="S284" s="67" t="n">
        <f aca="false">VLOOKUP($R284,$K$6:$Q$506,5)/$C$26</f>
        <v>0.5323090339936</v>
      </c>
      <c r="T284" s="68" t="n">
        <f aca="false">VLOOKUP($R284,$K$6:$Q$506,6)/$C$26</f>
        <v>7.5559801850955</v>
      </c>
      <c r="U284" s="69" t="n">
        <f aca="false">VLOOKUP($R284,$K$6:$Q$506,7)/$C$26</f>
        <v>108.650567560025</v>
      </c>
      <c r="V284" s="28" t="s">
        <v>402</v>
      </c>
      <c r="W284" s="78" t="n">
        <f aca="false">G284*S284+H284*T284+I284*U284</f>
        <v>0</v>
      </c>
      <c r="X284" s="25"/>
      <c r="Y284" s="25"/>
      <c r="Z284" s="25"/>
    </row>
    <row r="285" customFormat="false" ht="15.75" hidden="false" customHeight="false" outlineLevel="0" collapsed="false">
      <c r="A285" s="25"/>
      <c r="B285" s="25"/>
      <c r="C285" s="25"/>
      <c r="D285" s="25"/>
      <c r="E285" s="25"/>
      <c r="F285" s="28" t="s">
        <v>403</v>
      </c>
      <c r="G285" s="103" t="n">
        <v>0</v>
      </c>
      <c r="H285" s="76" t="n">
        <v>0</v>
      </c>
      <c r="I285" s="77" t="n">
        <v>0</v>
      </c>
      <c r="J285" s="25"/>
      <c r="K285" s="61" t="n">
        <v>279</v>
      </c>
      <c r="L285" s="62" t="n">
        <f aca="false">$B$17+$B$18*EXP(-K285/$B$21)+$B$19*EXP(-K285/$B$22)+$B$20*EXP(-K285/$B$23)</f>
        <v>0.327851005967167</v>
      </c>
      <c r="M285" s="63" t="n">
        <f aca="false">EXP(-K285/$D$9)</f>
        <v>5.38904519974251E-011</v>
      </c>
      <c r="N285" s="63" t="n">
        <f aca="false">EXP(-K285/$D$8)</f>
        <v>0.0773331143612941</v>
      </c>
      <c r="O285" s="64" t="n">
        <f aca="false">(K285*$B$17+$B$18*$B$21*(1-EXP(-K285/$B$21))+$B$19*$B$22*(1-EXP(-K285/$B$22))+$B$20*$B$23*(1-EXP(-K285/$B$23)))*$C$7</f>
        <v>1.99346910143103E-013</v>
      </c>
      <c r="P285" s="64" t="n">
        <f aca="false">$D$9*(1-EXP(-K285/$D$9))*$C$9</f>
        <v>2.36561263715297E-012</v>
      </c>
      <c r="Q285" s="65" t="n">
        <f aca="false">$D$8*(1-EXP(-K285/$D$8))*$C$8</f>
        <v>3.60943831479243E-011</v>
      </c>
      <c r="R285" s="66" t="n">
        <f aca="false">$B$13-K285</f>
        <v>221</v>
      </c>
      <c r="S285" s="67" t="n">
        <f aca="false">VLOOKUP($R285,$K$6:$Q$506,5)/$C$26</f>
        <v>0.530426506165105</v>
      </c>
      <c r="T285" s="68" t="n">
        <f aca="false">VLOOKUP($R285,$K$6:$Q$506,6)/$C$26</f>
        <v>7.55598018058405</v>
      </c>
      <c r="U285" s="69" t="n">
        <f aca="false">VLOOKUP($R285,$K$6:$Q$506,7)/$C$26</f>
        <v>108.500328555477</v>
      </c>
      <c r="V285" s="28" t="s">
        <v>403</v>
      </c>
      <c r="W285" s="78" t="n">
        <f aca="false">G285*S285+H285*T285+I285*U285</f>
        <v>0</v>
      </c>
      <c r="X285" s="25"/>
      <c r="Y285" s="25"/>
      <c r="Z285" s="25"/>
    </row>
    <row r="286" customFormat="false" ht="15.75" hidden="false" customHeight="false" outlineLevel="0" collapsed="false">
      <c r="A286" s="25"/>
      <c r="B286" s="25"/>
      <c r="C286" s="25"/>
      <c r="D286" s="25"/>
      <c r="E286" s="25"/>
      <c r="F286" s="28" t="s">
        <v>404</v>
      </c>
      <c r="G286" s="103" t="n">
        <v>0</v>
      </c>
      <c r="H286" s="76" t="n">
        <v>0</v>
      </c>
      <c r="I286" s="77" t="n">
        <v>0</v>
      </c>
      <c r="J286" s="25"/>
      <c r="K286" s="61" t="n">
        <v>280</v>
      </c>
      <c r="L286" s="62" t="n">
        <f aca="false">$B$17+$B$18*EXP(-K286/$B$21)+$B$19*EXP(-K286/$B$22)+$B$20*EXP(-K286/$B$23)</f>
        <v>0.327567722337963</v>
      </c>
      <c r="M286" s="63" t="n">
        <f aca="false">EXP(-K286/$D$9)</f>
        <v>4.95116282736896E-011</v>
      </c>
      <c r="N286" s="63" t="n">
        <f aca="false">EXP(-K286/$D$8)</f>
        <v>0.0766268808048727</v>
      </c>
      <c r="O286" s="64" t="n">
        <f aca="false">(K286*$B$17+$B$18*$B$21*(1-EXP(-K286/$B$21))+$B$19*$B$22*(1-EXP(-K286/$B$22))+$B$20*$B$23*(1-EXP(-K286/$B$23)))*$C$7</f>
        <v>1.99905612066981E-013</v>
      </c>
      <c r="P286" s="64" t="n">
        <f aca="false">$D$9*(1-EXP(-K286/$D$9))*$C$9</f>
        <v>2.36561263716333E-012</v>
      </c>
      <c r="Q286" s="65" t="n">
        <f aca="false">$D$8*(1-EXP(-K286/$D$8))*$C$8</f>
        <v>3.61220107402592E-011</v>
      </c>
      <c r="R286" s="66" t="n">
        <f aca="false">$B$13-K286</f>
        <v>220</v>
      </c>
      <c r="S286" s="67" t="n">
        <f aca="false">VLOOKUP($R286,$K$6:$Q$506,5)/$C$26</f>
        <v>0.528542112897404</v>
      </c>
      <c r="T286" s="68" t="n">
        <f aca="false">VLOOKUP($R286,$K$6:$Q$506,6)/$C$26</f>
        <v>7.55598017567361</v>
      </c>
      <c r="U286" s="69" t="n">
        <f aca="false">VLOOKUP($R286,$K$6:$Q$506,7)/$C$26</f>
        <v>108.3487048694</v>
      </c>
      <c r="V286" s="28" t="s">
        <v>404</v>
      </c>
      <c r="W286" s="78" t="n">
        <f aca="false">G286*S286+H286*T286+I286*U286</f>
        <v>0</v>
      </c>
      <c r="X286" s="25"/>
      <c r="Y286" s="25"/>
      <c r="Z286" s="25"/>
    </row>
    <row r="287" customFormat="false" ht="15.75" hidden="false" customHeight="false" outlineLevel="0" collapsed="false">
      <c r="A287" s="25"/>
      <c r="B287" s="25"/>
      <c r="C287" s="25"/>
      <c r="D287" s="25"/>
      <c r="E287" s="25"/>
      <c r="F287" s="28" t="s">
        <v>405</v>
      </c>
      <c r="G287" s="103" t="n">
        <v>0</v>
      </c>
      <c r="H287" s="76" t="n">
        <v>0</v>
      </c>
      <c r="I287" s="77" t="n">
        <v>0</v>
      </c>
      <c r="J287" s="25"/>
      <c r="K287" s="61" t="n">
        <v>281</v>
      </c>
      <c r="L287" s="62" t="n">
        <f aca="false">$B$17+$B$18*EXP(-K287/$B$21)+$B$19*EXP(-K287/$B$22)+$B$20*EXP(-K287/$B$23)</f>
        <v>0.327285246148406</v>
      </c>
      <c r="M287" s="63" t="n">
        <f aca="false">EXP(-K287/$D$9)</f>
        <v>4.54886022189819E-011</v>
      </c>
      <c r="N287" s="63" t="n">
        <f aca="false">EXP(-K287/$D$8)</f>
        <v>0.0759270968249405</v>
      </c>
      <c r="O287" s="64" t="n">
        <f aca="false">(K287*$B$17+$B$18*$B$21*(1-EXP(-K287/$B$21))+$B$19*$B$22*(1-EXP(-K287/$B$22))+$B$20*$B$23*(1-EXP(-K287/$B$23)))*$C$7</f>
        <v>2.00463831717878E-013</v>
      </c>
      <c r="P287" s="64" t="n">
        <f aca="false">$D$9*(1-EXP(-K287/$D$9))*$C$9</f>
        <v>2.36561263717285E-012</v>
      </c>
      <c r="Q287" s="65" t="n">
        <f aca="false">$D$8*(1-EXP(-K287/$D$8))*$C$8</f>
        <v>3.61493860275765E-011</v>
      </c>
      <c r="R287" s="66" t="n">
        <f aca="false">$B$13-K287</f>
        <v>219</v>
      </c>
      <c r="S287" s="67" t="n">
        <f aca="false">VLOOKUP($R287,$K$6:$Q$506,5)/$C$26</f>
        <v>0.526655846948638</v>
      </c>
      <c r="T287" s="68" t="n">
        <f aca="false">VLOOKUP($R287,$K$6:$Q$506,6)/$C$26</f>
        <v>7.55598017032888</v>
      </c>
      <c r="U287" s="69" t="n">
        <f aca="false">VLOOKUP($R287,$K$6:$Q$506,7)/$C$26</f>
        <v>108.195683739842</v>
      </c>
      <c r="V287" s="28" t="s">
        <v>405</v>
      </c>
      <c r="W287" s="78" t="n">
        <f aca="false">G287*S287+H287*T287+I287*U287</f>
        <v>0</v>
      </c>
      <c r="X287" s="25"/>
      <c r="Y287" s="25"/>
      <c r="Z287" s="25"/>
    </row>
    <row r="288" customFormat="false" ht="15.75" hidden="false" customHeight="false" outlineLevel="0" collapsed="false">
      <c r="A288" s="25"/>
      <c r="B288" s="25"/>
      <c r="C288" s="25"/>
      <c r="D288" s="25"/>
      <c r="E288" s="25"/>
      <c r="F288" s="28" t="s">
        <v>406</v>
      </c>
      <c r="G288" s="103" t="n">
        <v>0</v>
      </c>
      <c r="H288" s="76" t="n">
        <v>0</v>
      </c>
      <c r="I288" s="77" t="n">
        <v>0</v>
      </c>
      <c r="J288" s="25"/>
      <c r="K288" s="61" t="n">
        <v>282</v>
      </c>
      <c r="L288" s="62" t="n">
        <f aca="false">$B$17+$B$18*EXP(-K288/$B$21)+$B$19*EXP(-K288/$B$22)+$B$20*EXP(-K288/$B$23)</f>
        <v>0.327003572921887</v>
      </c>
      <c r="M288" s="63" t="n">
        <f aca="false">EXP(-K288/$D$9)</f>
        <v>4.1792463790498E-011</v>
      </c>
      <c r="N288" s="63" t="n">
        <f aca="false">EXP(-K288/$D$8)</f>
        <v>0.0752337035216667</v>
      </c>
      <c r="O288" s="64" t="n">
        <f aca="false">(K288*$B$17+$B$18*$B$21*(1-EXP(-K288/$B$21))+$B$19*$B$22*(1-EXP(-K288/$B$22))+$B$20*$B$23*(1-EXP(-K288/$B$23)))*$C$7</f>
        <v>2.01021570468547E-013</v>
      </c>
      <c r="P288" s="64" t="n">
        <f aca="false">$D$9*(1-EXP(-K288/$D$9))*$C$9</f>
        <v>2.36561263718159E-012</v>
      </c>
      <c r="Q288" s="65" t="n">
        <f aca="false">$D$8*(1-EXP(-K288/$D$8))*$C$8</f>
        <v>3.61765113140153E-011</v>
      </c>
      <c r="R288" s="66" t="n">
        <f aca="false">$B$13-K288</f>
        <v>218</v>
      </c>
      <c r="S288" s="67" t="n">
        <f aca="false">VLOOKUP($R288,$K$6:$Q$506,5)/$C$26</f>
        <v>0.52476770098903</v>
      </c>
      <c r="T288" s="68" t="n">
        <f aca="false">VLOOKUP($R288,$K$6:$Q$506,6)/$C$26</f>
        <v>7.55598016451147</v>
      </c>
      <c r="U288" s="69" t="n">
        <f aca="false">VLOOKUP($R288,$K$6:$Q$506,7)/$C$26</f>
        <v>108.04125228723</v>
      </c>
      <c r="V288" s="28" t="s">
        <v>406</v>
      </c>
      <c r="W288" s="78" t="n">
        <f aca="false">G288*S288+H288*T288+I288*U288</f>
        <v>0</v>
      </c>
      <c r="X288" s="25"/>
      <c r="Y288" s="25"/>
      <c r="Z288" s="25"/>
    </row>
    <row r="289" customFormat="false" ht="15.75" hidden="false" customHeight="false" outlineLevel="0" collapsed="false">
      <c r="A289" s="25"/>
      <c r="B289" s="25"/>
      <c r="C289" s="25"/>
      <c r="D289" s="25"/>
      <c r="E289" s="25"/>
      <c r="F289" s="28" t="s">
        <v>407</v>
      </c>
      <c r="G289" s="103" t="n">
        <v>0</v>
      </c>
      <c r="H289" s="76" t="n">
        <v>0</v>
      </c>
      <c r="I289" s="77" t="n">
        <v>0</v>
      </c>
      <c r="J289" s="25"/>
      <c r="K289" s="61" t="n">
        <v>283</v>
      </c>
      <c r="L289" s="62" t="n">
        <f aca="false">$B$17+$B$18*EXP(-K289/$B$21)+$B$19*EXP(-K289/$B$22)+$B$20*EXP(-K289/$B$23)</f>
        <v>0.326722698258786</v>
      </c>
      <c r="M289" s="63" t="n">
        <f aca="false">EXP(-K289/$D$9)</f>
        <v>3.83966520068458E-011</v>
      </c>
      <c r="N289" s="63" t="n">
        <f aca="false">EXP(-K289/$D$8)</f>
        <v>0.0745466425331149</v>
      </c>
      <c r="O289" s="64" t="n">
        <f aca="false">(K289*$B$17+$B$18*$B$21*(1-EXP(-K289/$B$21))+$B$19*$B$22*(1-EXP(-K289/$B$22))+$B$20*$B$23*(1-EXP(-K289/$B$23)))*$C$7</f>
        <v>2.01578829684175E-013</v>
      </c>
      <c r="P289" s="64" t="n">
        <f aca="false">$D$9*(1-EXP(-K289/$D$9))*$C$9</f>
        <v>2.36561263718962E-012</v>
      </c>
      <c r="Q289" s="65" t="n">
        <f aca="false">$D$8*(1-EXP(-K289/$D$8))*$C$8</f>
        <v>3.62033888826728E-011</v>
      </c>
      <c r="R289" s="66" t="n">
        <f aca="false">$B$13-K289</f>
        <v>217</v>
      </c>
      <c r="S289" s="67" t="n">
        <f aca="false">VLOOKUP($R289,$K$6:$Q$506,5)/$C$26</f>
        <v>0.522877667598735</v>
      </c>
      <c r="T289" s="68" t="n">
        <f aca="false">VLOOKUP($R289,$K$6:$Q$506,6)/$C$26</f>
        <v>7.55598015817956</v>
      </c>
      <c r="U289" s="69" t="n">
        <f aca="false">VLOOKUP($R289,$K$6:$Q$506,7)/$C$26</f>
        <v>107.885397513286</v>
      </c>
      <c r="V289" s="28" t="s">
        <v>407</v>
      </c>
      <c r="W289" s="78" t="n">
        <f aca="false">G289*S289+H289*T289+I289*U289</f>
        <v>0</v>
      </c>
      <c r="X289" s="25"/>
      <c r="Y289" s="25"/>
      <c r="Z289" s="25"/>
    </row>
    <row r="290" customFormat="false" ht="15.75" hidden="false" customHeight="false" outlineLevel="0" collapsed="false">
      <c r="A290" s="25"/>
      <c r="B290" s="25"/>
      <c r="C290" s="25"/>
      <c r="D290" s="25"/>
      <c r="E290" s="25"/>
      <c r="F290" s="28" t="s">
        <v>408</v>
      </c>
      <c r="G290" s="103" t="n">
        <v>0</v>
      </c>
      <c r="H290" s="76" t="n">
        <v>0</v>
      </c>
      <c r="I290" s="77" t="n">
        <v>0</v>
      </c>
      <c r="J290" s="25"/>
      <c r="K290" s="61" t="n">
        <v>284</v>
      </c>
      <c r="L290" s="62" t="n">
        <f aca="false">$B$17+$B$18*EXP(-K290/$B$21)+$B$19*EXP(-K290/$B$22)+$B$20*EXP(-K290/$B$23)</f>
        <v>0.326442617834503</v>
      </c>
      <c r="M290" s="63" t="n">
        <f aca="false">EXP(-K290/$D$9)</f>
        <v>3.52767640770205E-011</v>
      </c>
      <c r="N290" s="63" t="n">
        <f aca="false">EXP(-K290/$D$8)</f>
        <v>0.0738658560303308</v>
      </c>
      <c r="O290" s="64" t="n">
        <f aca="false">(K290*$B$17+$B$18*$B$21*(1-EXP(-K290/$B$21))+$B$19*$B$22*(1-EXP(-K290/$B$22))+$B$20*$B$23*(1-EXP(-K290/$B$23)))*$C$7</f>
        <v>2.02135610722513E-013</v>
      </c>
      <c r="P290" s="64" t="n">
        <f aca="false">$D$9*(1-EXP(-K290/$D$9))*$C$9</f>
        <v>2.365612637197E-012</v>
      </c>
      <c r="Q290" s="65" t="n">
        <f aca="false">$D$8*(1-EXP(-K290/$D$8))*$C$8</f>
        <v>3.62300209957961E-011</v>
      </c>
      <c r="R290" s="66" t="n">
        <f aca="false">$B$13-K290</f>
        <v>216</v>
      </c>
      <c r="S290" s="67" t="n">
        <f aca="false">VLOOKUP($R290,$K$6:$Q$506,5)/$C$26</f>
        <v>0.52098573926563</v>
      </c>
      <c r="T290" s="68" t="n">
        <f aca="false">VLOOKUP($R290,$K$6:$Q$506,6)/$C$26</f>
        <v>7.55598015128766</v>
      </c>
      <c r="U290" s="69" t="n">
        <f aca="false">VLOOKUP($R290,$K$6:$Q$506,7)/$C$26</f>
        <v>107.728106299935</v>
      </c>
      <c r="V290" s="28" t="s">
        <v>408</v>
      </c>
      <c r="W290" s="78" t="n">
        <f aca="false">G290*S290+H290*T290+I290*U290</f>
        <v>0</v>
      </c>
      <c r="X290" s="25"/>
      <c r="Y290" s="25"/>
      <c r="Z290" s="25"/>
    </row>
    <row r="291" customFormat="false" ht="15.75" hidden="false" customHeight="false" outlineLevel="0" collapsed="false">
      <c r="A291" s="25"/>
      <c r="B291" s="25"/>
      <c r="C291" s="25"/>
      <c r="D291" s="25"/>
      <c r="E291" s="25"/>
      <c r="F291" s="28" t="s">
        <v>409</v>
      </c>
      <c r="G291" s="103" t="n">
        <v>0</v>
      </c>
      <c r="H291" s="76" t="n">
        <v>0</v>
      </c>
      <c r="I291" s="77" t="n">
        <v>0</v>
      </c>
      <c r="J291" s="25"/>
      <c r="K291" s="61" t="n">
        <v>285</v>
      </c>
      <c r="L291" s="62" t="n">
        <f aca="false">$B$17+$B$18*EXP(-K291/$B$21)+$B$19*EXP(-K291/$B$22)+$B$20*EXP(-K291/$B$23)</f>
        <v>0.326163327397549</v>
      </c>
      <c r="M291" s="63" t="n">
        <f aca="false">EXP(-K291/$D$9)</f>
        <v>3.24103800384442E-011</v>
      </c>
      <c r="N291" s="63" t="n">
        <f aca="false">EXP(-K291/$D$8)</f>
        <v>0.0731912867124743</v>
      </c>
      <c r="O291" s="64" t="n">
        <f aca="false">(K291*$B$17+$B$18*$B$21*(1-EXP(-K291/$B$21))+$B$19*$B$22*(1-EXP(-K291/$B$22))+$B$20*$B$23*(1-EXP(-K291/$B$23)))*$C$7</f>
        <v>2.02691914933999E-013</v>
      </c>
      <c r="P291" s="64" t="n">
        <f aca="false">$D$9*(1-EXP(-K291/$D$9))*$C$9</f>
        <v>2.36561263720379E-012</v>
      </c>
      <c r="Q291" s="65" t="n">
        <f aca="false">$D$8*(1-EXP(-K291/$D$8))*$C$8</f>
        <v>3.62564098949725E-011</v>
      </c>
      <c r="R291" s="66" t="n">
        <f aca="false">$B$13-K291</f>
        <v>215</v>
      </c>
      <c r="S291" s="67" t="n">
        <f aca="false">VLOOKUP($R291,$K$6:$Q$506,5)/$C$26</f>
        <v>0.519091908383038</v>
      </c>
      <c r="T291" s="68" t="n">
        <f aca="false">VLOOKUP($R291,$K$6:$Q$506,6)/$C$26</f>
        <v>7.55598014378623</v>
      </c>
      <c r="U291" s="69" t="n">
        <f aca="false">VLOOKUP($R291,$K$6:$Q$506,7)/$C$26</f>
        <v>107.569365408196</v>
      </c>
      <c r="V291" s="28" t="s">
        <v>409</v>
      </c>
      <c r="W291" s="78" t="n">
        <f aca="false">G291*S291+H291*T291+I291*U291</f>
        <v>0</v>
      </c>
      <c r="X291" s="25"/>
      <c r="Y291" s="25"/>
      <c r="Z291" s="25"/>
    </row>
    <row r="292" customFormat="false" ht="15.75" hidden="false" customHeight="false" outlineLevel="0" collapsed="false">
      <c r="A292" s="25"/>
      <c r="B292" s="25"/>
      <c r="C292" s="25"/>
      <c r="D292" s="25"/>
      <c r="E292" s="25"/>
      <c r="F292" s="28" t="s">
        <v>410</v>
      </c>
      <c r="G292" s="103" t="n">
        <v>0</v>
      </c>
      <c r="H292" s="76" t="n">
        <v>0</v>
      </c>
      <c r="I292" s="77" t="n">
        <v>0</v>
      </c>
      <c r="J292" s="25"/>
      <c r="K292" s="61" t="n">
        <v>286</v>
      </c>
      <c r="L292" s="62" t="n">
        <f aca="false">$B$17+$B$18*EXP(-K292/$B$21)+$B$19*EXP(-K292/$B$22)+$B$20*EXP(-K292/$B$23)</f>
        <v>0.325884822767675</v>
      </c>
      <c r="M292" s="63" t="n">
        <f aca="false">EXP(-K292/$D$9)</f>
        <v>2.97769016438965E-011</v>
      </c>
      <c r="N292" s="63" t="n">
        <f aca="false">EXP(-K292/$D$8)</f>
        <v>0.0725228778019976</v>
      </c>
      <c r="O292" s="64" t="n">
        <f aca="false">(K292*$B$17+$B$18*$B$21*(1-EXP(-K292/$B$21))+$B$19*$B$22*(1-EXP(-K292/$B$22))+$B$20*$B$23*(1-EXP(-K292/$B$23)))*$C$7</f>
        <v>2.03247743661888E-013</v>
      </c>
      <c r="P292" s="64" t="n">
        <f aca="false">$D$9*(1-EXP(-K292/$D$9))*$C$9</f>
        <v>2.36561263721001E-012</v>
      </c>
      <c r="Q292" s="65" t="n">
        <f aca="false">$D$8*(1-EXP(-K292/$D$8))*$C$8</f>
        <v>3.62825578013185E-011</v>
      </c>
      <c r="R292" s="66" t="n">
        <f aca="false">$B$13-K292</f>
        <v>214</v>
      </c>
      <c r="S292" s="67" t="n">
        <f aca="false">VLOOKUP($R292,$K$6:$Q$506,5)/$C$26</f>
        <v>0.5171961672474</v>
      </c>
      <c r="T292" s="68" t="n">
        <f aca="false">VLOOKUP($R292,$K$6:$Q$506,6)/$C$26</f>
        <v>7.55598013562138</v>
      </c>
      <c r="U292" s="69" t="n">
        <f aca="false">VLOOKUP($R292,$K$6:$Q$506,7)/$C$26</f>
        <v>107.409161477073</v>
      </c>
      <c r="V292" s="28" t="s">
        <v>410</v>
      </c>
      <c r="W292" s="78" t="n">
        <f aca="false">G292*S292+H292*T292+I292*U292</f>
        <v>0</v>
      </c>
      <c r="X292" s="25"/>
      <c r="Y292" s="25"/>
      <c r="Z292" s="25"/>
    </row>
    <row r="293" customFormat="false" ht="15.75" hidden="false" customHeight="false" outlineLevel="0" collapsed="false">
      <c r="A293" s="25"/>
      <c r="B293" s="25"/>
      <c r="C293" s="25"/>
      <c r="D293" s="25"/>
      <c r="E293" s="25"/>
      <c r="F293" s="28" t="s">
        <v>411</v>
      </c>
      <c r="G293" s="103" t="n">
        <v>0</v>
      </c>
      <c r="H293" s="76" t="n">
        <v>0</v>
      </c>
      <c r="I293" s="77" t="n">
        <v>0</v>
      </c>
      <c r="J293" s="25"/>
      <c r="K293" s="61" t="n">
        <v>287</v>
      </c>
      <c r="L293" s="62" t="n">
        <f aca="false">$B$17+$B$18*EXP(-K293/$B$21)+$B$19*EXP(-K293/$B$22)+$B$20*EXP(-K293/$B$23)</f>
        <v>0.325607099834067</v>
      </c>
      <c r="M293" s="63" t="n">
        <f aca="false">EXP(-K293/$D$9)</f>
        <v>2.73574043395528E-011</v>
      </c>
      <c r="N293" s="63" t="n">
        <f aca="false">EXP(-K293/$D$8)</f>
        <v>0.0718605730398652</v>
      </c>
      <c r="O293" s="64" t="n">
        <f aca="false">(K293*$B$17+$B$18*$B$21*(1-EXP(-K293/$B$21))+$B$19*$B$22*(1-EXP(-K293/$B$22))+$B$20*$B$23*(1-EXP(-K293/$B$23)))*$C$7</f>
        <v>2.03803098242364E-013</v>
      </c>
      <c r="P293" s="64" t="n">
        <f aca="false">$D$9*(1-EXP(-K293/$D$9))*$C$9</f>
        <v>2.36561263721574E-012</v>
      </c>
      <c r="Q293" s="65" t="n">
        <f aca="false">$D$8*(1-EXP(-K293/$D$8))*$C$8</f>
        <v>3.63084669156665E-011</v>
      </c>
      <c r="R293" s="66" t="n">
        <f aca="false">$B$13-K293</f>
        <v>213</v>
      </c>
      <c r="S293" s="67" t="n">
        <f aca="false">VLOOKUP($R293,$K$6:$Q$506,5)/$C$26</f>
        <v>0.51529850805587</v>
      </c>
      <c r="T293" s="68" t="n">
        <f aca="false">VLOOKUP($R293,$K$6:$Q$506,6)/$C$26</f>
        <v>7.55598012673443</v>
      </c>
      <c r="U293" s="69" t="n">
        <f aca="false">VLOOKUP($R293,$K$6:$Q$506,7)/$C$26</f>
        <v>107.247481022427</v>
      </c>
      <c r="V293" s="28" t="s">
        <v>411</v>
      </c>
      <c r="W293" s="78" t="n">
        <f aca="false">G293*S293+H293*T293+I293*U293</f>
        <v>0</v>
      </c>
      <c r="X293" s="25"/>
      <c r="Y293" s="25"/>
      <c r="Z293" s="25"/>
    </row>
    <row r="294" customFormat="false" ht="15.75" hidden="false" customHeight="false" outlineLevel="0" collapsed="false">
      <c r="A294" s="25"/>
      <c r="B294" s="25"/>
      <c r="C294" s="25"/>
      <c r="D294" s="25"/>
      <c r="E294" s="25"/>
      <c r="F294" s="28" t="s">
        <v>412</v>
      </c>
      <c r="G294" s="103" t="n">
        <v>0</v>
      </c>
      <c r="H294" s="76" t="n">
        <v>0</v>
      </c>
      <c r="I294" s="77" t="n">
        <v>0</v>
      </c>
      <c r="J294" s="25"/>
      <c r="K294" s="61" t="n">
        <v>288</v>
      </c>
      <c r="L294" s="62" t="n">
        <f aca="false">$B$17+$B$18*EXP(-K294/$B$21)+$B$19*EXP(-K294/$B$22)+$B$20*EXP(-K294/$B$23)</f>
        <v>0.325330154553575</v>
      </c>
      <c r="M294" s="63" t="n">
        <f aca="false">EXP(-K294/$D$9)</f>
        <v>2.51345012704231E-011</v>
      </c>
      <c r="N294" s="63" t="n">
        <f aca="false">EXP(-K294/$D$8)</f>
        <v>0.0712043166808193</v>
      </c>
      <c r="O294" s="64" t="n">
        <f aca="false">(K294*$B$17+$B$18*$B$21*(1-EXP(-K294/$B$21))+$B$19*$B$22*(1-EXP(-K294/$B$22))+$B$20*$B$23*(1-EXP(-K294/$B$23)))*$C$7</f>
        <v>2.04357980004662E-013</v>
      </c>
      <c r="P294" s="64" t="n">
        <f aca="false">$D$9*(1-EXP(-K294/$D$9))*$C$9</f>
        <v>2.365612637221E-012</v>
      </c>
      <c r="Q294" s="65" t="n">
        <f aca="false">$D$8*(1-EXP(-K294/$D$8))*$C$8</f>
        <v>3.63341394187501E-011</v>
      </c>
      <c r="R294" s="66" t="n">
        <f aca="false">$B$13-K294</f>
        <v>212</v>
      </c>
      <c r="S294" s="67" t="n">
        <f aca="false">VLOOKUP($R294,$K$6:$Q$506,5)/$C$26</f>
        <v>0.513398922903857</v>
      </c>
      <c r="T294" s="68" t="n">
        <f aca="false">VLOOKUP($R294,$K$6:$Q$506,6)/$C$26</f>
        <v>7.5559801170615</v>
      </c>
      <c r="U294" s="69" t="n">
        <f aca="false">VLOOKUP($R294,$K$6:$Q$506,7)/$C$26</f>
        <v>107.084310435841</v>
      </c>
      <c r="V294" s="28" t="s">
        <v>412</v>
      </c>
      <c r="W294" s="78" t="n">
        <f aca="false">G294*S294+H294*T294+I294*U294</f>
        <v>0</v>
      </c>
      <c r="X294" s="25"/>
      <c r="Y294" s="25"/>
      <c r="Z294" s="25"/>
    </row>
    <row r="295" customFormat="false" ht="15.75" hidden="false" customHeight="false" outlineLevel="0" collapsed="false">
      <c r="A295" s="25"/>
      <c r="B295" s="25"/>
      <c r="C295" s="25"/>
      <c r="D295" s="25"/>
      <c r="E295" s="25"/>
      <c r="F295" s="28" t="s">
        <v>413</v>
      </c>
      <c r="G295" s="103" t="n">
        <v>0</v>
      </c>
      <c r="H295" s="76" t="n">
        <v>0</v>
      </c>
      <c r="I295" s="77" t="n">
        <v>0</v>
      </c>
      <c r="J295" s="25"/>
      <c r="K295" s="61" t="n">
        <v>289</v>
      </c>
      <c r="L295" s="62" t="n">
        <f aca="false">$B$17+$B$18*EXP(-K295/$B$21)+$B$19*EXP(-K295/$B$22)+$B$20*EXP(-K295/$B$23)</f>
        <v>0.325053982948999</v>
      </c>
      <c r="M295" s="63" t="n">
        <f aca="false">EXP(-K295/$D$9)</f>
        <v>2.30922183359164E-011</v>
      </c>
      <c r="N295" s="63" t="n">
        <f aca="false">EXP(-K295/$D$8)</f>
        <v>0.0705540534886878</v>
      </c>
      <c r="O295" s="64" t="n">
        <f aca="false">(K295*$B$17+$B$18*$B$21*(1-EXP(-K295/$B$21))+$B$19*$B$22*(1-EXP(-K295/$B$22))+$B$20*$B$23*(1-EXP(-K295/$B$23)))*$C$7</f>
        <v>2.04912390271181E-013</v>
      </c>
      <c r="P295" s="64" t="n">
        <f aca="false">$D$9*(1-EXP(-K295/$D$9))*$C$9</f>
        <v>2.36561263722583E-012</v>
      </c>
      <c r="Q295" s="65" t="n">
        <f aca="false">$D$8*(1-EXP(-K295/$D$8))*$C$8</f>
        <v>3.63595774713876E-011</v>
      </c>
      <c r="R295" s="66" t="n">
        <f aca="false">$B$13-K295</f>
        <v>211</v>
      </c>
      <c r="S295" s="67" t="n">
        <f aca="false">VLOOKUP($R295,$K$6:$Q$506,5)/$C$26</f>
        <v>0.511497403782487</v>
      </c>
      <c r="T295" s="68" t="n">
        <f aca="false">VLOOKUP($R295,$K$6:$Q$506,6)/$C$26</f>
        <v>7.55598010653311</v>
      </c>
      <c r="U295" s="69" t="n">
        <f aca="false">VLOOKUP($R295,$K$6:$Q$506,7)/$C$26</f>
        <v>106.919635983478</v>
      </c>
      <c r="V295" s="28" t="s">
        <v>413</v>
      </c>
      <c r="W295" s="78" t="n">
        <f aca="false">G295*S295+H295*T295+I295*U295</f>
        <v>0</v>
      </c>
      <c r="X295" s="25"/>
      <c r="Y295" s="25"/>
      <c r="Z295" s="25"/>
    </row>
    <row r="296" customFormat="false" ht="15.75" hidden="false" customHeight="false" outlineLevel="0" collapsed="false">
      <c r="A296" s="25"/>
      <c r="B296" s="25"/>
      <c r="C296" s="25"/>
      <c r="D296" s="25"/>
      <c r="E296" s="25"/>
      <c r="F296" s="28" t="s">
        <v>414</v>
      </c>
      <c r="G296" s="103" t="n">
        <v>0</v>
      </c>
      <c r="H296" s="76" t="n">
        <v>0</v>
      </c>
      <c r="I296" s="77" t="n">
        <v>0</v>
      </c>
      <c r="J296" s="25"/>
      <c r="K296" s="61" t="n">
        <v>290</v>
      </c>
      <c r="L296" s="62" t="n">
        <f aca="false">$B$17+$B$18*EXP(-K296/$B$21)+$B$19*EXP(-K296/$B$22)+$B$20*EXP(-K296/$B$23)</f>
        <v>0.324778581107419</v>
      </c>
      <c r="M296" s="63" t="n">
        <f aca="false">EXP(-K296/$D$9)</f>
        <v>2.12158793976602E-011</v>
      </c>
      <c r="N296" s="63" t="n">
        <f aca="false">EXP(-K296/$D$8)</f>
        <v>0.0699097287317348</v>
      </c>
      <c r="O296" s="64" t="n">
        <f aca="false">(K296*$B$17+$B$18*$B$21*(1-EXP(-K296/$B$21))+$B$19*$B$22*(1-EXP(-K296/$B$22))+$B$20*$B$23*(1-EXP(-K296/$B$23)))*$C$7</f>
        <v>2.05466330357593E-013</v>
      </c>
      <c r="P296" s="64" t="n">
        <f aca="false">$D$9*(1-EXP(-K296/$D$9))*$C$9</f>
        <v>2.36561263723027E-012</v>
      </c>
      <c r="Q296" s="65" t="n">
        <f aca="false">$D$8*(1-EXP(-K296/$D$8))*$C$8</f>
        <v>3.63847832146641E-011</v>
      </c>
      <c r="R296" s="66" t="n">
        <f aca="false">$B$13-K296</f>
        <v>210</v>
      </c>
      <c r="S296" s="67" t="n">
        <f aca="false">VLOOKUP($R296,$K$6:$Q$506,5)/$C$26</f>
        <v>0.509593942576008</v>
      </c>
      <c r="T296" s="68" t="n">
        <f aca="false">VLOOKUP($R296,$K$6:$Q$506,6)/$C$26</f>
        <v>7.55598009507358</v>
      </c>
      <c r="U296" s="69" t="n">
        <f aca="false">VLOOKUP($R296,$K$6:$Q$506,7)/$C$26</f>
        <v>106.753443804921</v>
      </c>
      <c r="V296" s="28" t="s">
        <v>414</v>
      </c>
      <c r="W296" s="78" t="n">
        <f aca="false">G296*S296+H296*T296+I296*U296</f>
        <v>0</v>
      </c>
      <c r="X296" s="25"/>
      <c r="Y296" s="25"/>
      <c r="Z296" s="25"/>
    </row>
    <row r="297" customFormat="false" ht="15.75" hidden="false" customHeight="false" outlineLevel="0" collapsed="false">
      <c r="A297" s="25"/>
      <c r="B297" s="25"/>
      <c r="C297" s="25"/>
      <c r="D297" s="25"/>
      <c r="E297" s="25"/>
      <c r="F297" s="28" t="s">
        <v>415</v>
      </c>
      <c r="G297" s="103" t="n">
        <v>0</v>
      </c>
      <c r="H297" s="76" t="n">
        <v>0</v>
      </c>
      <c r="I297" s="77" t="n">
        <v>0</v>
      </c>
      <c r="J297" s="25"/>
      <c r="K297" s="61" t="n">
        <v>291</v>
      </c>
      <c r="L297" s="62" t="n">
        <f aca="false">$B$17+$B$18*EXP(-K297/$B$21)+$B$19*EXP(-K297/$B$22)+$B$20*EXP(-K297/$B$23)</f>
        <v>0.324503945178567</v>
      </c>
      <c r="M297" s="63" t="n">
        <f aca="false">EXP(-K297/$D$9)</f>
        <v>1.94920008146633E-011</v>
      </c>
      <c r="N297" s="63" t="n">
        <f aca="false">EXP(-K297/$D$8)</f>
        <v>0.0692712881780542</v>
      </c>
      <c r="O297" s="64" t="n">
        <f aca="false">(K297*$B$17+$B$18*$B$21*(1-EXP(-K297/$B$21))+$B$19*$B$22*(1-EXP(-K297/$B$22))+$B$20*$B$23*(1-EXP(-K297/$B$23)))*$C$7</f>
        <v>2.06019801572954E-013</v>
      </c>
      <c r="P297" s="64" t="n">
        <f aca="false">$D$9*(1-EXP(-K297/$D$9))*$C$9</f>
        <v>2.36561263723435E-012</v>
      </c>
      <c r="Q297" s="65" t="n">
        <f aca="false">$D$8*(1-EXP(-K297/$D$8))*$C$8</f>
        <v>3.64097587701115E-011</v>
      </c>
      <c r="R297" s="66" t="n">
        <f aca="false">$B$13-K297</f>
        <v>209</v>
      </c>
      <c r="S297" s="67" t="n">
        <f aca="false">VLOOKUP($R297,$K$6:$Q$506,5)/$C$26</f>
        <v>0.507688531059114</v>
      </c>
      <c r="T297" s="68" t="n">
        <f aca="false">VLOOKUP($R297,$K$6:$Q$506,6)/$C$26</f>
        <v>7.55598008260056</v>
      </c>
      <c r="U297" s="69" t="n">
        <f aca="false">VLOOKUP($R297,$K$6:$Q$506,7)/$C$26</f>
        <v>106.58571991201</v>
      </c>
      <c r="V297" s="28" t="s">
        <v>415</v>
      </c>
      <c r="W297" s="78" t="n">
        <f aca="false">G297*S297+H297*T297+I297*U297</f>
        <v>0</v>
      </c>
      <c r="X297" s="25"/>
      <c r="Y297" s="25"/>
      <c r="Z297" s="25"/>
    </row>
    <row r="298" customFormat="false" ht="15.75" hidden="false" customHeight="false" outlineLevel="0" collapsed="false">
      <c r="A298" s="25"/>
      <c r="B298" s="25"/>
      <c r="C298" s="25"/>
      <c r="D298" s="25"/>
      <c r="E298" s="25"/>
      <c r="F298" s="28" t="s">
        <v>416</v>
      </c>
      <c r="G298" s="103" t="n">
        <v>0</v>
      </c>
      <c r="H298" s="76" t="n">
        <v>0</v>
      </c>
      <c r="I298" s="77" t="n">
        <v>0</v>
      </c>
      <c r="J298" s="25"/>
      <c r="K298" s="61" t="n">
        <v>292</v>
      </c>
      <c r="L298" s="62" t="n">
        <f aca="false">$B$17+$B$18*EXP(-K298/$B$21)+$B$19*EXP(-K298/$B$22)+$B$20*EXP(-K298/$B$23)</f>
        <v>0.324230071373244</v>
      </c>
      <c r="M298" s="63" t="n">
        <f aca="false">EXP(-K298/$D$9)</f>
        <v>1.79081945479353E-011</v>
      </c>
      <c r="N298" s="63" t="n">
        <f aca="false">EXP(-K298/$D$8)</f>
        <v>0.0686386780910051</v>
      </c>
      <c r="O298" s="64" t="n">
        <f aca="false">(K298*$B$17+$B$18*$B$21*(1-EXP(-K298/$B$21))+$B$19*$B$22*(1-EXP(-K298/$B$22))+$B$20*$B$23*(1-EXP(-K298/$B$23)))*$C$7</f>
        <v>2.06572805219807E-013</v>
      </c>
      <c r="P298" s="64" t="n">
        <f aca="false">$D$9*(1-EXP(-K298/$D$9))*$C$9</f>
        <v>2.36561263723809E-012</v>
      </c>
      <c r="Q298" s="65" t="n">
        <f aca="false">$D$8*(1-EXP(-K298/$D$8))*$C$8</f>
        <v>3.6434506239887E-011</v>
      </c>
      <c r="R298" s="66" t="n">
        <f aca="false">$B$13-K298</f>
        <v>208</v>
      </c>
      <c r="S298" s="67" t="n">
        <f aca="false">VLOOKUP($R298,$K$6:$Q$506,5)/$C$26</f>
        <v>0.505781160894198</v>
      </c>
      <c r="T298" s="68" t="n">
        <f aca="false">VLOOKUP($R298,$K$6:$Q$506,6)/$C$26</f>
        <v>7.55598006902443</v>
      </c>
      <c r="U298" s="69" t="n">
        <f aca="false">VLOOKUP($R298,$K$6:$Q$506,7)/$C$26</f>
        <v>106.416450187659</v>
      </c>
      <c r="V298" s="28" t="s">
        <v>416</v>
      </c>
      <c r="W298" s="78" t="n">
        <f aca="false">G298*S298+H298*T298+I298*U298</f>
        <v>0</v>
      </c>
      <c r="X298" s="25"/>
      <c r="Y298" s="25"/>
      <c r="Z298" s="25"/>
    </row>
    <row r="299" customFormat="false" ht="15.75" hidden="false" customHeight="false" outlineLevel="0" collapsed="false">
      <c r="A299" s="25"/>
      <c r="B299" s="25"/>
      <c r="C299" s="25"/>
      <c r="D299" s="25"/>
      <c r="E299" s="25"/>
      <c r="F299" s="28" t="s">
        <v>417</v>
      </c>
      <c r="G299" s="103" t="n">
        <v>0</v>
      </c>
      <c r="H299" s="76" t="n">
        <v>0</v>
      </c>
      <c r="I299" s="77" t="n">
        <v>0</v>
      </c>
      <c r="J299" s="25"/>
      <c r="K299" s="61" t="n">
        <v>293</v>
      </c>
      <c r="L299" s="62" t="n">
        <f aca="false">$B$17+$B$18*EXP(-K299/$B$21)+$B$19*EXP(-K299/$B$22)+$B$20*EXP(-K299/$B$23)</f>
        <v>0.323956955961781</v>
      </c>
      <c r="M299" s="63" t="n">
        <f aca="false">EXP(-K299/$D$9)</f>
        <v>1.64530791382609E-011</v>
      </c>
      <c r="N299" s="63" t="n">
        <f aca="false">EXP(-K299/$D$8)</f>
        <v>0.0680118452246886</v>
      </c>
      <c r="O299" s="64" t="n">
        <f aca="false">(K299*$B$17+$B$18*$B$21*(1-EXP(-K299/$B$21))+$B$19*$B$22*(1-EXP(-K299/$B$22))+$B$20*$B$23*(1-EXP(-K299/$B$23)))*$C$7</f>
        <v>2.07125342594287E-013</v>
      </c>
      <c r="P299" s="64" t="n">
        <f aca="false">$D$9*(1-EXP(-K299/$D$9))*$C$9</f>
        <v>2.36561263724153E-012</v>
      </c>
      <c r="Q299" s="65" t="n">
        <f aca="false">$D$8*(1-EXP(-K299/$D$8))*$C$8</f>
        <v>3.64590277069502E-011</v>
      </c>
      <c r="R299" s="66" t="n">
        <f aca="false">$B$13-K299</f>
        <v>207</v>
      </c>
      <c r="S299" s="67" t="n">
        <f aca="false">VLOOKUP($R299,$K$6:$Q$506,5)/$C$26</f>
        <v>0.503871823628533</v>
      </c>
      <c r="T299" s="68" t="n">
        <f aca="false">VLOOKUP($R299,$K$6:$Q$506,6)/$C$26</f>
        <v>7.55598005424762</v>
      </c>
      <c r="U299" s="69" t="n">
        <f aca="false">VLOOKUP($R299,$K$6:$Q$506,7)/$C$26</f>
        <v>106.245620384676</v>
      </c>
      <c r="V299" s="28" t="s">
        <v>417</v>
      </c>
      <c r="W299" s="78" t="n">
        <f aca="false">G299*S299+H299*T299+I299*U299</f>
        <v>0</v>
      </c>
      <c r="X299" s="25"/>
      <c r="Y299" s="25"/>
      <c r="Z299" s="25"/>
    </row>
    <row r="300" customFormat="false" ht="15.75" hidden="false" customHeight="false" outlineLevel="0" collapsed="false">
      <c r="A300" s="25"/>
      <c r="B300" s="25"/>
      <c r="C300" s="25"/>
      <c r="D300" s="25"/>
      <c r="E300" s="25"/>
      <c r="F300" s="28" t="s">
        <v>418</v>
      </c>
      <c r="G300" s="103" t="n">
        <v>0</v>
      </c>
      <c r="H300" s="76" t="n">
        <v>0</v>
      </c>
      <c r="I300" s="77" t="n">
        <v>0</v>
      </c>
      <c r="J300" s="25"/>
      <c r="K300" s="61" t="n">
        <v>294</v>
      </c>
      <c r="L300" s="62" t="n">
        <f aca="false">$B$17+$B$18*EXP(-K300/$B$21)+$B$19*EXP(-K300/$B$22)+$B$20*EXP(-K300/$B$23)</f>
        <v>0.323684595272541</v>
      </c>
      <c r="M300" s="63" t="n">
        <f aca="false">EXP(-K300/$D$9)</f>
        <v>1.5116197917399E-011</v>
      </c>
      <c r="N300" s="63" t="n">
        <f aca="false">EXP(-K300/$D$8)</f>
        <v>0.0673907368194664</v>
      </c>
      <c r="O300" s="64" t="n">
        <f aca="false">(K300*$B$17+$B$18*$B$21*(1-EXP(-K300/$B$21))+$B$19*$B$22*(1-EXP(-K300/$B$22))+$B$20*$B$23*(1-EXP(-K300/$B$23)))*$C$7</f>
        <v>2.07677414986218E-013</v>
      </c>
      <c r="P300" s="64" t="n">
        <f aca="false">$D$9*(1-EXP(-K300/$D$9))*$C$9</f>
        <v>2.3656126372447E-012</v>
      </c>
      <c r="Q300" s="65" t="n">
        <f aca="false">$D$8*(1-EXP(-K300/$D$8))*$C$8</f>
        <v>3.64833252352385E-011</v>
      </c>
      <c r="R300" s="66" t="n">
        <f aca="false">$B$13-K300</f>
        <v>206</v>
      </c>
      <c r="S300" s="67" t="n">
        <f aca="false">VLOOKUP($R300,$K$6:$Q$506,5)/$C$26</f>
        <v>0.501960510691372</v>
      </c>
      <c r="T300" s="68" t="n">
        <f aca="false">VLOOKUP($R300,$K$6:$Q$506,6)/$C$26</f>
        <v>7.55598003816394</v>
      </c>
      <c r="U300" s="69" t="n">
        <f aca="false">VLOOKUP($R300,$K$6:$Q$506,7)/$C$26</f>
        <v>106.073216124557</v>
      </c>
      <c r="V300" s="28" t="s">
        <v>418</v>
      </c>
      <c r="W300" s="78" t="n">
        <f aca="false">G300*S300+H300*T300+I300*U300</f>
        <v>0</v>
      </c>
      <c r="X300" s="25"/>
      <c r="Y300" s="25"/>
      <c r="Z300" s="25"/>
    </row>
    <row r="301" customFormat="false" ht="15.75" hidden="false" customHeight="false" outlineLevel="0" collapsed="false">
      <c r="A301" s="25"/>
      <c r="B301" s="25"/>
      <c r="C301" s="25"/>
      <c r="D301" s="25"/>
      <c r="E301" s="25"/>
      <c r="F301" s="28" t="s">
        <v>419</v>
      </c>
      <c r="G301" s="103" t="n">
        <v>0</v>
      </c>
      <c r="H301" s="76" t="n">
        <v>0</v>
      </c>
      <c r="I301" s="77" t="n">
        <v>0</v>
      </c>
      <c r="J301" s="25"/>
      <c r="K301" s="61" t="n">
        <v>295</v>
      </c>
      <c r="L301" s="62" t="n">
        <f aca="false">$B$17+$B$18*EXP(-K301/$B$21)+$B$19*EXP(-K301/$B$22)+$B$20*EXP(-K301/$B$23)</f>
        <v>0.32341298569046</v>
      </c>
      <c r="M301" s="63" t="n">
        <f aca="false">EXP(-K301/$D$9)</f>
        <v>1.3887943864964E-011</v>
      </c>
      <c r="N301" s="63" t="n">
        <f aca="false">EXP(-K301/$D$8)</f>
        <v>0.0667753005975199</v>
      </c>
      <c r="O301" s="64" t="n">
        <f aca="false">(K301*$B$17+$B$18*$B$21*(1-EXP(-K301/$B$21))+$B$19*$B$22*(1-EXP(-K301/$B$22))+$B$20*$B$23*(1-EXP(-K301/$B$23)))*$C$7</f>
        <v>2.08229023679216E-013</v>
      </c>
      <c r="P301" s="64" t="n">
        <f aca="false">$D$9*(1-EXP(-K301/$D$9))*$C$9</f>
        <v>2.3656126372476E-012</v>
      </c>
      <c r="Q301" s="65" t="n">
        <f aca="false">$D$8*(1-EXP(-K301/$D$8))*$C$8</f>
        <v>3.65074008698406E-011</v>
      </c>
      <c r="R301" s="66" t="n">
        <f aca="false">$B$13-K301</f>
        <v>205</v>
      </c>
      <c r="S301" s="67" t="n">
        <f aca="false">VLOOKUP($R301,$K$6:$Q$506,5)/$C$26</f>
        <v>0.50004721339097</v>
      </c>
      <c r="T301" s="68" t="n">
        <f aca="false">VLOOKUP($R301,$K$6:$Q$506,6)/$C$26</f>
        <v>7.55598002065782</v>
      </c>
      <c r="U301" s="69" t="n">
        <f aca="false">VLOOKUP($R301,$K$6:$Q$506,7)/$C$26</f>
        <v>105.899222896278</v>
      </c>
      <c r="V301" s="28" t="s">
        <v>419</v>
      </c>
      <c r="W301" s="78" t="n">
        <f aca="false">G301*S301+H301*T301+I301*U301</f>
        <v>0</v>
      </c>
      <c r="X301" s="25"/>
      <c r="Y301" s="25"/>
      <c r="Z301" s="25"/>
    </row>
    <row r="302" customFormat="false" ht="15.75" hidden="false" customHeight="false" outlineLevel="0" collapsed="false">
      <c r="A302" s="25"/>
      <c r="B302" s="25"/>
      <c r="C302" s="25"/>
      <c r="D302" s="25"/>
      <c r="E302" s="25"/>
      <c r="F302" s="28" t="s">
        <v>420</v>
      </c>
      <c r="G302" s="103" t="n">
        <v>0</v>
      </c>
      <c r="H302" s="76" t="n">
        <v>0</v>
      </c>
      <c r="I302" s="77" t="n">
        <v>0</v>
      </c>
      <c r="J302" s="25"/>
      <c r="K302" s="61" t="n">
        <v>296</v>
      </c>
      <c r="L302" s="62" t="n">
        <f aca="false">$B$17+$B$18*EXP(-K302/$B$21)+$B$19*EXP(-K302/$B$22)+$B$20*EXP(-K302/$B$23)</f>
        <v>0.323142123655625</v>
      </c>
      <c r="M302" s="63" t="n">
        <f aca="false">EXP(-K302/$D$9)</f>
        <v>1.2759490570998E-011</v>
      </c>
      <c r="N302" s="63" t="n">
        <f aca="false">EXP(-K302/$D$8)</f>
        <v>0.0661654847584504</v>
      </c>
      <c r="O302" s="64" t="n">
        <f aca="false">(K302*$B$17+$B$18*$B$21*(1-EXP(-K302/$B$21))+$B$19*$B$22*(1-EXP(-K302/$B$22))+$B$20*$B$23*(1-EXP(-K302/$B$23)))*$C$7</f>
        <v>2.08780169950777E-013</v>
      </c>
      <c r="P302" s="64" t="n">
        <f aca="false">$D$9*(1-EXP(-K302/$D$9))*$C$9</f>
        <v>2.36561263725027E-012</v>
      </c>
      <c r="Q302" s="65" t="n">
        <f aca="false">$D$8*(1-EXP(-K302/$D$8))*$C$8</f>
        <v>3.65312566371686E-011</v>
      </c>
      <c r="R302" s="66" t="n">
        <f aca="false">$B$13-K302</f>
        <v>204</v>
      </c>
      <c r="S302" s="67" t="n">
        <f aca="false">VLOOKUP($R302,$K$6:$Q$506,5)/$C$26</f>
        <v>0.49813192291152</v>
      </c>
      <c r="T302" s="68" t="n">
        <f aca="false">VLOOKUP($R302,$K$6:$Q$506,6)/$C$26</f>
        <v>7.55598000160345</v>
      </c>
      <c r="U302" s="69" t="n">
        <f aca="false">VLOOKUP($R302,$K$6:$Q$506,7)/$C$26</f>
        <v>105.723626055076</v>
      </c>
      <c r="V302" s="28" t="s">
        <v>420</v>
      </c>
      <c r="W302" s="78" t="n">
        <f aca="false">G302*S302+H302*T302+I302*U302</f>
        <v>0</v>
      </c>
      <c r="X302" s="25"/>
      <c r="Y302" s="25"/>
      <c r="Z302" s="25"/>
    </row>
    <row r="303" customFormat="false" ht="15.75" hidden="false" customHeight="false" outlineLevel="0" collapsed="false">
      <c r="A303" s="25"/>
      <c r="B303" s="25"/>
      <c r="C303" s="25"/>
      <c r="D303" s="25"/>
      <c r="E303" s="25"/>
      <c r="F303" s="28" t="s">
        <v>421</v>
      </c>
      <c r="G303" s="103" t="n">
        <v>0</v>
      </c>
      <c r="H303" s="76" t="n">
        <v>0</v>
      </c>
      <c r="I303" s="77" t="n">
        <v>0</v>
      </c>
      <c r="J303" s="25"/>
      <c r="K303" s="61" t="n">
        <v>297</v>
      </c>
      <c r="L303" s="62" t="n">
        <f aca="false">$B$17+$B$18*EXP(-K303/$B$21)+$B$19*EXP(-K303/$B$22)+$B$20*EXP(-K303/$B$23)</f>
        <v>0.322872005661896</v>
      </c>
      <c r="M303" s="63" t="n">
        <f aca="false">EXP(-K303/$D$9)</f>
        <v>1.17227288081214E-011</v>
      </c>
      <c r="N303" s="63" t="n">
        <f aca="false">EXP(-K303/$D$8)</f>
        <v>0.0655612379749186</v>
      </c>
      <c r="O303" s="64" t="n">
        <f aca="false">(K303*$B$17+$B$18*$B$21*(1-EXP(-K303/$B$21))+$B$19*$B$22*(1-EXP(-K303/$B$22))+$B$20*$B$23*(1-EXP(-K303/$B$23)))*$C$7</f>
        <v>2.09330855072378E-013</v>
      </c>
      <c r="P303" s="64" t="n">
        <f aca="false">$D$9*(1-EXP(-K303/$D$9))*$C$9</f>
        <v>2.36561263725272E-012</v>
      </c>
      <c r="Q303" s="65" t="n">
        <f aca="false">$D$8*(1-EXP(-K303/$D$8))*$C$8</f>
        <v>3.65548945451288E-011</v>
      </c>
      <c r="R303" s="66" t="n">
        <f aca="false">$B$13-K303</f>
        <v>203</v>
      </c>
      <c r="S303" s="67" t="n">
        <f aca="false">VLOOKUP($R303,$K$6:$Q$506,5)/$C$26</f>
        <v>0.496214630310014</v>
      </c>
      <c r="T303" s="68" t="n">
        <f aca="false">VLOOKUP($R303,$K$6:$Q$506,6)/$C$26</f>
        <v>7.55597998086391</v>
      </c>
      <c r="U303" s="69" t="n">
        <f aca="false">VLOOKUP($R303,$K$6:$Q$506,7)/$C$26</f>
        <v>105.54641082121</v>
      </c>
      <c r="V303" s="28" t="s">
        <v>421</v>
      </c>
      <c r="W303" s="78" t="n">
        <f aca="false">G303*S303+H303*T303+I303*U303</f>
        <v>0</v>
      </c>
      <c r="X303" s="25"/>
      <c r="Y303" s="25"/>
      <c r="Z303" s="25"/>
    </row>
    <row r="304" customFormat="false" ht="15.75" hidden="false" customHeight="false" outlineLevel="0" collapsed="false">
      <c r="A304" s="25"/>
      <c r="B304" s="25"/>
      <c r="C304" s="25"/>
      <c r="D304" s="25"/>
      <c r="E304" s="25"/>
      <c r="F304" s="28" t="s">
        <v>422</v>
      </c>
      <c r="G304" s="103" t="n">
        <v>0</v>
      </c>
      <c r="H304" s="76" t="n">
        <v>0</v>
      </c>
      <c r="I304" s="77" t="n">
        <v>0</v>
      </c>
      <c r="J304" s="25"/>
      <c r="K304" s="61" t="n">
        <v>298</v>
      </c>
      <c r="L304" s="62" t="n">
        <f aca="false">$B$17+$B$18*EXP(-K304/$B$21)+$B$19*EXP(-K304/$B$22)+$B$20*EXP(-K304/$B$23)</f>
        <v>0.322602628255559</v>
      </c>
      <c r="M304" s="63" t="n">
        <f aca="false">EXP(-K304/$D$9)</f>
        <v>1.07702082574611E-011</v>
      </c>
      <c r="N304" s="63" t="n">
        <f aca="false">EXP(-K304/$D$8)</f>
        <v>0.0649625093883251</v>
      </c>
      <c r="O304" s="64" t="n">
        <f aca="false">(K304*$B$17+$B$18*$B$21*(1-EXP(-K304/$B$21))+$B$19*$B$22*(1-EXP(-K304/$B$22))+$B$20*$B$23*(1-EXP(-K304/$B$23)))*$C$7</f>
        <v>2.09881080309559E-013</v>
      </c>
      <c r="P304" s="64" t="n">
        <f aca="false">$D$9*(1-EXP(-K304/$D$9))*$C$9</f>
        <v>2.36561263725498E-012</v>
      </c>
      <c r="Q304" s="65" t="n">
        <f aca="false">$D$8*(1-EXP(-K304/$D$8))*$C$8</f>
        <v>3.65783165832907E-011</v>
      </c>
      <c r="R304" s="66" t="n">
        <f aca="false">$B$13-K304</f>
        <v>202</v>
      </c>
      <c r="S304" s="67" t="n">
        <f aca="false">VLOOKUP($R304,$K$6:$Q$506,5)/$C$26</f>
        <v>0.494295326513005</v>
      </c>
      <c r="T304" s="68" t="n">
        <f aca="false">VLOOKUP($R304,$K$6:$Q$506,6)/$C$26</f>
        <v>7.55597995829015</v>
      </c>
      <c r="U304" s="69" t="n">
        <f aca="false">VLOOKUP($R304,$K$6:$Q$506,7)/$C$26</f>
        <v>105.367562278726</v>
      </c>
      <c r="V304" s="28" t="s">
        <v>422</v>
      </c>
      <c r="W304" s="78" t="n">
        <f aca="false">G304*S304+H304*T304+I304*U304</f>
        <v>0</v>
      </c>
      <c r="X304" s="25"/>
      <c r="Y304" s="25"/>
      <c r="Z304" s="25"/>
    </row>
    <row r="305" customFormat="false" ht="15.75" hidden="false" customHeight="false" outlineLevel="0" collapsed="false">
      <c r="A305" s="25"/>
      <c r="B305" s="25"/>
      <c r="C305" s="25"/>
      <c r="D305" s="25"/>
      <c r="E305" s="25"/>
      <c r="F305" s="28" t="s">
        <v>423</v>
      </c>
      <c r="G305" s="103" t="n">
        <v>0</v>
      </c>
      <c r="H305" s="76" t="n">
        <v>0</v>
      </c>
      <c r="I305" s="77" t="n">
        <v>0</v>
      </c>
      <c r="J305" s="25"/>
      <c r="K305" s="61" t="n">
        <v>299</v>
      </c>
      <c r="L305" s="62" t="n">
        <f aca="false">$B$17+$B$18*EXP(-K305/$B$21)+$B$19*EXP(-K305/$B$22)+$B$20*EXP(-K305/$B$23)</f>
        <v>0.32233398803402</v>
      </c>
      <c r="M305" s="63" t="n">
        <f aca="false">EXP(-K305/$D$9)</f>
        <v>9.89508396958912E-012</v>
      </c>
      <c r="N305" s="63" t="n">
        <f aca="false">EXP(-K305/$D$8)</f>
        <v>0.064369248604529</v>
      </c>
      <c r="O305" s="64" t="n">
        <f aca="false">(K305*$B$17+$B$18*$B$21*(1-EXP(-K305/$B$21))+$B$19*$B$22*(1-EXP(-K305/$B$22))+$B$20*$B$23*(1-EXP(-K305/$B$23)))*$C$7</f>
        <v>2.10430846922021E-013</v>
      </c>
      <c r="P305" s="64" t="n">
        <f aca="false">$D$9*(1-EXP(-K305/$D$9))*$C$9</f>
        <v>2.36561263725705E-012</v>
      </c>
      <c r="Q305" s="65" t="n">
        <f aca="false">$D$8*(1-EXP(-K305/$D$8))*$C$8</f>
        <v>3.66015247230541E-011</v>
      </c>
      <c r="R305" s="66" t="n">
        <f aca="false">$B$13-K305</f>
        <v>201</v>
      </c>
      <c r="S305" s="67" t="n">
        <f aca="false">VLOOKUP($R305,$K$6:$Q$506,5)/$C$26</f>
        <v>0.492374002313293</v>
      </c>
      <c r="T305" s="68" t="n">
        <f aca="false">VLOOKUP($R305,$K$6:$Q$506,6)/$C$26</f>
        <v>7.55597993371997</v>
      </c>
      <c r="U305" s="69" t="n">
        <f aca="false">VLOOKUP($R305,$K$6:$Q$506,7)/$C$26</f>
        <v>105.187065374192</v>
      </c>
      <c r="V305" s="28" t="s">
        <v>423</v>
      </c>
      <c r="W305" s="78" t="n">
        <f aca="false">G305*S305+H305*T305+I305*U305</f>
        <v>0</v>
      </c>
      <c r="X305" s="25"/>
      <c r="Y305" s="25"/>
      <c r="Z305" s="25"/>
    </row>
    <row r="306" customFormat="false" ht="15.75" hidden="false" customHeight="false" outlineLevel="0" collapsed="false">
      <c r="A306" s="25"/>
      <c r="B306" s="25"/>
      <c r="C306" s="25"/>
      <c r="D306" s="25"/>
      <c r="E306" s="25"/>
      <c r="F306" s="28" t="s">
        <v>424</v>
      </c>
      <c r="G306" s="103" t="n">
        <v>0</v>
      </c>
      <c r="H306" s="76" t="n">
        <v>0</v>
      </c>
      <c r="I306" s="77" t="n">
        <v>0</v>
      </c>
      <c r="J306" s="25"/>
      <c r="K306" s="61" t="n">
        <v>300</v>
      </c>
      <c r="L306" s="62" t="n">
        <f aca="false">$B$17+$B$18*EXP(-K306/$B$21)+$B$19*EXP(-K306/$B$22)+$B$20*EXP(-K306/$B$23)</f>
        <v>0.322066081644529</v>
      </c>
      <c r="M306" s="63" t="n">
        <f aca="false">EXP(-K306/$D$9)</f>
        <v>9.09106717573362E-012</v>
      </c>
      <c r="N306" s="63" t="n">
        <f aca="false">EXP(-K306/$D$8)</f>
        <v>0.0637814056896069</v>
      </c>
      <c r="O306" s="64" t="n">
        <f aca="false">(K306*$B$17+$B$18*$B$21*(1-EXP(-K306/$B$21))+$B$19*$B$22*(1-EXP(-K306/$B$22))+$B$20*$B$23*(1-EXP(-K306/$B$23)))*$C$7</f>
        <v>2.10980156163701E-013</v>
      </c>
      <c r="P306" s="64" t="n">
        <f aca="false">$D$9*(1-EXP(-K306/$D$9))*$C$9</f>
        <v>2.36561263725895E-012</v>
      </c>
      <c r="Q306" s="65" t="n">
        <f aca="false">$D$8*(1-EXP(-K306/$D$8))*$C$8</f>
        <v>3.66245209178154E-011</v>
      </c>
      <c r="R306" s="66" t="n">
        <f aca="false">$B$13-K306</f>
        <v>200</v>
      </c>
      <c r="S306" s="67" t="n">
        <f aca="false">VLOOKUP($R306,$K$6:$Q$506,5)/$C$26</f>
        <v>0.49045064836651</v>
      </c>
      <c r="T306" s="68" t="n">
        <f aca="false">VLOOKUP($R306,$K$6:$Q$506,6)/$C$26</f>
        <v>7.55597990697679</v>
      </c>
      <c r="U306" s="69" t="n">
        <f aca="false">VLOOKUP($R306,$K$6:$Q$506,7)/$C$26</f>
        <v>105.004904915441</v>
      </c>
      <c r="V306" s="28" t="s">
        <v>424</v>
      </c>
      <c r="W306" s="78" t="n">
        <f aca="false">G306*S306+H306*T306+I306*U306</f>
        <v>0</v>
      </c>
      <c r="X306" s="25"/>
      <c r="Y306" s="25"/>
      <c r="Z306" s="25"/>
    </row>
    <row r="307" customFormat="false" ht="15.75" hidden="false" customHeight="false" outlineLevel="0" collapsed="false">
      <c r="A307" s="25"/>
      <c r="B307" s="25"/>
      <c r="C307" s="25"/>
      <c r="D307" s="25"/>
      <c r="E307" s="25"/>
      <c r="F307" s="28" t="s">
        <v>425</v>
      </c>
      <c r="G307" s="103" t="n">
        <v>0</v>
      </c>
      <c r="H307" s="76" t="n">
        <v>0</v>
      </c>
      <c r="I307" s="77" t="n">
        <v>0</v>
      </c>
      <c r="J307" s="25"/>
      <c r="K307" s="61" t="n">
        <v>301</v>
      </c>
      <c r="L307" s="62" t="n">
        <f aca="false">$B$17+$B$18*EXP(-K307/$B$21)+$B$19*EXP(-K307/$B$22)+$B$20*EXP(-K307/$B$23)</f>
        <v>0.321798905782944</v>
      </c>
      <c r="M307" s="63" t="n">
        <f aca="false">EXP(-K307/$D$9)</f>
        <v>8.3523800957834E-012</v>
      </c>
      <c r="N307" s="63" t="n">
        <f aca="false">EXP(-K307/$D$8)</f>
        <v>0.0631989311656497</v>
      </c>
      <c r="O307" s="64" t="n">
        <f aca="false">(K307*$B$17+$B$18*$B$21*(1-EXP(-K307/$B$21))+$B$19*$B$22*(1-EXP(-K307/$B$22))+$B$20*$B$23*(1-EXP(-K307/$B$23)))*$C$7</f>
        <v>2.11529009282866E-013</v>
      </c>
      <c r="P307" s="64" t="n">
        <f aca="false">$D$9*(1-EXP(-K307/$D$9))*$C$9</f>
        <v>2.3656126372607E-012</v>
      </c>
      <c r="Q307" s="65" t="n">
        <f aca="false">$D$8*(1-EXP(-K307/$D$8))*$C$8</f>
        <v>3.6647307103132E-011</v>
      </c>
      <c r="R307" s="66" t="n">
        <f aca="false">$B$13-K307</f>
        <v>199</v>
      </c>
      <c r="S307" s="67" t="n">
        <f aca="false">VLOOKUP($R307,$K$6:$Q$506,5)/$C$26</f>
        <v>0.488525255187616</v>
      </c>
      <c r="T307" s="68" t="n">
        <f aca="false">VLOOKUP($R307,$K$6:$Q$506,6)/$C$26</f>
        <v>7.55597987786844</v>
      </c>
      <c r="U307" s="69" t="n">
        <f aca="false">VLOOKUP($R307,$K$6:$Q$506,7)/$C$26</f>
        <v>104.821065570282</v>
      </c>
      <c r="V307" s="28" t="s">
        <v>425</v>
      </c>
      <c r="W307" s="78" t="n">
        <f aca="false">G307*S307+H307*T307+I307*U307</f>
        <v>0</v>
      </c>
      <c r="X307" s="25"/>
      <c r="Y307" s="25"/>
      <c r="Z307" s="25"/>
    </row>
    <row r="308" customFormat="false" ht="15.75" hidden="false" customHeight="false" outlineLevel="0" collapsed="false">
      <c r="A308" s="25"/>
      <c r="B308" s="25"/>
      <c r="C308" s="25"/>
      <c r="D308" s="25"/>
      <c r="E308" s="25"/>
      <c r="F308" s="28" t="s">
        <v>426</v>
      </c>
      <c r="G308" s="103" t="n">
        <v>0</v>
      </c>
      <c r="H308" s="76" t="n">
        <v>0</v>
      </c>
      <c r="I308" s="77" t="n">
        <v>0</v>
      </c>
      <c r="J308" s="25"/>
      <c r="K308" s="61" t="n">
        <v>302</v>
      </c>
      <c r="L308" s="62" t="n">
        <f aca="false">$B$17+$B$18*EXP(-K308/$B$21)+$B$19*EXP(-K308/$B$22)+$B$20*EXP(-K308/$B$23)</f>
        <v>0.32153245719252</v>
      </c>
      <c r="M308" s="63" t="n">
        <f aca="false">EXP(-K308/$D$9)</f>
        <v>7.67371441833053E-012</v>
      </c>
      <c r="N308" s="63" t="n">
        <f aca="false">EXP(-K308/$D$8)</f>
        <v>0.0626217760065981</v>
      </c>
      <c r="O308" s="64" t="n">
        <f aca="false">(K308*$B$17+$B$18*$B$21*(1-EXP(-K308/$B$21))+$B$19*$B$22*(1-EXP(-K308/$B$22))+$B$20*$B$23*(1-EXP(-K308/$B$23)))*$C$7</f>
        <v>2.12077407522187E-013</v>
      </c>
      <c r="P308" s="64" t="n">
        <f aca="false">$D$9*(1-EXP(-K308/$D$9))*$C$9</f>
        <v>2.3656126372623E-012</v>
      </c>
      <c r="Q308" s="65" t="n">
        <f aca="false">$D$8*(1-EXP(-K308/$D$8))*$C$8</f>
        <v>3.66698851968849E-011</v>
      </c>
      <c r="R308" s="66" t="n">
        <f aca="false">$B$13-K308</f>
        <v>198</v>
      </c>
      <c r="S308" s="67" t="n">
        <f aca="false">VLOOKUP($R308,$K$6:$Q$506,5)/$C$26</f>
        <v>0.486597813147295</v>
      </c>
      <c r="T308" s="68" t="n">
        <f aca="false">VLOOKUP($R308,$K$6:$Q$506,6)/$C$26</f>
        <v>7.55597984618573</v>
      </c>
      <c r="U308" s="69" t="n">
        <f aca="false">VLOOKUP($R308,$K$6:$Q$506,7)/$C$26</f>
        <v>104.635531865217</v>
      </c>
      <c r="V308" s="28" t="s">
        <v>426</v>
      </c>
      <c r="W308" s="78" t="n">
        <f aca="false">G308*S308+H308*T308+I308*U308</f>
        <v>0</v>
      </c>
      <c r="X308" s="25"/>
      <c r="Y308" s="25"/>
      <c r="Z308" s="25"/>
    </row>
    <row r="309" customFormat="false" ht="15.75" hidden="false" customHeight="false" outlineLevel="0" collapsed="false">
      <c r="A309" s="25"/>
      <c r="B309" s="25"/>
      <c r="C309" s="25"/>
      <c r="D309" s="25"/>
      <c r="E309" s="25"/>
      <c r="F309" s="28" t="s">
        <v>427</v>
      </c>
      <c r="G309" s="103" t="n">
        <v>0</v>
      </c>
      <c r="H309" s="76" t="n">
        <v>0</v>
      </c>
      <c r="I309" s="77" t="n">
        <v>0</v>
      </c>
      <c r="J309" s="25"/>
      <c r="K309" s="61" t="n">
        <v>303</v>
      </c>
      <c r="L309" s="62" t="n">
        <f aca="false">$B$17+$B$18*EXP(-K309/$B$21)+$B$19*EXP(-K309/$B$22)+$B$20*EXP(-K309/$B$23)</f>
        <v>0.321266732662741</v>
      </c>
      <c r="M309" s="63" t="n">
        <f aca="false">EXP(-K309/$D$9)</f>
        <v>7.05019315438263E-012</v>
      </c>
      <c r="N309" s="63" t="n">
        <f aca="false">EXP(-K309/$D$8)</f>
        <v>0.0620498916341164</v>
      </c>
      <c r="O309" s="64" t="n">
        <f aca="false">(K309*$B$17+$B$18*$B$21*(1-EXP(-K309/$B$21))+$B$19*$B$22*(1-EXP(-K309/$B$22))+$B$20*$B$23*(1-EXP(-K309/$B$23)))*$C$7</f>
        <v>2.12625352118825E-013</v>
      </c>
      <c r="P309" s="64" t="n">
        <f aca="false">$D$9*(1-EXP(-K309/$D$9))*$C$9</f>
        <v>2.36561263726378E-012</v>
      </c>
      <c r="Q309" s="65" t="n">
        <f aca="false">$D$8*(1-EXP(-K309/$D$8))*$C$8</f>
        <v>3.66922570994403E-011</v>
      </c>
      <c r="R309" s="66" t="n">
        <f aca="false">$B$13-K309</f>
        <v>197</v>
      </c>
      <c r="S309" s="67" t="n">
        <f aca="false">VLOOKUP($R309,$K$6:$Q$506,5)/$C$26</f>
        <v>0.484668312468256</v>
      </c>
      <c r="T309" s="68" t="n">
        <f aca="false">VLOOKUP($R309,$K$6:$Q$506,6)/$C$26</f>
        <v>7.555979811701</v>
      </c>
      <c r="U309" s="69" t="n">
        <f aca="false">VLOOKUP($R309,$K$6:$Q$506,7)/$C$26</f>
        <v>104.448288184136</v>
      </c>
      <c r="V309" s="28" t="s">
        <v>427</v>
      </c>
      <c r="W309" s="78" t="n">
        <f aca="false">G309*S309+H309*T309+I309*U309</f>
        <v>0</v>
      </c>
      <c r="X309" s="25"/>
      <c r="Y309" s="25"/>
      <c r="Z309" s="25"/>
    </row>
    <row r="310" customFormat="false" ht="15.75" hidden="false" customHeight="false" outlineLevel="0" collapsed="false">
      <c r="A310" s="25"/>
      <c r="B310" s="25"/>
      <c r="C310" s="25"/>
      <c r="D310" s="25"/>
      <c r="E310" s="25"/>
      <c r="F310" s="28" t="s">
        <v>428</v>
      </c>
      <c r="G310" s="103" t="n">
        <v>0</v>
      </c>
      <c r="H310" s="76" t="n">
        <v>0</v>
      </c>
      <c r="I310" s="77" t="n">
        <v>0</v>
      </c>
      <c r="J310" s="25"/>
      <c r="K310" s="61" t="n">
        <v>304</v>
      </c>
      <c r="L310" s="62" t="n">
        <f aca="false">$B$17+$B$18*EXP(-K310/$B$21)+$B$19*EXP(-K310/$B$22)+$B$20*EXP(-K310/$B$23)</f>
        <v>0.321001729028175</v>
      </c>
      <c r="M310" s="63" t="n">
        <f aca="false">EXP(-K310/$D$9)</f>
        <v>6.47733559061967E-012</v>
      </c>
      <c r="N310" s="63" t="n">
        <f aca="false">EXP(-K310/$D$8)</f>
        <v>0.0614832299135035</v>
      </c>
      <c r="O310" s="64" t="n">
        <f aca="false">(K310*$B$17+$B$18*$B$21*(1-EXP(-K310/$B$21))+$B$19*$B$22*(1-EXP(-K310/$B$22))+$B$20*$B$23*(1-EXP(-K310/$B$23)))*$C$7</f>
        <v>2.13172844304506E-013</v>
      </c>
      <c r="P310" s="64" t="n">
        <f aca="false">$D$9*(1-EXP(-K310/$D$9))*$C$9</f>
        <v>2.36561263726513E-012</v>
      </c>
      <c r="Q310" s="65" t="n">
        <f aca="false">$D$8*(1-EXP(-K310/$D$8))*$C$8</f>
        <v>3.67144246938099E-011</v>
      </c>
      <c r="R310" s="66" t="n">
        <f aca="false">$B$13-K310</f>
        <v>196</v>
      </c>
      <c r="S310" s="67" t="n">
        <f aca="false">VLOOKUP($R310,$K$6:$Q$506,5)/$C$26</f>
        <v>0.48273674322143</v>
      </c>
      <c r="T310" s="68" t="n">
        <f aca="false">VLOOKUP($R310,$K$6:$Q$506,6)/$C$26</f>
        <v>7.55597977416642</v>
      </c>
      <c r="U310" s="69" t="n">
        <f aca="false">VLOOKUP($R310,$K$6:$Q$506,7)/$C$26</f>
        <v>104.259318767003</v>
      </c>
      <c r="V310" s="28" t="s">
        <v>428</v>
      </c>
      <c r="W310" s="78" t="n">
        <f aca="false">G310*S310+H310*T310+I310*U310</f>
        <v>0</v>
      </c>
      <c r="X310" s="25"/>
      <c r="Y310" s="25"/>
      <c r="Z310" s="25"/>
    </row>
    <row r="311" customFormat="false" ht="15.75" hidden="false" customHeight="false" outlineLevel="0" collapsed="false">
      <c r="A311" s="25"/>
      <c r="B311" s="25"/>
      <c r="C311" s="25"/>
      <c r="D311" s="25"/>
      <c r="E311" s="25"/>
      <c r="F311" s="28" t="s">
        <v>429</v>
      </c>
      <c r="G311" s="103" t="n">
        <v>0</v>
      </c>
      <c r="H311" s="76" t="n">
        <v>0</v>
      </c>
      <c r="I311" s="77" t="n">
        <v>0</v>
      </c>
      <c r="J311" s="25"/>
      <c r="K311" s="61" t="n">
        <v>305</v>
      </c>
      <c r="L311" s="62" t="n">
        <f aca="false">$B$17+$B$18*EXP(-K311/$B$21)+$B$19*EXP(-K311/$B$22)+$B$20*EXP(-K311/$B$23)</f>
        <v>0.320737443167359</v>
      </c>
      <c r="M311" s="63" t="n">
        <f aca="false">EXP(-K311/$D$9)</f>
        <v>5.95102509034482E-012</v>
      </c>
      <c r="N311" s="63" t="n">
        <f aca="false">EXP(-K311/$D$8)</f>
        <v>0.0609217431496416</v>
      </c>
      <c r="O311" s="64" t="n">
        <f aca="false">(K311*$B$17+$B$18*$B$21*(1-EXP(-K311/$B$21))+$B$19*$B$22*(1-EXP(-K311/$B$22))+$B$20*$B$23*(1-EXP(-K311/$B$23)))*$C$7</f>
        <v>2.13719885305594E-013</v>
      </c>
      <c r="P311" s="64" t="n">
        <f aca="false">$D$9*(1-EXP(-K311/$D$9))*$C$9</f>
        <v>2.36561263726638E-012</v>
      </c>
      <c r="Q311" s="65" t="n">
        <f aca="false">$D$8*(1-EXP(-K311/$D$8))*$C$8</f>
        <v>3.67363898458087E-011</v>
      </c>
      <c r="R311" s="66" t="n">
        <f aca="false">$B$13-K311</f>
        <v>195</v>
      </c>
      <c r="S311" s="67" t="n">
        <f aca="false">VLOOKUP($R311,$K$6:$Q$506,5)/$C$26</f>
        <v>0.48080309532206</v>
      </c>
      <c r="T311" s="68" t="n">
        <f aca="false">VLOOKUP($R311,$K$6:$Q$506,6)/$C$26</f>
        <v>7.55597973331228</v>
      </c>
      <c r="U311" s="69" t="n">
        <f aca="false">VLOOKUP($R311,$K$6:$Q$506,7)/$C$26</f>
        <v>104.068607708527</v>
      </c>
      <c r="V311" s="28" t="s">
        <v>429</v>
      </c>
      <c r="W311" s="78" t="n">
        <f aca="false">G311*S311+H311*T311+I311*U311</f>
        <v>0</v>
      </c>
      <c r="X311" s="25"/>
      <c r="Y311" s="25"/>
      <c r="Z311" s="25"/>
    </row>
    <row r="312" customFormat="false" ht="15.75" hidden="false" customHeight="false" outlineLevel="0" collapsed="false">
      <c r="A312" s="25"/>
      <c r="B312" s="25"/>
      <c r="C312" s="25"/>
      <c r="D312" s="25"/>
      <c r="E312" s="25"/>
      <c r="F312" s="28" t="s">
        <v>430</v>
      </c>
      <c r="G312" s="103" t="n">
        <v>0</v>
      </c>
      <c r="H312" s="76" t="n">
        <v>0</v>
      </c>
      <c r="I312" s="77" t="n">
        <v>0</v>
      </c>
      <c r="J312" s="25"/>
      <c r="K312" s="61" t="n">
        <v>306</v>
      </c>
      <c r="L312" s="62" t="n">
        <f aca="false">$B$17+$B$18*EXP(-K312/$B$21)+$B$19*EXP(-K312/$B$22)+$B$20*EXP(-K312/$B$23)</f>
        <v>0.320473872001723</v>
      </c>
      <c r="M312" s="63" t="n">
        <f aca="false">EXP(-K312/$D$9)</f>
        <v>5.46747951074209E-012</v>
      </c>
      <c r="N312" s="63" t="n">
        <f aca="false">EXP(-K312/$D$8)</f>
        <v>0.0603653840829816</v>
      </c>
      <c r="O312" s="64" t="n">
        <f aca="false">(K312*$B$17+$B$18*$B$21*(1-EXP(-K312/$B$21))+$B$19*$B$22*(1-EXP(-K312/$B$22))+$B$20*$B$23*(1-EXP(-K312/$B$23)))*$C$7</f>
        <v>2.14266476343171E-013</v>
      </c>
      <c r="P312" s="64" t="n">
        <f aca="false">$D$9*(1-EXP(-K312/$D$9))*$C$9</f>
        <v>2.36561263726752E-012</v>
      </c>
      <c r="Q312" s="65" t="n">
        <f aca="false">$D$8*(1-EXP(-K312/$D$8))*$C$8</f>
        <v>3.67581544042126E-011</v>
      </c>
      <c r="R312" s="66" t="n">
        <f aca="false">$B$13-K312</f>
        <v>194</v>
      </c>
      <c r="S312" s="67" t="n">
        <f aca="false">VLOOKUP($R312,$K$6:$Q$506,5)/$C$26</f>
        <v>0.47886735852569</v>
      </c>
      <c r="T312" s="68" t="n">
        <f aca="false">VLOOKUP($R312,$K$6:$Q$506,6)/$C$26</f>
        <v>7.55597968884498</v>
      </c>
      <c r="U312" s="69" t="n">
        <f aca="false">VLOOKUP($R312,$K$6:$Q$506,7)/$C$26</f>
        <v>103.876138956829</v>
      </c>
      <c r="V312" s="28" t="s">
        <v>430</v>
      </c>
      <c r="W312" s="78" t="n">
        <f aca="false">G312*S312+H312*T312+I312*U312</f>
        <v>0</v>
      </c>
      <c r="X312" s="25"/>
      <c r="Y312" s="25"/>
      <c r="Z312" s="25"/>
    </row>
    <row r="313" customFormat="false" ht="15.75" hidden="false" customHeight="false" outlineLevel="0" collapsed="false">
      <c r="A313" s="25"/>
      <c r="B313" s="25"/>
      <c r="C313" s="25"/>
      <c r="D313" s="25"/>
      <c r="E313" s="25"/>
      <c r="F313" s="28" t="s">
        <v>431</v>
      </c>
      <c r="G313" s="103" t="n">
        <v>0</v>
      </c>
      <c r="H313" s="76" t="n">
        <v>0</v>
      </c>
      <c r="I313" s="77" t="n">
        <v>0</v>
      </c>
      <c r="J313" s="25"/>
      <c r="K313" s="61" t="n">
        <v>307</v>
      </c>
      <c r="L313" s="62" t="n">
        <f aca="false">$B$17+$B$18*EXP(-K313/$B$21)+$B$19*EXP(-K313/$B$22)+$B$20*EXP(-K313/$B$23)</f>
        <v>0.320211012494533</v>
      </c>
      <c r="M313" s="63" t="n">
        <f aca="false">EXP(-K313/$D$9)</f>
        <v>5.02322402385511E-012</v>
      </c>
      <c r="N313" s="63" t="n">
        <f aca="false">EXP(-K313/$D$8)</f>
        <v>0.0598141058855655</v>
      </c>
      <c r="O313" s="64" t="n">
        <f aca="false">(K313*$B$17+$B$18*$B$21*(1-EXP(-K313/$B$21))+$B$19*$B$22*(1-EXP(-K313/$B$22))+$B$20*$B$23*(1-EXP(-K313/$B$23)))*$C$7</f>
        <v>2.14812618633105E-013</v>
      </c>
      <c r="P313" s="64" t="n">
        <f aca="false">$D$9*(1-EXP(-K313/$D$9))*$C$9</f>
        <v>2.36561263726857E-012</v>
      </c>
      <c r="Q313" s="65" t="n">
        <f aca="false">$D$8*(1-EXP(-K313/$D$8))*$C$8</f>
        <v>3.67797202009138E-011</v>
      </c>
      <c r="R313" s="66" t="n">
        <f aca="false">$B$13-K313</f>
        <v>193</v>
      </c>
      <c r="S313" s="67" t="n">
        <f aca="false">VLOOKUP($R313,$K$6:$Q$506,5)/$C$26</f>
        <v>0.476929522424032</v>
      </c>
      <c r="T313" s="68" t="n">
        <f aca="false">VLOOKUP($R313,$K$6:$Q$506,6)/$C$26</f>
        <v>7.55597964044498</v>
      </c>
      <c r="U313" s="69" t="n">
        <f aca="false">VLOOKUP($R313,$K$6:$Q$506,7)/$C$26</f>
        <v>103.681896312085</v>
      </c>
      <c r="V313" s="28" t="s">
        <v>431</v>
      </c>
      <c r="W313" s="78" t="n">
        <f aca="false">G313*S313+H313*T313+I313*U313</f>
        <v>0</v>
      </c>
      <c r="X313" s="25"/>
      <c r="Y313" s="25"/>
      <c r="Z313" s="25"/>
    </row>
    <row r="314" customFormat="false" ht="15.75" hidden="false" customHeight="false" outlineLevel="0" collapsed="false">
      <c r="A314" s="25"/>
      <c r="B314" s="25"/>
      <c r="C314" s="25"/>
      <c r="D314" s="25"/>
      <c r="E314" s="25"/>
      <c r="F314" s="28" t="s">
        <v>432</v>
      </c>
      <c r="G314" s="103" t="n">
        <v>0</v>
      </c>
      <c r="H314" s="76" t="n">
        <v>0</v>
      </c>
      <c r="I314" s="77" t="n">
        <v>0</v>
      </c>
      <c r="J314" s="25"/>
      <c r="K314" s="61" t="n">
        <v>308</v>
      </c>
      <c r="L314" s="62" t="n">
        <f aca="false">$B$17+$B$18*EXP(-K314/$B$21)+$B$19*EXP(-K314/$B$22)+$B$20*EXP(-K314/$B$23)</f>
        <v>0.319948861649868</v>
      </c>
      <c r="M314" s="63" t="n">
        <f aca="false">EXP(-K314/$D$9)</f>
        <v>4.61506614597451E-012</v>
      </c>
      <c r="N314" s="63" t="n">
        <f aca="false">EXP(-K314/$D$8)</f>
        <v>0.059267862157085</v>
      </c>
      <c r="O314" s="64" t="n">
        <f aca="false">(K314*$B$17+$B$18*$B$21*(1-EXP(-K314/$B$21))+$B$19*$B$22*(1-EXP(-K314/$B$22))+$B$20*$B$23*(1-EXP(-K314/$B$23)))*$C$7</f>
        <v>2.15358313386122E-013</v>
      </c>
      <c r="P314" s="64" t="n">
        <f aca="false">$D$9*(1-EXP(-K314/$D$9))*$C$9</f>
        <v>2.36561263726954E-012</v>
      </c>
      <c r="Q314" s="65" t="n">
        <f aca="false">$D$8*(1-EXP(-K314/$D$8))*$C$8</f>
        <v>3.68010890510751E-011</v>
      </c>
      <c r="R314" s="66" t="n">
        <f aca="false">$B$13-K314</f>
        <v>192</v>
      </c>
      <c r="S314" s="67" t="n">
        <f aca="false">VLOOKUP($R314,$K$6:$Q$506,5)/$C$26</f>
        <v>0.474989576440734</v>
      </c>
      <c r="T314" s="68" t="n">
        <f aca="false">VLOOKUP($R314,$K$6:$Q$506,6)/$C$26</f>
        <v>7.55597958776447</v>
      </c>
      <c r="U314" s="69" t="n">
        <f aca="false">VLOOKUP($R314,$K$6:$Q$506,7)/$C$26</f>
        <v>103.485863425164</v>
      </c>
      <c r="V314" s="28" t="s">
        <v>432</v>
      </c>
      <c r="W314" s="78" t="n">
        <f aca="false">G314*S314+H314*T314+I314*U314</f>
        <v>0</v>
      </c>
      <c r="X314" s="25"/>
      <c r="Y314" s="25"/>
      <c r="Z314" s="25"/>
    </row>
    <row r="315" customFormat="false" ht="15.75" hidden="false" customHeight="false" outlineLevel="0" collapsed="false">
      <c r="A315" s="25"/>
      <c r="B315" s="25"/>
      <c r="C315" s="25"/>
      <c r="D315" s="25"/>
      <c r="E315" s="25"/>
      <c r="F315" s="28" t="s">
        <v>433</v>
      </c>
      <c r="G315" s="103" t="n">
        <v>0</v>
      </c>
      <c r="H315" s="76" t="n">
        <v>0</v>
      </c>
      <c r="I315" s="77" t="n">
        <v>0</v>
      </c>
      <c r="J315" s="25"/>
      <c r="K315" s="61" t="n">
        <v>309</v>
      </c>
      <c r="L315" s="62" t="n">
        <f aca="false">$B$17+$B$18*EXP(-K315/$B$21)+$B$19*EXP(-K315/$B$22)+$B$20*EXP(-K315/$B$23)</f>
        <v>0.319687416511621</v>
      </c>
      <c r="M315" s="63" t="n">
        <f aca="false">EXP(-K315/$D$9)</f>
        <v>4.24007279599169E-012</v>
      </c>
      <c r="N315" s="63" t="n">
        <f aca="false">EXP(-K315/$D$8)</f>
        <v>0.0587266069209757</v>
      </c>
      <c r="O315" s="64" t="n">
        <f aca="false">(K315*$B$17+$B$18*$B$21*(1-EXP(-K315/$B$21))+$B$19*$B$22*(1-EXP(-K315/$B$22))+$B$20*$B$23*(1-EXP(-K315/$B$23)))*$C$7</f>
        <v>2.15903561807875E-013</v>
      </c>
      <c r="P315" s="64" t="n">
        <f aca="false">$D$9*(1-EXP(-K315/$D$9))*$C$9</f>
        <v>2.36561263727042E-012</v>
      </c>
      <c r="Q315" s="65" t="n">
        <f aca="false">$D$8*(1-EXP(-K315/$D$8))*$C$8</f>
        <v>3.68222627532822E-011</v>
      </c>
      <c r="R315" s="66" t="n">
        <f aca="false">$B$13-K315</f>
        <v>191</v>
      </c>
      <c r="S315" s="67" t="n">
        <f aca="false">VLOOKUP($R315,$K$6:$Q$506,5)/$C$26</f>
        <v>0.473047509827017</v>
      </c>
      <c r="T315" s="68" t="n">
        <f aca="false">VLOOKUP($R315,$K$6:$Q$506,6)/$C$26</f>
        <v>7.55597953042488</v>
      </c>
      <c r="U315" s="69" t="n">
        <f aca="false">VLOOKUP($R315,$K$6:$Q$506,7)/$C$26</f>
        <v>103.288023796257</v>
      </c>
      <c r="V315" s="28" t="s">
        <v>433</v>
      </c>
      <c r="W315" s="78" t="n">
        <f aca="false">G315*S315+H315*T315+I315*U315</f>
        <v>0</v>
      </c>
      <c r="X315" s="25"/>
      <c r="Y315" s="25"/>
      <c r="Z315" s="25"/>
    </row>
    <row r="316" customFormat="false" ht="15.75" hidden="false" customHeight="false" outlineLevel="0" collapsed="false">
      <c r="A316" s="25"/>
      <c r="B316" s="25"/>
      <c r="C316" s="25"/>
      <c r="D316" s="25"/>
      <c r="E316" s="25"/>
      <c r="F316" s="28" t="s">
        <v>434</v>
      </c>
      <c r="G316" s="103" t="n">
        <v>0</v>
      </c>
      <c r="H316" s="76" t="n">
        <v>0</v>
      </c>
      <c r="I316" s="77" t="n">
        <v>0</v>
      </c>
      <c r="J316" s="25"/>
      <c r="K316" s="61" t="n">
        <v>310</v>
      </c>
      <c r="L316" s="62" t="n">
        <f aca="false">$B$17+$B$18*EXP(-K316/$B$21)+$B$19*EXP(-K316/$B$22)+$B$20*EXP(-K316/$B$23)</f>
        <v>0.319426674162527</v>
      </c>
      <c r="M316" s="63" t="n">
        <f aca="false">EXP(-K316/$D$9)</f>
        <v>3.89554921785689E-012</v>
      </c>
      <c r="N316" s="63" t="n">
        <f aca="false">EXP(-K316/$D$8)</f>
        <v>0.0581902946205478</v>
      </c>
      <c r="O316" s="64" t="n">
        <f aca="false">(K316*$B$17+$B$18*$B$21*(1-EXP(-K316/$B$21))+$B$19*$B$22*(1-EXP(-K316/$B$22))+$B$20*$B$23*(1-EXP(-K316/$B$23)))*$C$7</f>
        <v>2.16448365099009E-013</v>
      </c>
      <c r="P316" s="64" t="n">
        <f aca="false">$D$9*(1-EXP(-K316/$D$9))*$C$9</f>
        <v>2.36561263727124E-012</v>
      </c>
      <c r="Q316" s="65" t="n">
        <f aca="false">$D$8*(1-EXP(-K316/$D$8))*$C$8</f>
        <v>3.68432430896961E-011</v>
      </c>
      <c r="R316" s="66" t="n">
        <f aca="false">$B$13-K316</f>
        <v>190</v>
      </c>
      <c r="S316" s="67" t="n">
        <f aca="false">VLOOKUP($R316,$K$6:$Q$506,5)/$C$26</f>
        <v>0.471103311657203</v>
      </c>
      <c r="T316" s="68" t="n">
        <f aca="false">VLOOKUP($R316,$K$6:$Q$506,6)/$C$26</f>
        <v>7.55597946801416</v>
      </c>
      <c r="U316" s="69" t="n">
        <f aca="false">VLOOKUP($R316,$K$6:$Q$506,7)/$C$26</f>
        <v>103.08836077348</v>
      </c>
      <c r="V316" s="28" t="s">
        <v>434</v>
      </c>
      <c r="W316" s="78" t="n">
        <f aca="false">G316*S316+H316*T316+I316*U316</f>
        <v>0</v>
      </c>
      <c r="X316" s="25"/>
      <c r="Y316" s="25"/>
      <c r="Z316" s="25"/>
    </row>
    <row r="317" customFormat="false" ht="15.75" hidden="false" customHeight="false" outlineLevel="0" collapsed="false">
      <c r="A317" s="25"/>
      <c r="B317" s="25"/>
      <c r="C317" s="25"/>
      <c r="D317" s="25"/>
      <c r="E317" s="25"/>
      <c r="F317" s="28" t="s">
        <v>435</v>
      </c>
      <c r="G317" s="103" t="n">
        <v>0</v>
      </c>
      <c r="H317" s="76" t="n">
        <v>0</v>
      </c>
      <c r="I317" s="77" t="n">
        <v>0</v>
      </c>
      <c r="J317" s="25"/>
      <c r="K317" s="61" t="n">
        <v>311</v>
      </c>
      <c r="L317" s="62" t="n">
        <f aca="false">$B$17+$B$18*EXP(-K317/$B$21)+$B$19*EXP(-K317/$B$22)+$B$20*EXP(-K317/$B$23)</f>
        <v>0.319166631723221</v>
      </c>
      <c r="M317" s="63" t="n">
        <f aca="false">EXP(-K317/$D$9)</f>
        <v>3.57901961567529E-012</v>
      </c>
      <c r="N317" s="63" t="n">
        <f aca="false">EXP(-K317/$D$8)</f>
        <v>0.0576588801151513</v>
      </c>
      <c r="O317" s="64" t="n">
        <f aca="false">(K317*$B$17+$B$18*$B$21*(1-EXP(-K317/$B$21))+$B$19*$B$22*(1-EXP(-K317/$B$22))+$B$20*$B$23*(1-EXP(-K317/$B$23)))*$C$7</f>
        <v>2.1699272445523E-013</v>
      </c>
      <c r="P317" s="64" t="n">
        <f aca="false">$D$9*(1-EXP(-K317/$D$9))*$C$9</f>
        <v>2.36561263727199E-012</v>
      </c>
      <c r="Q317" s="65" t="n">
        <f aca="false">$D$8*(1-EXP(-K317/$D$8))*$C$8</f>
        <v>3.68640318262018E-011</v>
      </c>
      <c r="R317" s="66" t="n">
        <f aca="false">$B$13-K317</f>
        <v>189</v>
      </c>
      <c r="S317" s="67" t="n">
        <f aca="false">VLOOKUP($R317,$K$6:$Q$506,5)/$C$26</f>
        <v>0.469156970824112</v>
      </c>
      <c r="T317" s="68" t="n">
        <f aca="false">VLOOKUP($R317,$K$6:$Q$506,6)/$C$26</f>
        <v>7.55597940008382</v>
      </c>
      <c r="U317" s="69" t="n">
        <f aca="false">VLOOKUP($R317,$K$6:$Q$506,7)/$C$26</f>
        <v>102.886857551478</v>
      </c>
      <c r="V317" s="28" t="s">
        <v>435</v>
      </c>
      <c r="W317" s="78" t="n">
        <f aca="false">G317*S317+H317*T317+I317*U317</f>
        <v>0</v>
      </c>
      <c r="X317" s="25"/>
      <c r="Y317" s="25"/>
      <c r="Z317" s="25"/>
    </row>
    <row r="318" customFormat="false" ht="15.75" hidden="false" customHeight="false" outlineLevel="0" collapsed="false">
      <c r="A318" s="25"/>
      <c r="B318" s="25"/>
      <c r="C318" s="25"/>
      <c r="D318" s="25"/>
      <c r="E318" s="25"/>
      <c r="F318" s="28" t="s">
        <v>436</v>
      </c>
      <c r="G318" s="103" t="n">
        <v>0</v>
      </c>
      <c r="H318" s="76" t="n">
        <v>0</v>
      </c>
      <c r="I318" s="77" t="n">
        <v>0</v>
      </c>
      <c r="J318" s="25"/>
      <c r="K318" s="61" t="n">
        <v>312</v>
      </c>
      <c r="L318" s="62" t="n">
        <f aca="false">$B$17+$B$18*EXP(-K318/$B$21)+$B$19*EXP(-K318/$B$22)+$B$20*EXP(-K318/$B$23)</f>
        <v>0.31890728635132</v>
      </c>
      <c r="M318" s="63" t="n">
        <f aca="false">EXP(-K318/$D$9)</f>
        <v>3.2882093622823E-012</v>
      </c>
      <c r="N318" s="63" t="n">
        <f aca="false">EXP(-K318/$D$8)</f>
        <v>0.0571323186763768</v>
      </c>
      <c r="O318" s="64" t="n">
        <f aca="false">(K318*$B$17+$B$18*$B$21*(1-EXP(-K318/$B$21))+$B$19*$B$22*(1-EXP(-K318/$B$22))+$B$20*$B$23*(1-EXP(-K318/$B$23)))*$C$7</f>
        <v>2.17536641067363E-013</v>
      </c>
      <c r="P318" s="64" t="n">
        <f aca="false">$D$9*(1-EXP(-K318/$D$9))*$C$9</f>
        <v>2.36561263727268E-012</v>
      </c>
      <c r="Q318" s="65" t="n">
        <f aca="false">$D$8*(1-EXP(-K318/$D$8))*$C$8</f>
        <v>3.68846307125582E-011</v>
      </c>
      <c r="R318" s="66" t="n">
        <f aca="false">$B$13-K318</f>
        <v>188</v>
      </c>
      <c r="S318" s="67" t="n">
        <f aca="false">VLOOKUP($R318,$K$6:$Q$506,5)/$C$26</f>
        <v>0.467208476034336</v>
      </c>
      <c r="T318" s="68" t="n">
        <f aca="false">VLOOKUP($R318,$K$6:$Q$506,6)/$C$26</f>
        <v>7.55597932614569</v>
      </c>
      <c r="U318" s="69" t="n">
        <f aca="false">VLOOKUP($R318,$K$6:$Q$506,7)/$C$26</f>
        <v>102.683497170009</v>
      </c>
      <c r="V318" s="28" t="s">
        <v>436</v>
      </c>
      <c r="W318" s="78" t="n">
        <f aca="false">G318*S318+H318*T318+I318*U318</f>
        <v>0</v>
      </c>
      <c r="X318" s="25"/>
      <c r="Y318" s="25"/>
      <c r="Z318" s="25"/>
    </row>
    <row r="319" customFormat="false" ht="15.75" hidden="false" customHeight="false" outlineLevel="0" collapsed="false">
      <c r="A319" s="25"/>
      <c r="B319" s="25"/>
      <c r="C319" s="25"/>
      <c r="D319" s="25"/>
      <c r="E319" s="25"/>
      <c r="F319" s="28" t="s">
        <v>437</v>
      </c>
      <c r="G319" s="103" t="n">
        <v>0</v>
      </c>
      <c r="H319" s="76" t="n">
        <v>0</v>
      </c>
      <c r="I319" s="77" t="n">
        <v>0</v>
      </c>
      <c r="J319" s="25"/>
      <c r="K319" s="61" t="n">
        <v>313</v>
      </c>
      <c r="L319" s="62" t="n">
        <f aca="false">$B$17+$B$18*EXP(-K319/$B$21)+$B$19*EXP(-K319/$B$22)+$B$20*EXP(-K319/$B$23)</f>
        <v>0.31864863524052</v>
      </c>
      <c r="M319" s="63" t="n">
        <f aca="false">EXP(-K319/$D$9)</f>
        <v>3.02102865344617E-012</v>
      </c>
      <c r="N319" s="63" t="n">
        <f aca="false">EXP(-K319/$D$8)</f>
        <v>0.0566105659842906</v>
      </c>
      <c r="O319" s="64" t="n">
        <f aca="false">(K319*$B$17+$B$18*$B$21*(1-EXP(-K319/$B$21))+$B$19*$B$22*(1-EXP(-K319/$B$22))+$B$20*$B$23*(1-EXP(-K319/$B$23)))*$C$7</f>
        <v>2.18080116121423E-013</v>
      </c>
      <c r="P319" s="64" t="n">
        <f aca="false">$D$9*(1-EXP(-K319/$D$9))*$C$9</f>
        <v>2.36561263727331E-012</v>
      </c>
      <c r="Q319" s="65" t="n">
        <f aca="false">$D$8*(1-EXP(-K319/$D$8))*$C$8</f>
        <v>3.69050414825444E-011</v>
      </c>
      <c r="R319" s="66" t="n">
        <f aca="false">$B$13-K319</f>
        <v>187</v>
      </c>
      <c r="S319" s="67" t="n">
        <f aca="false">VLOOKUP($R319,$K$6:$Q$506,5)/$C$26</f>
        <v>0.46525781580338</v>
      </c>
      <c r="T319" s="68" t="n">
        <f aca="false">VLOOKUP($R319,$K$6:$Q$506,6)/$C$26</f>
        <v>7.55597924566846</v>
      </c>
      <c r="U319" s="69" t="n">
        <f aca="false">VLOOKUP($R319,$K$6:$Q$506,7)/$C$26</f>
        <v>102.478262512516</v>
      </c>
      <c r="V319" s="28" t="s">
        <v>437</v>
      </c>
      <c r="W319" s="78" t="n">
        <f aca="false">G319*S319+H319*T319+I319*U319</f>
        <v>0</v>
      </c>
      <c r="X319" s="25"/>
      <c r="Y319" s="25"/>
      <c r="Z319" s="25"/>
    </row>
    <row r="320" customFormat="false" ht="15.75" hidden="false" customHeight="false" outlineLevel="0" collapsed="false">
      <c r="A320" s="25"/>
      <c r="B320" s="25"/>
      <c r="C320" s="25"/>
      <c r="D320" s="25"/>
      <c r="E320" s="25"/>
      <c r="F320" s="28" t="s">
        <v>438</v>
      </c>
      <c r="G320" s="103" t="n">
        <v>0</v>
      </c>
      <c r="H320" s="76" t="n">
        <v>0</v>
      </c>
      <c r="I320" s="77" t="n">
        <v>0</v>
      </c>
      <c r="J320" s="25"/>
      <c r="K320" s="61" t="n">
        <v>314</v>
      </c>
      <c r="L320" s="62" t="n">
        <f aca="false">$B$17+$B$18*EXP(-K320/$B$21)+$B$19*EXP(-K320/$B$22)+$B$20*EXP(-K320/$B$23)</f>
        <v>0.318390675619733</v>
      </c>
      <c r="M320" s="63" t="n">
        <f aca="false">EXP(-K320/$D$9)</f>
        <v>2.77555749023479E-012</v>
      </c>
      <c r="N320" s="63" t="n">
        <f aca="false">EXP(-K320/$D$8)</f>
        <v>0.0560935781237044</v>
      </c>
      <c r="O320" s="64" t="n">
        <f aca="false">(K320*$B$17+$B$18*$B$21*(1-EXP(-K320/$B$21))+$B$19*$B$22*(1-EXP(-K320/$B$22))+$B$20*$B$23*(1-EXP(-K320/$B$23)))*$C$7</f>
        <v>2.18623150798667E-013</v>
      </c>
      <c r="P320" s="64" t="n">
        <f aca="false">$D$9*(1-EXP(-K320/$D$9))*$C$9</f>
        <v>2.36561263727389E-012</v>
      </c>
      <c r="Q320" s="65" t="n">
        <f aca="false">$D$8*(1-EXP(-K320/$D$8))*$C$8</f>
        <v>3.69252658541061E-011</v>
      </c>
      <c r="R320" s="66" t="n">
        <f aca="false">$B$13-K320</f>
        <v>186</v>
      </c>
      <c r="S320" s="67" t="n">
        <f aca="false">VLOOKUP($R320,$K$6:$Q$506,5)/$C$26</f>
        <v>0.463304978450676</v>
      </c>
      <c r="T320" s="68" t="n">
        <f aca="false">VLOOKUP($R320,$K$6:$Q$506,6)/$C$26</f>
        <v>7.55597915807379</v>
      </c>
      <c r="U320" s="69" t="n">
        <f aca="false">VLOOKUP($R320,$K$6:$Q$506,7)/$C$26</f>
        <v>102.271136304689</v>
      </c>
      <c r="V320" s="28" t="s">
        <v>438</v>
      </c>
      <c r="W320" s="78" t="n">
        <f aca="false">G320*S320+H320*T320+I320*U320</f>
        <v>0</v>
      </c>
      <c r="X320" s="25"/>
      <c r="Y320" s="25"/>
      <c r="Z320" s="25"/>
    </row>
    <row r="321" customFormat="false" ht="15.75" hidden="false" customHeight="false" outlineLevel="0" collapsed="false">
      <c r="A321" s="25"/>
      <c r="B321" s="25"/>
      <c r="C321" s="25"/>
      <c r="D321" s="25"/>
      <c r="E321" s="25"/>
      <c r="F321" s="28" t="s">
        <v>439</v>
      </c>
      <c r="G321" s="103" t="n">
        <v>0</v>
      </c>
      <c r="H321" s="76" t="n">
        <v>0</v>
      </c>
      <c r="I321" s="77" t="n">
        <v>0</v>
      </c>
      <c r="J321" s="25"/>
      <c r="K321" s="61" t="n">
        <v>315</v>
      </c>
      <c r="L321" s="62" t="n">
        <f aca="false">$B$17+$B$18*EXP(-K321/$B$21)+$B$19*EXP(-K321/$B$22)+$B$20*EXP(-K321/$B$23)</f>
        <v>0.318133404752236</v>
      </c>
      <c r="M321" s="63" t="n">
        <f aca="false">EXP(-K321/$D$9)</f>
        <v>2.55003188162766E-012</v>
      </c>
      <c r="N321" s="63" t="n">
        <f aca="false">EXP(-K321/$D$8)</f>
        <v>0.0555813115804791</v>
      </c>
      <c r="O321" s="64" t="n">
        <f aca="false">(K321*$B$17+$B$18*$B$21*(1-EXP(-K321/$B$21))+$B$19*$B$22*(1-EXP(-K321/$B$22))+$B$20*$B$23*(1-EXP(-K321/$B$23)))*$C$7</f>
        <v>2.19165746275658E-013</v>
      </c>
      <c r="P321" s="64" t="n">
        <f aca="false">$D$9*(1-EXP(-K321/$D$9))*$C$9</f>
        <v>2.36561263727442E-012</v>
      </c>
      <c r="Q321" s="65" t="n">
        <f aca="false">$D$8*(1-EXP(-K321/$D$8))*$C$8</f>
        <v>3.69453055295001E-011</v>
      </c>
      <c r="R321" s="66" t="n">
        <f aca="false">$B$13-K321</f>
        <v>185</v>
      </c>
      <c r="S321" s="67" t="n">
        <f aca="false">VLOOKUP($R321,$K$6:$Q$506,5)/$C$26</f>
        <v>0.461349952094445</v>
      </c>
      <c r="T321" s="68" t="n">
        <f aca="false">VLOOKUP($R321,$K$6:$Q$506,6)/$C$26</f>
        <v>7.55597906273222</v>
      </c>
      <c r="U321" s="69" t="n">
        <f aca="false">VLOOKUP($R321,$K$6:$Q$506,7)/$C$26</f>
        <v>102.062101113005</v>
      </c>
      <c r="V321" s="28" t="s">
        <v>439</v>
      </c>
      <c r="W321" s="78" t="n">
        <f aca="false">G321*S321+H321*T321+I321*U321</f>
        <v>0</v>
      </c>
      <c r="X321" s="25"/>
      <c r="Y321" s="25"/>
      <c r="Z321" s="25"/>
    </row>
    <row r="322" customFormat="false" ht="15.75" hidden="false" customHeight="false" outlineLevel="0" collapsed="false">
      <c r="A322" s="25"/>
      <c r="B322" s="25"/>
      <c r="C322" s="25"/>
      <c r="D322" s="25"/>
      <c r="E322" s="25"/>
      <c r="F322" s="28" t="s">
        <v>440</v>
      </c>
      <c r="G322" s="103" t="n">
        <v>0</v>
      </c>
      <c r="H322" s="76" t="n">
        <v>0</v>
      </c>
      <c r="I322" s="77" t="n">
        <v>0</v>
      </c>
      <c r="J322" s="25"/>
      <c r="K322" s="61" t="n">
        <v>316</v>
      </c>
      <c r="L322" s="62" t="n">
        <f aca="false">$B$17+$B$18*EXP(-K322/$B$21)+$B$19*EXP(-K322/$B$22)+$B$20*EXP(-K322/$B$23)</f>
        <v>0.317876819934843</v>
      </c>
      <c r="M322" s="63" t="n">
        <f aca="false">EXP(-K322/$D$9)</f>
        <v>2.34283116822323E-012</v>
      </c>
      <c r="N322" s="63" t="n">
        <f aca="false">EXP(-K322/$D$8)</f>
        <v>0.0550737232378623</v>
      </c>
      <c r="O322" s="64" t="n">
        <f aca="false">(K322*$B$17+$B$18*$B$21*(1-EXP(-K322/$B$21))+$B$19*$B$22*(1-EXP(-K322/$B$22))+$B$20*$B$23*(1-EXP(-K322/$B$23)))*$C$7</f>
        <v>2.19707903724323E-013</v>
      </c>
      <c r="P322" s="64" t="n">
        <f aca="false">$D$9*(1-EXP(-K322/$D$9))*$C$9</f>
        <v>2.36561263727491E-012</v>
      </c>
      <c r="Q322" s="65" t="n">
        <f aca="false">$D$8*(1-EXP(-K322/$D$8))*$C$8</f>
        <v>3.69651621954377E-011</v>
      </c>
      <c r="R322" s="66" t="n">
        <f aca="false">$B$13-K322</f>
        <v>184</v>
      </c>
      <c r="S322" s="67" t="n">
        <f aca="false">VLOOKUP($R322,$K$6:$Q$506,5)/$C$26</f>
        <v>0.459392724646436</v>
      </c>
      <c r="T322" s="68" t="n">
        <f aca="false">VLOOKUP($R322,$K$6:$Q$506,6)/$C$26</f>
        <v>7.55597895895862</v>
      </c>
      <c r="U322" s="69" t="n">
        <f aca="false">VLOOKUP($R322,$K$6:$Q$506,7)/$C$26</f>
        <v>101.851139343269</v>
      </c>
      <c r="V322" s="28" t="s">
        <v>440</v>
      </c>
      <c r="W322" s="78" t="n">
        <f aca="false">G322*S322+H322*T322+I322*U322</f>
        <v>0</v>
      </c>
      <c r="X322" s="25"/>
      <c r="Y322" s="25"/>
      <c r="Z322" s="25"/>
    </row>
    <row r="323" customFormat="false" ht="15.75" hidden="false" customHeight="false" outlineLevel="0" collapsed="false">
      <c r="A323" s="25"/>
      <c r="B323" s="25"/>
      <c r="C323" s="25"/>
      <c r="D323" s="25"/>
      <c r="E323" s="25"/>
      <c r="F323" s="28" t="s">
        <v>441</v>
      </c>
      <c r="G323" s="103" t="n">
        <v>0</v>
      </c>
      <c r="H323" s="76" t="n">
        <v>0</v>
      </c>
      <c r="I323" s="77" t="n">
        <v>0</v>
      </c>
      <c r="J323" s="25"/>
      <c r="K323" s="61" t="n">
        <v>317</v>
      </c>
      <c r="L323" s="62" t="n">
        <f aca="false">$B$17+$B$18*EXP(-K323/$B$21)+$B$19*EXP(-K323/$B$22)+$B$20*EXP(-K323/$B$23)</f>
        <v>0.317620918497108</v>
      </c>
      <c r="M323" s="63" t="n">
        <f aca="false">EXP(-K323/$D$9)</f>
        <v>2.15246637594773E-012</v>
      </c>
      <c r="N323" s="63" t="n">
        <f aca="false">EXP(-K323/$D$8)</f>
        <v>0.054570770372859</v>
      </c>
      <c r="O323" s="64" t="n">
        <f aca="false">(K323*$B$17+$B$18*$B$21*(1-EXP(-K323/$B$21))+$B$19*$B$22*(1-EXP(-K323/$B$22))+$B$20*$B$23*(1-EXP(-K323/$B$23)))*$C$7</f>
        <v>2.20249624312007E-013</v>
      </c>
      <c r="P323" s="64" t="n">
        <f aca="false">$D$9*(1-EXP(-K323/$D$9))*$C$9</f>
        <v>2.36561263727536E-012</v>
      </c>
      <c r="Q323" s="65" t="n">
        <f aca="false">$D$8*(1-EXP(-K323/$D$8))*$C$8</f>
        <v>3.69848375232265E-011</v>
      </c>
      <c r="R323" s="66" t="n">
        <f aca="false">$B$13-K323</f>
        <v>183</v>
      </c>
      <c r="S323" s="67" t="n">
        <f aca="false">VLOOKUP($R323,$K$6:$Q$506,5)/$C$26</f>
        <v>0.457433283806503</v>
      </c>
      <c r="T323" s="68" t="n">
        <f aca="false">VLOOKUP($R323,$K$6:$Q$506,6)/$C$26</f>
        <v>7.55597884600725</v>
      </c>
      <c r="U323" s="69" t="n">
        <f aca="false">VLOOKUP($R323,$K$6:$Q$506,7)/$C$26</f>
        <v>101.638233239124</v>
      </c>
      <c r="V323" s="28" t="s">
        <v>441</v>
      </c>
      <c r="W323" s="78" t="n">
        <f aca="false">G323*S323+H323*T323+I323*U323</f>
        <v>0</v>
      </c>
      <c r="X323" s="25"/>
      <c r="Y323" s="25"/>
      <c r="Z323" s="25"/>
    </row>
    <row r="324" customFormat="false" ht="15.75" hidden="false" customHeight="false" outlineLevel="0" collapsed="false">
      <c r="A324" s="25"/>
      <c r="B324" s="25"/>
      <c r="C324" s="25"/>
      <c r="D324" s="25"/>
      <c r="E324" s="25"/>
      <c r="F324" s="28" t="s">
        <v>442</v>
      </c>
      <c r="G324" s="103" t="n">
        <v>0</v>
      </c>
      <c r="H324" s="76" t="n">
        <v>0</v>
      </c>
      <c r="I324" s="77" t="n">
        <v>0</v>
      </c>
      <c r="J324" s="25"/>
      <c r="K324" s="61" t="n">
        <v>318</v>
      </c>
      <c r="L324" s="62" t="n">
        <f aca="false">$B$17+$B$18*EXP(-K324/$B$21)+$B$19*EXP(-K324/$B$22)+$B$20*EXP(-K324/$B$23)</f>
        <v>0.317365697800536</v>
      </c>
      <c r="M324" s="63" t="n">
        <f aca="false">EXP(-K324/$D$9)</f>
        <v>1.97756951607367E-012</v>
      </c>
      <c r="N324" s="63" t="n">
        <f aca="false">EXP(-K324/$D$8)</f>
        <v>0.0540724106526359</v>
      </c>
      <c r="O324" s="64" t="n">
        <f aca="false">(K324*$B$17+$B$18*$B$21*(1-EXP(-K324/$B$21))+$B$19*$B$22*(1-EXP(-K324/$B$22))+$B$20*$B$23*(1-EXP(-K324/$B$23)))*$C$7</f>
        <v>2.2079090920153E-013</v>
      </c>
      <c r="P324" s="64" t="n">
        <f aca="false">$D$9*(1-EXP(-K324/$D$9))*$C$9</f>
        <v>2.36561263727578E-012</v>
      </c>
      <c r="Q324" s="65" t="n">
        <f aca="false">$D$8*(1-EXP(-K324/$D$8))*$C$8</f>
        <v>3.7004333168911E-011</v>
      </c>
      <c r="R324" s="66" t="n">
        <f aca="false">$B$13-K324</f>
        <v>182</v>
      </c>
      <c r="S324" s="67" t="n">
        <f aca="false">VLOOKUP($R324,$K$6:$Q$506,5)/$C$26</f>
        <v>0.455471617057043</v>
      </c>
      <c r="T324" s="68" t="n">
        <f aca="false">VLOOKUP($R324,$K$6:$Q$506,6)/$C$26</f>
        <v>7.55597872306642</v>
      </c>
      <c r="U324" s="69" t="n">
        <f aca="false">VLOOKUP($R324,$K$6:$Q$506,7)/$C$26</f>
        <v>101.423364880566</v>
      </c>
      <c r="V324" s="28" t="s">
        <v>442</v>
      </c>
      <c r="W324" s="78" t="n">
        <f aca="false">G324*S324+H324*T324+I324*U324</f>
        <v>0</v>
      </c>
      <c r="X324" s="25"/>
      <c r="Y324" s="25"/>
      <c r="Z324" s="25"/>
    </row>
    <row r="325" customFormat="false" ht="15.75" hidden="false" customHeight="false" outlineLevel="0" collapsed="false">
      <c r="A325" s="25"/>
      <c r="B325" s="25"/>
      <c r="C325" s="25"/>
      <c r="D325" s="25"/>
      <c r="E325" s="25"/>
      <c r="F325" s="28" t="s">
        <v>443</v>
      </c>
      <c r="G325" s="103" t="n">
        <v>0</v>
      </c>
      <c r="H325" s="76" t="n">
        <v>0</v>
      </c>
      <c r="I325" s="77" t="n">
        <v>0</v>
      </c>
      <c r="J325" s="25"/>
      <c r="K325" s="61" t="n">
        <v>319</v>
      </c>
      <c r="L325" s="62" t="n">
        <f aca="false">$B$17+$B$18*EXP(-K325/$B$21)+$B$19*EXP(-K325/$B$22)+$B$20*EXP(-K325/$B$23)</f>
        <v>0.317111155237827</v>
      </c>
      <c r="M325" s="63" t="n">
        <f aca="false">EXP(-K325/$D$9)</f>
        <v>1.81688375465654E-012</v>
      </c>
      <c r="N325" s="63" t="n">
        <f aca="false">EXP(-K325/$D$8)</f>
        <v>0.0535786021309581</v>
      </c>
      <c r="O325" s="64" t="n">
        <f aca="false">(K325*$B$17+$B$18*$B$21*(1-EXP(-K325/$B$21))+$B$19*$B$22*(1-EXP(-K325/$B$22))+$B$20*$B$23*(1-EXP(-K325/$B$23)))*$C$7</f>
        <v>2.21331759551241E-013</v>
      </c>
      <c r="P325" s="64" t="n">
        <f aca="false">$D$9*(1-EXP(-K325/$D$9))*$C$9</f>
        <v>2.36561263727616E-012</v>
      </c>
      <c r="Q325" s="65" t="n">
        <f aca="false">$D$8*(1-EXP(-K325/$D$8))*$C$8</f>
        <v>3.70236507734122E-011</v>
      </c>
      <c r="R325" s="66" t="n">
        <f aca="false">$B$13-K325</f>
        <v>181</v>
      </c>
      <c r="S325" s="67" t="n">
        <f aca="false">VLOOKUP($R325,$K$6:$Q$506,5)/$C$26</f>
        <v>0.453507711657276</v>
      </c>
      <c r="T325" s="68" t="n">
        <f aca="false">VLOOKUP($R325,$K$6:$Q$506,6)/$C$26</f>
        <v>7.55597858925267</v>
      </c>
      <c r="U325" s="69" t="n">
        <f aca="false">VLOOKUP($R325,$K$6:$Q$506,7)/$C$26</f>
        <v>101.206516182426</v>
      </c>
      <c r="V325" s="28" t="s">
        <v>443</v>
      </c>
      <c r="W325" s="78" t="n">
        <f aca="false">G325*S325+H325*T325+I325*U325</f>
        <v>0</v>
      </c>
      <c r="X325" s="25"/>
      <c r="Y325" s="25"/>
      <c r="Z325" s="25"/>
    </row>
    <row r="326" customFormat="false" ht="15.75" hidden="false" customHeight="false" outlineLevel="0" collapsed="false">
      <c r="A326" s="25"/>
      <c r="B326" s="25"/>
      <c r="C326" s="25"/>
      <c r="D326" s="25"/>
      <c r="E326" s="25"/>
      <c r="F326" s="28" t="s">
        <v>444</v>
      </c>
      <c r="G326" s="103" t="n">
        <v>0</v>
      </c>
      <c r="H326" s="76" t="n">
        <v>0</v>
      </c>
      <c r="I326" s="77" t="n">
        <v>0</v>
      </c>
      <c r="J326" s="25"/>
      <c r="K326" s="61" t="n">
        <v>320</v>
      </c>
      <c r="L326" s="62" t="n">
        <f aca="false">$B$17+$B$18*EXP(-K326/$B$21)+$B$19*EXP(-K326/$B$22)+$B$20*EXP(-K326/$B$23)</f>
        <v>0.316857288232134</v>
      </c>
      <c r="M326" s="63" t="n">
        <f aca="false">EXP(-K326/$D$9)</f>
        <v>1.66925438074555E-012</v>
      </c>
      <c r="N326" s="63" t="n">
        <f aca="false">EXP(-K326/$D$8)</f>
        <v>0.0530893032446589</v>
      </c>
      <c r="O326" s="64" t="n">
        <f aca="false">(K326*$B$17+$B$18*$B$21*(1-EXP(-K326/$B$21))+$B$19*$B$22*(1-EXP(-K326/$B$22))+$B$20*$B$23*(1-EXP(-K326/$B$23)))*$C$7</f>
        <v>2.2187217651507E-013</v>
      </c>
      <c r="P326" s="64" t="n">
        <f aca="false">$D$9*(1-EXP(-K326/$D$9))*$C$9</f>
        <v>2.36561263727651E-012</v>
      </c>
      <c r="Q326" s="65" t="n">
        <f aca="false">$D$8*(1-EXP(-K326/$D$8))*$C$8</f>
        <v>3.70427919626657E-011</v>
      </c>
      <c r="R326" s="66" t="n">
        <f aca="false">$B$13-K326</f>
        <v>180</v>
      </c>
      <c r="S326" s="67" t="n">
        <f aca="false">VLOOKUP($R326,$K$6:$Q$506,5)/$C$26</f>
        <v>0.451541554637368</v>
      </c>
      <c r="T326" s="68" t="n">
        <f aca="false">VLOOKUP($R326,$K$6:$Q$506,6)/$C$26</f>
        <v>7.55597844360438</v>
      </c>
      <c r="U326" s="69" t="n">
        <f aca="false">VLOOKUP($R326,$K$6:$Q$506,7)/$C$26</f>
        <v>100.987668892856</v>
      </c>
      <c r="V326" s="28" t="s">
        <v>444</v>
      </c>
      <c r="W326" s="78" t="n">
        <f aca="false">G326*S326+H326*T326+I326*U326</f>
        <v>0</v>
      </c>
      <c r="X326" s="25"/>
      <c r="Y326" s="25"/>
      <c r="Z326" s="25"/>
    </row>
    <row r="327" customFormat="false" ht="15.75" hidden="false" customHeight="false" outlineLevel="0" collapsed="false">
      <c r="A327" s="25"/>
      <c r="B327" s="25"/>
      <c r="C327" s="25"/>
      <c r="D327" s="25"/>
      <c r="E327" s="25"/>
      <c r="F327" s="28" t="s">
        <v>445</v>
      </c>
      <c r="G327" s="103" t="n">
        <v>0</v>
      </c>
      <c r="H327" s="76" t="n">
        <v>0</v>
      </c>
      <c r="I327" s="77" t="n">
        <v>0</v>
      </c>
      <c r="J327" s="25"/>
      <c r="K327" s="61" t="n">
        <v>321</v>
      </c>
      <c r="L327" s="62" t="n">
        <f aca="false">$B$17+$B$18*EXP(-K327/$B$21)+$B$19*EXP(-K327/$B$22)+$B$20*EXP(-K327/$B$23)</f>
        <v>0.316604094236343</v>
      </c>
      <c r="M327" s="63" t="n">
        <f aca="false">EXP(-K327/$D$9)</f>
        <v>1.53362050846503E-012</v>
      </c>
      <c r="N327" s="63" t="n">
        <f aca="false">EXP(-K327/$D$8)</f>
        <v>0.052604472810141</v>
      </c>
      <c r="O327" s="64" t="n">
        <f aca="false">(K327*$B$17+$B$18*$B$21*(1-EXP(-K327/$B$21))+$B$19*$B$22*(1-EXP(-K327/$B$22))+$B$20*$B$23*(1-EXP(-K327/$B$23)))*$C$7</f>
        <v>2.22412161242578E-013</v>
      </c>
      <c r="P327" s="64" t="n">
        <f aca="false">$D$9*(1-EXP(-K327/$D$9))*$C$9</f>
        <v>2.36561263727683E-012</v>
      </c>
      <c r="Q327" s="65" t="n">
        <f aca="false">$D$8*(1-EXP(-K327/$D$8))*$C$8</f>
        <v>3.70617583477583E-011</v>
      </c>
      <c r="R327" s="66" t="n">
        <f aca="false">$B$13-K327</f>
        <v>179</v>
      </c>
      <c r="S327" s="67" t="n">
        <f aca="false">VLOOKUP($R327,$K$6:$Q$506,5)/$C$26</f>
        <v>0.449573132792391</v>
      </c>
      <c r="T327" s="68" t="n">
        <f aca="false">VLOOKUP($R327,$K$6:$Q$506,6)/$C$26</f>
        <v>7.55597828507492</v>
      </c>
      <c r="U327" s="69" t="n">
        <f aca="false">VLOOKUP($R327,$K$6:$Q$506,7)/$C$26</f>
        <v>100.766804591789</v>
      </c>
      <c r="V327" s="28" t="s">
        <v>445</v>
      </c>
      <c r="W327" s="78" t="n">
        <f aca="false">G327*S327+H327*T327+I327*U327</f>
        <v>0</v>
      </c>
      <c r="X327" s="25"/>
      <c r="Y327" s="25"/>
      <c r="Z327" s="25"/>
    </row>
    <row r="328" customFormat="false" ht="15.75" hidden="false" customHeight="false" outlineLevel="0" collapsed="false">
      <c r="A328" s="25"/>
      <c r="B328" s="25"/>
      <c r="C328" s="25"/>
      <c r="D328" s="25"/>
      <c r="E328" s="25"/>
      <c r="F328" s="28" t="s">
        <v>446</v>
      </c>
      <c r="G328" s="103" t="n">
        <v>0</v>
      </c>
      <c r="H328" s="76" t="n">
        <v>0</v>
      </c>
      <c r="I328" s="77" t="n">
        <v>0</v>
      </c>
      <c r="J328" s="25"/>
      <c r="K328" s="61" t="n">
        <v>322</v>
      </c>
      <c r="L328" s="62" t="n">
        <f aca="false">$B$17+$B$18*EXP(-K328/$B$21)+$B$19*EXP(-K328/$B$22)+$B$20*EXP(-K328/$B$23)</f>
        <v>0.316351570732366</v>
      </c>
      <c r="M328" s="63" t="n">
        <f aca="false">EXP(-K328/$D$9)</f>
        <v>1.40900745333617E-012</v>
      </c>
      <c r="N328" s="63" t="n">
        <f aca="false">EXP(-K328/$D$8)</f>
        <v>0.0521240700199105</v>
      </c>
      <c r="O328" s="64" t="n">
        <f aca="false">(K328*$B$17+$B$18*$B$21*(1-EXP(-K328/$B$21))+$B$19*$B$22*(1-EXP(-K328/$B$22))+$B$20*$B$23*(1-EXP(-K328/$B$23)))*$C$7</f>
        <v>2.2295171487901E-013</v>
      </c>
      <c r="P328" s="64" t="n">
        <f aca="false">$D$9*(1-EXP(-K328/$D$9))*$C$9</f>
        <v>2.36561263727712E-012</v>
      </c>
      <c r="Q328" s="65" t="n">
        <f aca="false">$D$8*(1-EXP(-K328/$D$8))*$C$8</f>
        <v>3.7080551525064E-011</v>
      </c>
      <c r="R328" s="66" t="n">
        <f aca="false">$B$13-K328</f>
        <v>178</v>
      </c>
      <c r="S328" s="67" t="n">
        <f aca="false">VLOOKUP($R328,$K$6:$Q$506,5)/$C$26</f>
        <v>0.447602432676119</v>
      </c>
      <c r="T328" s="68" t="n">
        <f aca="false">VLOOKUP($R328,$K$6:$Q$506,6)/$C$26</f>
        <v>7.55597811252506</v>
      </c>
      <c r="U328" s="69" t="n">
        <f aca="false">VLOOKUP($R328,$K$6:$Q$506,7)/$C$26</f>
        <v>100.543904689387</v>
      </c>
      <c r="V328" s="28" t="s">
        <v>446</v>
      </c>
      <c r="W328" s="78" t="n">
        <f aca="false">G328*S328+H328*T328+I328*U328</f>
        <v>0</v>
      </c>
      <c r="X328" s="25"/>
      <c r="Y328" s="25"/>
      <c r="Z328" s="25"/>
    </row>
    <row r="329" customFormat="false" ht="15.75" hidden="false" customHeight="false" outlineLevel="0" collapsed="false">
      <c r="A329" s="25"/>
      <c r="B329" s="25"/>
      <c r="C329" s="25"/>
      <c r="D329" s="25"/>
      <c r="E329" s="25"/>
      <c r="F329" s="28" t="s">
        <v>447</v>
      </c>
      <c r="G329" s="103" t="n">
        <v>0</v>
      </c>
      <c r="H329" s="76" t="n">
        <v>0</v>
      </c>
      <c r="I329" s="77" t="n">
        <v>0</v>
      </c>
      <c r="J329" s="25"/>
      <c r="K329" s="61" t="n">
        <v>323</v>
      </c>
      <c r="L329" s="62" t="n">
        <f aca="false">$B$17+$B$18*EXP(-K329/$B$21)+$B$19*EXP(-K329/$B$22)+$B$20*EXP(-K329/$B$23)</f>
        <v>0.316099715230465</v>
      </c>
      <c r="M329" s="63" t="n">
        <f aca="false">EXP(-K329/$D$9)</f>
        <v>1.29451972805446E-012</v>
      </c>
      <c r="N329" s="63" t="n">
        <f aca="false">EXP(-K329/$D$8)</f>
        <v>0.0516480544391421</v>
      </c>
      <c r="O329" s="64" t="n">
        <f aca="false">(K329*$B$17+$B$18*$B$21*(1-EXP(-K329/$B$21))+$B$19*$B$22*(1-EXP(-K329/$B$22))+$B$20*$B$23*(1-EXP(-K329/$B$23)))*$C$7</f>
        <v>2.23490838565341E-013</v>
      </c>
      <c r="P329" s="64" t="n">
        <f aca="false">$D$9*(1-EXP(-K329/$D$9))*$C$9</f>
        <v>2.36561263727739E-012</v>
      </c>
      <c r="Q329" s="65" t="n">
        <f aca="false">$D$8*(1-EXP(-K329/$D$8))*$C$8</f>
        <v>3.7099173076378E-011</v>
      </c>
      <c r="R329" s="66" t="n">
        <f aca="false">$B$13-K329</f>
        <v>177</v>
      </c>
      <c r="S329" s="67" t="n">
        <f aca="false">VLOOKUP($R329,$K$6:$Q$506,5)/$C$26</f>
        <v>0.44562944059465</v>
      </c>
      <c r="T329" s="68" t="n">
        <f aca="false">VLOOKUP($R329,$K$6:$Q$506,6)/$C$26</f>
        <v>7.55597792471484</v>
      </c>
      <c r="U329" s="69" t="n">
        <f aca="false">VLOOKUP($R329,$K$6:$Q$506,7)/$C$26</f>
        <v>100.31895042448</v>
      </c>
      <c r="V329" s="28" t="s">
        <v>447</v>
      </c>
      <c r="W329" s="78" t="n">
        <f aca="false">G329*S329+H329*T329+I329*U329</f>
        <v>0</v>
      </c>
      <c r="X329" s="25"/>
      <c r="Y329" s="25"/>
      <c r="Z329" s="25"/>
    </row>
    <row r="330" customFormat="false" ht="15.75" hidden="false" customHeight="false" outlineLevel="0" collapsed="false">
      <c r="A330" s="25"/>
      <c r="B330" s="25"/>
      <c r="C330" s="25"/>
      <c r="D330" s="25"/>
      <c r="E330" s="25"/>
      <c r="F330" s="28" t="s">
        <v>448</v>
      </c>
      <c r="G330" s="103" t="n">
        <v>0</v>
      </c>
      <c r="H330" s="76" t="n">
        <v>0</v>
      </c>
      <c r="I330" s="77" t="n">
        <v>0</v>
      </c>
      <c r="J330" s="25"/>
      <c r="K330" s="61" t="n">
        <v>324</v>
      </c>
      <c r="L330" s="62" t="n">
        <f aca="false">$B$17+$B$18*EXP(-K330/$B$21)+$B$19*EXP(-K330/$B$22)+$B$20*EXP(-K330/$B$23)</f>
        <v>0.315848525268583</v>
      </c>
      <c r="M330" s="63" t="n">
        <f aca="false">EXP(-K330/$D$9)</f>
        <v>1.18933460738931E-012</v>
      </c>
      <c r="N330" s="63" t="n">
        <f aca="false">EXP(-K330/$D$8)</f>
        <v>0.0511763860022758</v>
      </c>
      <c r="O330" s="64" t="n">
        <f aca="false">(K330*$B$17+$B$18*$B$21*(1-EXP(-K330/$B$21))+$B$19*$B$22*(1-EXP(-K330/$B$22))+$B$20*$B$23*(1-EXP(-K330/$B$23)))*$C$7</f>
        <v>2.24029533438325E-013</v>
      </c>
      <c r="P330" s="64" t="n">
        <f aca="false">$D$9*(1-EXP(-K330/$D$9))*$C$9</f>
        <v>2.36561263727764E-012</v>
      </c>
      <c r="Q330" s="65" t="n">
        <f aca="false">$D$8*(1-EXP(-K330/$D$8))*$C$8</f>
        <v>3.711762456905E-011</v>
      </c>
      <c r="R330" s="66" t="n">
        <f aca="false">$B$13-K330</f>
        <v>176</v>
      </c>
      <c r="S330" s="67" t="n">
        <f aca="false">VLOOKUP($R330,$K$6:$Q$506,5)/$C$26</f>
        <v>0.443654142599849</v>
      </c>
      <c r="T330" s="68" t="n">
        <f aca="false">VLOOKUP($R330,$K$6:$Q$506,6)/$C$26</f>
        <v>7.55597772029463</v>
      </c>
      <c r="U330" s="69" t="n">
        <f aca="false">VLOOKUP($R330,$K$6:$Q$506,7)/$C$26</f>
        <v>100.091922862984</v>
      </c>
      <c r="V330" s="28" t="s">
        <v>448</v>
      </c>
      <c r="W330" s="78" t="n">
        <f aca="false">G330*S330+H330*T330+I330*U330</f>
        <v>0</v>
      </c>
      <c r="X330" s="25"/>
      <c r="Y330" s="25"/>
      <c r="Z330" s="25"/>
    </row>
    <row r="331" customFormat="false" ht="15.75" hidden="false" customHeight="false" outlineLevel="0" collapsed="false">
      <c r="A331" s="25"/>
      <c r="B331" s="25"/>
      <c r="C331" s="25"/>
      <c r="D331" s="25"/>
      <c r="E331" s="25"/>
      <c r="F331" s="28" t="s">
        <v>449</v>
      </c>
      <c r="G331" s="103" t="n">
        <v>0</v>
      </c>
      <c r="H331" s="76" t="n">
        <v>0</v>
      </c>
      <c r="I331" s="77" t="n">
        <v>0</v>
      </c>
      <c r="J331" s="25"/>
      <c r="K331" s="61" t="n">
        <v>325</v>
      </c>
      <c r="L331" s="62" t="n">
        <f aca="false">$B$17+$B$18*EXP(-K331/$B$21)+$B$19*EXP(-K331/$B$22)+$B$20*EXP(-K331/$B$23)</f>
        <v>0.315597998411699</v>
      </c>
      <c r="M331" s="63" t="n">
        <f aca="false">EXP(-K331/$D$9)</f>
        <v>1.09269621596247E-012</v>
      </c>
      <c r="N331" s="63" t="n">
        <f aca="false">EXP(-K331/$D$8)</f>
        <v>0.0507090250096443</v>
      </c>
      <c r="O331" s="64" t="n">
        <f aca="false">(K331*$B$17+$B$18*$B$21*(1-EXP(-K331/$B$21))+$B$19*$B$22*(1-EXP(-K331/$B$22))+$B$20*$B$23*(1-EXP(-K331/$B$23)))*$C$7</f>
        <v>2.24567800630543E-013</v>
      </c>
      <c r="P331" s="64" t="n">
        <f aca="false">$D$9*(1-EXP(-K331/$D$9))*$C$9</f>
        <v>2.36561263727787E-012</v>
      </c>
      <c r="Q331" s="65" t="n">
        <f aca="false">$D$8*(1-EXP(-K331/$D$8))*$C$8</f>
        <v>3.71359075561161E-011</v>
      </c>
      <c r="R331" s="66" t="n">
        <f aca="false">$B$13-K331</f>
        <v>175</v>
      </c>
      <c r="S331" s="67" t="n">
        <f aca="false">VLOOKUP($R331,$K$6:$Q$506,5)/$C$26</f>
        <v>0.44167652448262</v>
      </c>
      <c r="T331" s="68" t="n">
        <f aca="false">VLOOKUP($R331,$K$6:$Q$506,6)/$C$26</f>
        <v>7.55597749779543</v>
      </c>
      <c r="U331" s="69" t="n">
        <f aca="false">VLOOKUP($R331,$K$6:$Q$506,7)/$C$26</f>
        <v>99.8628028963112</v>
      </c>
      <c r="V331" s="28" t="s">
        <v>449</v>
      </c>
      <c r="W331" s="78" t="n">
        <f aca="false">G331*S331+H331*T331+I331*U331</f>
        <v>0</v>
      </c>
      <c r="X331" s="25"/>
      <c r="Y331" s="25"/>
      <c r="Z331" s="25"/>
    </row>
    <row r="332" customFormat="false" ht="15.75" hidden="false" customHeight="false" outlineLevel="0" collapsed="false">
      <c r="A332" s="25"/>
      <c r="B332" s="25"/>
      <c r="C332" s="25"/>
      <c r="D332" s="25"/>
      <c r="E332" s="25"/>
      <c r="F332" s="28" t="s">
        <v>450</v>
      </c>
      <c r="G332" s="103" t="n">
        <v>0</v>
      </c>
      <c r="H332" s="76" t="n">
        <v>0</v>
      </c>
      <c r="I332" s="77" t="n">
        <v>0</v>
      </c>
      <c r="J332" s="25"/>
      <c r="K332" s="61" t="n">
        <v>326</v>
      </c>
      <c r="L332" s="62" t="n">
        <f aca="false">$B$17+$B$18*EXP(-K332/$B$21)+$B$19*EXP(-K332/$B$22)+$B$20*EXP(-K332/$B$23)</f>
        <v>0.315348132251195</v>
      </c>
      <c r="M332" s="63" t="n">
        <f aca="false">EXP(-K332/$D$9)</f>
        <v>1.00391009641905E-012</v>
      </c>
      <c r="N332" s="63" t="n">
        <f aca="false">EXP(-K332/$D$8)</f>
        <v>0.050245932124132</v>
      </c>
      <c r="O332" s="64" t="n">
        <f aca="false">(K332*$B$17+$B$18*$B$21*(1-EXP(-K332/$B$21))+$B$19*$B$22*(1-EXP(-K332/$B$22))+$B$20*$B$23*(1-EXP(-K332/$B$23)))*$C$7</f>
        <v>2.25105641270446E-013</v>
      </c>
      <c r="P332" s="64" t="n">
        <f aca="false">$D$9*(1-EXP(-K332/$D$9))*$C$9</f>
        <v>2.36561263727808E-012</v>
      </c>
      <c r="Q332" s="65" t="n">
        <f aca="false">$D$8*(1-EXP(-K332/$D$8))*$C$8</f>
        <v>3.71540235764295E-011</v>
      </c>
      <c r="R332" s="66" t="n">
        <f aca="false">$B$13-K332</f>
        <v>174</v>
      </c>
      <c r="S332" s="67" t="n">
        <f aca="false">VLOOKUP($R332,$K$6:$Q$506,5)/$C$26</f>
        <v>0.43969657176598</v>
      </c>
      <c r="T332" s="68" t="n">
        <f aca="false">VLOOKUP($R332,$K$6:$Q$506,6)/$C$26</f>
        <v>7.55597725561833</v>
      </c>
      <c r="U332" s="69" t="n">
        <f aca="false">VLOOKUP($R332,$K$6:$Q$506,7)/$C$26</f>
        <v>99.6315712397557</v>
      </c>
      <c r="V332" s="28" t="s">
        <v>450</v>
      </c>
      <c r="W332" s="78" t="n">
        <f aca="false">G332*S332+H332*T332+I332*U332</f>
        <v>0</v>
      </c>
      <c r="X332" s="25"/>
      <c r="Y332" s="25"/>
      <c r="Z332" s="25"/>
    </row>
    <row r="333" customFormat="false" ht="15.75" hidden="false" customHeight="false" outlineLevel="0" collapsed="false">
      <c r="A333" s="25"/>
      <c r="B333" s="25"/>
      <c r="C333" s="25"/>
      <c r="D333" s="25"/>
      <c r="E333" s="25"/>
      <c r="F333" s="28" t="s">
        <v>451</v>
      </c>
      <c r="G333" s="103" t="n">
        <v>0</v>
      </c>
      <c r="H333" s="76" t="n">
        <v>0</v>
      </c>
      <c r="I333" s="77" t="n">
        <v>0</v>
      </c>
      <c r="J333" s="25"/>
      <c r="K333" s="61" t="n">
        <v>327</v>
      </c>
      <c r="L333" s="62" t="n">
        <f aca="false">$B$17+$B$18*EXP(-K333/$B$21)+$B$19*EXP(-K333/$B$22)+$B$20*EXP(-K333/$B$23)</f>
        <v>0.315098924404246</v>
      </c>
      <c r="M333" s="63" t="n">
        <f aca="false">EXP(-K333/$D$9)</f>
        <v>9.223382189572E-013</v>
      </c>
      <c r="N333" s="63" t="n">
        <f aca="false">EXP(-K333/$D$8)</f>
        <v>0.0497870683678639</v>
      </c>
      <c r="O333" s="64" t="n">
        <f aca="false">(K333*$B$17+$B$18*$B$21*(1-EXP(-K333/$B$21))+$B$19*$B$22*(1-EXP(-K333/$B$22))+$B$20*$B$23*(1-EXP(-K333/$B$23)))*$C$7</f>
        <v>2.256430564824E-013</v>
      </c>
      <c r="P333" s="64" t="n">
        <f aca="false">$D$9*(1-EXP(-K333/$D$9))*$C$9</f>
        <v>2.36561263727827E-012</v>
      </c>
      <c r="Q333" s="65" t="n">
        <f aca="false">$D$8*(1-EXP(-K333/$D$8))*$C$8</f>
        <v>3.71719741547902E-011</v>
      </c>
      <c r="R333" s="66" t="n">
        <f aca="false">$B$13-K333</f>
        <v>173</v>
      </c>
      <c r="S333" s="67" t="n">
        <f aca="false">VLOOKUP($R333,$K$6:$Q$506,5)/$C$26</f>
        <v>0.437714269697949</v>
      </c>
      <c r="T333" s="68" t="n">
        <f aca="false">VLOOKUP($R333,$K$6:$Q$506,6)/$C$26</f>
        <v>7.55597699202301</v>
      </c>
      <c r="U333" s="69" t="n">
        <f aca="false">VLOOKUP($R333,$K$6:$Q$506,7)/$C$26</f>
        <v>99.3982084308754</v>
      </c>
      <c r="V333" s="28" t="s">
        <v>451</v>
      </c>
      <c r="W333" s="78" t="n">
        <f aca="false">G333*S333+H333*T333+I333*U333</f>
        <v>0</v>
      </c>
      <c r="X333" s="25"/>
      <c r="Y333" s="25"/>
      <c r="Z333" s="25"/>
    </row>
    <row r="334" customFormat="false" ht="15.75" hidden="false" customHeight="false" outlineLevel="0" collapsed="false">
      <c r="A334" s="25"/>
      <c r="B334" s="25"/>
      <c r="C334" s="25"/>
      <c r="D334" s="25"/>
      <c r="E334" s="25"/>
      <c r="F334" s="28" t="s">
        <v>452</v>
      </c>
      <c r="G334" s="103" t="n">
        <v>0</v>
      </c>
      <c r="H334" s="76" t="n">
        <v>0</v>
      </c>
      <c r="I334" s="77" t="n">
        <v>0</v>
      </c>
      <c r="J334" s="25"/>
      <c r="K334" s="61" t="n">
        <v>328</v>
      </c>
      <c r="L334" s="62" t="n">
        <f aca="false">$B$17+$B$18*EXP(-K334/$B$21)+$B$19*EXP(-K334/$B$22)+$B$20*EXP(-K334/$B$23)</f>
        <v>0.31485037251322</v>
      </c>
      <c r="M334" s="63" t="n">
        <f aca="false">EXP(-K334/$D$9)</f>
        <v>8.47394396354437E-013</v>
      </c>
      <c r="N334" s="63" t="n">
        <f aca="false">EXP(-K334/$D$8)</f>
        <v>0.0493323951189248</v>
      </c>
      <c r="O334" s="64" t="n">
        <f aca="false">(K334*$B$17+$B$18*$B$21*(1-EXP(-K334/$B$21))+$B$19*$B$22*(1-EXP(-K334/$B$22))+$B$20*$B$23*(1-EXP(-K334/$B$23)))*$C$7</f>
        <v>2.26180047386732E-013</v>
      </c>
      <c r="P334" s="64" t="n">
        <f aca="false">$D$9*(1-EXP(-K334/$D$9))*$C$9</f>
        <v>2.36561263727845E-012</v>
      </c>
      <c r="Q334" s="65" t="n">
        <f aca="false">$D$8*(1-EXP(-K334/$D$8))*$C$8</f>
        <v>3.71897608020729E-011</v>
      </c>
      <c r="R334" s="66" t="n">
        <f aca="false">$B$13-K334</f>
        <v>172</v>
      </c>
      <c r="S334" s="67" t="n">
        <f aca="false">VLOOKUP($R334,$K$6:$Q$506,5)/$C$26</f>
        <v>0.435729603244243</v>
      </c>
      <c r="T334" s="68" t="n">
        <f aca="false">VLOOKUP($R334,$K$6:$Q$506,6)/$C$26</f>
        <v>7.55597670511525</v>
      </c>
      <c r="U334" s="69" t="n">
        <f aca="false">VLOOKUP($R334,$K$6:$Q$506,7)/$C$26</f>
        <v>99.1626948278519</v>
      </c>
      <c r="V334" s="28" t="s">
        <v>452</v>
      </c>
      <c r="W334" s="78" t="n">
        <f aca="false">G334*S334+H334*T334+I334*U334</f>
        <v>0</v>
      </c>
      <c r="X334" s="25"/>
      <c r="Y334" s="25"/>
      <c r="Z334" s="25"/>
    </row>
    <row r="335" customFormat="false" ht="15.75" hidden="false" customHeight="false" outlineLevel="0" collapsed="false">
      <c r="A335" s="25"/>
      <c r="B335" s="25"/>
      <c r="C335" s="25"/>
      <c r="D335" s="25"/>
      <c r="E335" s="25"/>
      <c r="F335" s="28" t="s">
        <v>453</v>
      </c>
      <c r="G335" s="103" t="n">
        <v>0</v>
      </c>
      <c r="H335" s="76" t="n">
        <v>0</v>
      </c>
      <c r="I335" s="77" t="n">
        <v>0</v>
      </c>
      <c r="J335" s="25"/>
      <c r="K335" s="61" t="n">
        <v>329</v>
      </c>
      <c r="L335" s="62" t="n">
        <f aca="false">$B$17+$B$18*EXP(-K335/$B$21)+$B$19*EXP(-K335/$B$22)+$B$20*EXP(-K335/$B$23)</f>
        <v>0.3146024742451</v>
      </c>
      <c r="M335" s="63" t="n">
        <f aca="false">EXP(-K335/$D$9)</f>
        <v>7.78540071542042E-013</v>
      </c>
      <c r="N335" s="63" t="n">
        <f aca="false">EXP(-K335/$D$8)</f>
        <v>0.0488818741081085</v>
      </c>
      <c r="O335" s="64" t="n">
        <f aca="false">(K335*$B$17+$B$18*$B$21*(1-EXP(-K335/$B$21))+$B$19*$B$22*(1-EXP(-K335/$B$22))+$B$20*$B$23*(1-EXP(-K335/$B$23)))*$C$7</f>
        <v>2.2671661509977E-013</v>
      </c>
      <c r="P335" s="64" t="n">
        <f aca="false">$D$9*(1-EXP(-K335/$D$9))*$C$9</f>
        <v>2.36561263727861E-012</v>
      </c>
      <c r="Q335" s="65" t="n">
        <f aca="false">$D$8*(1-EXP(-K335/$D$8))*$C$8</f>
        <v>3.72073850153547E-011</v>
      </c>
      <c r="R335" s="66" t="n">
        <f aca="false">$B$13-K335</f>
        <v>171</v>
      </c>
      <c r="S335" s="67" t="n">
        <f aca="false">VLOOKUP($R335,$K$6:$Q$506,5)/$C$26</f>
        <v>0.433742557080762</v>
      </c>
      <c r="T335" s="68" t="n">
        <f aca="false">VLOOKUP($R335,$K$6:$Q$506,6)/$C$26</f>
        <v>7.55597639283327</v>
      </c>
      <c r="U335" s="69" t="n">
        <f aca="false">VLOOKUP($R335,$K$6:$Q$506,7)/$C$26</f>
        <v>98.9250106078372</v>
      </c>
      <c r="V335" s="28" t="s">
        <v>453</v>
      </c>
      <c r="W335" s="78" t="n">
        <f aca="false">G335*S335+H335*T335+I335*U335</f>
        <v>0</v>
      </c>
      <c r="X335" s="25"/>
      <c r="Y335" s="25"/>
      <c r="Z335" s="25"/>
    </row>
    <row r="336" customFormat="false" ht="15.75" hidden="false" customHeight="false" outlineLevel="0" collapsed="false">
      <c r="A336" s="25"/>
      <c r="B336" s="25"/>
      <c r="C336" s="25"/>
      <c r="D336" s="25"/>
      <c r="E336" s="25"/>
      <c r="F336" s="28" t="s">
        <v>454</v>
      </c>
      <c r="G336" s="103" t="n">
        <v>0</v>
      </c>
      <c r="H336" s="76" t="n">
        <v>0</v>
      </c>
      <c r="I336" s="77" t="n">
        <v>0</v>
      </c>
      <c r="J336" s="25"/>
      <c r="K336" s="61" t="n">
        <v>330</v>
      </c>
      <c r="L336" s="62" t="n">
        <f aca="false">$B$17+$B$18*EXP(-K336/$B$21)+$B$19*EXP(-K336/$B$22)+$B$20*EXP(-K336/$B$23)</f>
        <v>0.314355227290917</v>
      </c>
      <c r="M336" s="63" t="n">
        <f aca="false">EXP(-K336/$D$9)</f>
        <v>7.15280447456684E-013</v>
      </c>
      <c r="N336" s="63" t="n">
        <f aca="false">EXP(-K336/$D$8)</f>
        <v>0.048435467415697</v>
      </c>
      <c r="O336" s="64" t="n">
        <f aca="false">(K336*$B$17+$B$18*$B$21*(1-EXP(-K336/$B$21))+$B$19*$B$22*(1-EXP(-K336/$B$22))+$B$20*$B$23*(1-EXP(-K336/$B$23)))*$C$7</f>
        <v>2.27252760733884E-013</v>
      </c>
      <c r="P336" s="64" t="n">
        <f aca="false">$D$9*(1-EXP(-K336/$D$9))*$C$9</f>
        <v>2.36561263727876E-012</v>
      </c>
      <c r="Q336" s="65" t="n">
        <f aca="false">$D$8*(1-EXP(-K336/$D$8))*$C$8</f>
        <v>3.72248482780409E-011</v>
      </c>
      <c r="R336" s="66" t="n">
        <f aca="false">$B$13-K336</f>
        <v>170</v>
      </c>
      <c r="S336" s="67" t="n">
        <f aca="false">VLOOKUP($R336,$K$6:$Q$506,5)/$C$26</f>
        <v>0.431753115585872</v>
      </c>
      <c r="T336" s="68" t="n">
        <f aca="false">VLOOKUP($R336,$K$6:$Q$506,6)/$C$26</f>
        <v>7.55597605293297</v>
      </c>
      <c r="U336" s="69" t="n">
        <f aca="false">VLOOKUP($R336,$K$6:$Q$506,7)/$C$26</f>
        <v>98.6851357652859</v>
      </c>
      <c r="V336" s="28" t="s">
        <v>454</v>
      </c>
      <c r="W336" s="78" t="n">
        <f aca="false">G336*S336+H336*T336+I336*U336</f>
        <v>0</v>
      </c>
      <c r="X336" s="25"/>
      <c r="Y336" s="25"/>
      <c r="Z336" s="25"/>
    </row>
    <row r="337" customFormat="false" ht="15.75" hidden="false" customHeight="false" outlineLevel="0" collapsed="false">
      <c r="A337" s="25"/>
      <c r="B337" s="25"/>
      <c r="C337" s="25"/>
      <c r="D337" s="25"/>
      <c r="E337" s="25"/>
      <c r="F337" s="28" t="s">
        <v>455</v>
      </c>
      <c r="G337" s="103" t="n">
        <v>0</v>
      </c>
      <c r="H337" s="76" t="n">
        <v>0</v>
      </c>
      <c r="I337" s="77" t="n">
        <v>0</v>
      </c>
      <c r="J337" s="25"/>
      <c r="K337" s="61" t="n">
        <v>331</v>
      </c>
      <c r="L337" s="62" t="n">
        <f aca="false">$B$17+$B$18*EXP(-K337/$B$21)+$B$19*EXP(-K337/$B$22)+$B$20*EXP(-K337/$B$23)</f>
        <v>0.314108629365198</v>
      </c>
      <c r="M337" s="63" t="n">
        <f aca="false">EXP(-K337/$D$9)</f>
        <v>6.57160931357668E-013</v>
      </c>
      <c r="N337" s="63" t="n">
        <f aca="false">EXP(-K337/$D$8)</f>
        <v>0.0479931374682684</v>
      </c>
      <c r="O337" s="64" t="n">
        <f aca="false">(K337*$B$17+$B$18*$B$21*(1-EXP(-K337/$B$21))+$B$19*$B$22*(1-EXP(-K337/$B$22))+$B$20*$B$23*(1-EXP(-K337/$B$23)))*$C$7</f>
        <v>2.27788485397529E-013</v>
      </c>
      <c r="P337" s="64" t="n">
        <f aca="false">$D$9*(1-EXP(-K337/$D$9))*$C$9</f>
        <v>2.3656126372789E-012</v>
      </c>
      <c r="Q337" s="65" t="n">
        <f aca="false">$D$8*(1-EXP(-K337/$D$8))*$C$8</f>
        <v>3.72421520599895E-011</v>
      </c>
      <c r="R337" s="66" t="n">
        <f aca="false">$B$13-K337</f>
        <v>169</v>
      </c>
      <c r="S337" s="67" t="n">
        <f aca="false">VLOOKUP($R337,$K$6:$Q$506,5)/$C$26</f>
        <v>0.429761262832477</v>
      </c>
      <c r="T337" s="68" t="n">
        <f aca="false">VLOOKUP($R337,$K$6:$Q$506,6)/$C$26</f>
        <v>7.55597568297179</v>
      </c>
      <c r="U337" s="69" t="n">
        <f aca="false">VLOOKUP($R337,$K$6:$Q$506,7)/$C$26</f>
        <v>98.4430501102708</v>
      </c>
      <c r="V337" s="28" t="s">
        <v>455</v>
      </c>
      <c r="W337" s="78" t="n">
        <f aca="false">G337*S337+H337*T337+I337*U337</f>
        <v>0</v>
      </c>
      <c r="X337" s="25"/>
      <c r="Y337" s="25"/>
      <c r="Z337" s="25"/>
    </row>
    <row r="338" customFormat="false" ht="15.75" hidden="false" customHeight="false" outlineLevel="0" collapsed="false">
      <c r="A338" s="25"/>
      <c r="B338" s="25"/>
      <c r="C338" s="25"/>
      <c r="D338" s="25"/>
      <c r="E338" s="25"/>
      <c r="F338" s="28" t="s">
        <v>456</v>
      </c>
      <c r="G338" s="103" t="n">
        <v>0</v>
      </c>
      <c r="H338" s="76" t="n">
        <v>0</v>
      </c>
      <c r="I338" s="77" t="n">
        <v>0</v>
      </c>
      <c r="J338" s="25"/>
      <c r="K338" s="61" t="n">
        <v>332</v>
      </c>
      <c r="L338" s="62" t="n">
        <f aca="false">$B$17+$B$18*EXP(-K338/$B$21)+$B$19*EXP(-K338/$B$22)+$B$20*EXP(-K338/$B$23)</f>
        <v>0.313862678205434</v>
      </c>
      <c r="M338" s="63" t="n">
        <f aca="false">EXP(-K338/$D$9)</f>
        <v>6.03763868058242E-013</v>
      </c>
      <c r="N338" s="63" t="n">
        <f aca="false">EXP(-K338/$D$8)</f>
        <v>0.047554847035535</v>
      </c>
      <c r="O338" s="64" t="n">
        <f aca="false">(K338*$B$17+$B$18*$B$21*(1-EXP(-K338/$B$21))+$B$19*$B$22*(1-EXP(-K338/$B$22))+$B$20*$B$23*(1-EXP(-K338/$B$23)))*$C$7</f>
        <v>2.28323790195283E-013</v>
      </c>
      <c r="P338" s="64" t="n">
        <f aca="false">$D$9*(1-EXP(-K338/$D$9))*$C$9</f>
        <v>2.36561263727903E-012</v>
      </c>
      <c r="Q338" s="65" t="n">
        <f aca="false">$D$8*(1-EXP(-K338/$D$8))*$C$8</f>
        <v>3.72592978176355E-011</v>
      </c>
      <c r="R338" s="66" t="n">
        <f aca="false">$B$13-K338</f>
        <v>168</v>
      </c>
      <c r="S338" s="67" t="n">
        <f aca="false">VLOOKUP($R338,$K$6:$Q$506,5)/$C$26</f>
        <v>0.427766982579864</v>
      </c>
      <c r="T338" s="68" t="n">
        <f aca="false">VLOOKUP($R338,$K$6:$Q$506,6)/$C$26</f>
        <v>7.55597528029113</v>
      </c>
      <c r="U338" s="69" t="n">
        <f aca="false">VLOOKUP($R338,$K$6:$Q$506,7)/$C$26</f>
        <v>98.1987332667835</v>
      </c>
      <c r="V338" s="28" t="s">
        <v>456</v>
      </c>
      <c r="W338" s="78" t="n">
        <f aca="false">G338*S338+H338*T338+I338*U338</f>
        <v>0</v>
      </c>
      <c r="X338" s="25"/>
      <c r="Y338" s="25"/>
      <c r="Z338" s="25"/>
    </row>
    <row r="339" customFormat="false" ht="15.75" hidden="false" customHeight="false" outlineLevel="0" collapsed="false">
      <c r="A339" s="25"/>
      <c r="B339" s="25"/>
      <c r="C339" s="25"/>
      <c r="D339" s="25"/>
      <c r="E339" s="25"/>
      <c r="F339" s="28" t="s">
        <v>457</v>
      </c>
      <c r="G339" s="103" t="n">
        <v>0</v>
      </c>
      <c r="H339" s="76" t="n">
        <v>0</v>
      </c>
      <c r="I339" s="77" t="n">
        <v>0</v>
      </c>
      <c r="J339" s="25"/>
      <c r="K339" s="61" t="n">
        <v>333</v>
      </c>
      <c r="L339" s="62" t="n">
        <f aca="false">$B$17+$B$18*EXP(-K339/$B$21)+$B$19*EXP(-K339/$B$22)+$B$20*EXP(-K339/$B$23)</f>
        <v>0.313617371571551</v>
      </c>
      <c r="M339" s="63" t="n">
        <f aca="false">EXP(-K339/$D$9)</f>
        <v>5.54705538595463E-013</v>
      </c>
      <c r="N339" s="63" t="n">
        <f aca="false">EXP(-K339/$D$8)</f>
        <v>0.0471205592272091</v>
      </c>
      <c r="O339" s="64" t="n">
        <f aca="false">(K339*$B$17+$B$18*$B$21*(1-EXP(-K339/$B$21))+$B$19*$B$22*(1-EXP(-K339/$B$22))+$B$20*$B$23*(1-EXP(-K339/$B$23)))*$C$7</f>
        <v>2.28858676227884E-013</v>
      </c>
      <c r="P339" s="64" t="n">
        <f aca="false">$D$9*(1-EXP(-K339/$D$9))*$C$9</f>
        <v>2.36561263727914E-012</v>
      </c>
      <c r="Q339" s="65" t="n">
        <f aca="false">$D$8*(1-EXP(-K339/$D$8))*$C$8</f>
        <v>3.72762869941131E-011</v>
      </c>
      <c r="R339" s="66" t="n">
        <f aca="false">$B$13-K339</f>
        <v>167</v>
      </c>
      <c r="S339" s="67" t="n">
        <f aca="false">VLOOKUP($R339,$K$6:$Q$506,5)/$C$26</f>
        <v>0.425770258265331</v>
      </c>
      <c r="T339" s="68" t="n">
        <f aca="false">VLOOKUP($R339,$K$6:$Q$506,6)/$C$26</f>
        <v>7.55597484199726</v>
      </c>
      <c r="U339" s="69" t="n">
        <f aca="false">VLOOKUP($R339,$K$6:$Q$506,7)/$C$26</f>
        <v>97.9521646710201</v>
      </c>
      <c r="V339" s="28" t="s">
        <v>457</v>
      </c>
      <c r="W339" s="78" t="n">
        <f aca="false">G339*S339+H339*T339+I339*U339</f>
        <v>0</v>
      </c>
      <c r="X339" s="25"/>
      <c r="Y339" s="25"/>
      <c r="Z339" s="25"/>
    </row>
    <row r="340" customFormat="false" ht="15.75" hidden="false" customHeight="false" outlineLevel="0" collapsed="false">
      <c r="A340" s="25"/>
      <c r="B340" s="25"/>
      <c r="C340" s="25"/>
      <c r="D340" s="25"/>
      <c r="E340" s="25"/>
      <c r="F340" s="28" t="s">
        <v>458</v>
      </c>
      <c r="G340" s="103" t="n">
        <v>0</v>
      </c>
      <c r="H340" s="76" t="n">
        <v>0</v>
      </c>
      <c r="I340" s="77" t="n">
        <v>0</v>
      </c>
      <c r="J340" s="25"/>
      <c r="K340" s="61" t="n">
        <v>334</v>
      </c>
      <c r="L340" s="62" t="n">
        <f aca="false">$B$17+$B$18*EXP(-K340/$B$21)+$B$19*EXP(-K340/$B$22)+$B$20*EXP(-K340/$B$23)</f>
        <v>0.313372707245412</v>
      </c>
      <c r="M340" s="63" t="n">
        <f aca="false">EXP(-K340/$D$9)</f>
        <v>5.09633402770634E-013</v>
      </c>
      <c r="N340" s="63" t="n">
        <f aca="false">EXP(-K340/$D$8)</f>
        <v>0.0466902374898984</v>
      </c>
      <c r="O340" s="64" t="n">
        <f aca="false">(K340*$B$17+$B$18*$B$21*(1-EXP(-K340/$B$21))+$B$19*$B$22*(1-EXP(-K340/$B$22))+$B$20*$B$23*(1-EXP(-K340/$B$23)))*$C$7</f>
        <v>2.29393144592273E-013</v>
      </c>
      <c r="P340" s="64" t="n">
        <f aca="false">$D$9*(1-EXP(-K340/$D$9))*$C$9</f>
        <v>2.36561263727925E-012</v>
      </c>
      <c r="Q340" s="65" t="n">
        <f aca="false">$D$8*(1-EXP(-K340/$D$8))*$C$8</f>
        <v>3.72931210193774E-011</v>
      </c>
      <c r="R340" s="66" t="n">
        <f aca="false">$B$13-K340</f>
        <v>166</v>
      </c>
      <c r="S340" s="67" t="n">
        <f aca="false">VLOOKUP($R340,$K$6:$Q$506,5)/$C$26</f>
        <v>0.42377107299558</v>
      </c>
      <c r="T340" s="68" t="n">
        <f aca="false">VLOOKUP($R340,$K$6:$Q$506,6)/$C$26</f>
        <v>7.55597436494055</v>
      </c>
      <c r="U340" s="69" t="n">
        <f aca="false">VLOOKUP($R340,$K$6:$Q$506,7)/$C$26</f>
        <v>97.7033235696496</v>
      </c>
      <c r="V340" s="28" t="s">
        <v>458</v>
      </c>
      <c r="W340" s="78" t="n">
        <f aca="false">G340*S340+H340*T340+I340*U340</f>
        <v>0</v>
      </c>
      <c r="X340" s="25"/>
      <c r="Y340" s="25"/>
      <c r="Z340" s="25"/>
    </row>
    <row r="341" customFormat="false" ht="15.75" hidden="false" customHeight="false" outlineLevel="0" collapsed="false">
      <c r="A341" s="25"/>
      <c r="B341" s="25"/>
      <c r="C341" s="25"/>
      <c r="D341" s="25"/>
      <c r="E341" s="25"/>
      <c r="F341" s="28" t="s">
        <v>459</v>
      </c>
      <c r="G341" s="103" t="n">
        <v>0</v>
      </c>
      <c r="H341" s="76" t="n">
        <v>0</v>
      </c>
      <c r="I341" s="77" t="n">
        <v>0</v>
      </c>
      <c r="J341" s="25"/>
      <c r="K341" s="61" t="n">
        <v>335</v>
      </c>
      <c r="L341" s="62" t="n">
        <f aca="false">$B$17+$B$18*EXP(-K341/$B$21)+$B$19*EXP(-K341/$B$22)+$B$20*EXP(-K341/$B$23)</f>
        <v>0.313128683030312</v>
      </c>
      <c r="M341" s="63" t="n">
        <f aca="false">EXP(-K341/$D$9)</f>
        <v>4.68223565744832E-013</v>
      </c>
      <c r="N341" s="63" t="n">
        <f aca="false">EXP(-K341/$D$8)</f>
        <v>0.0462638456040293</v>
      </c>
      <c r="O341" s="64" t="n">
        <f aca="false">(K341*$B$17+$B$18*$B$21*(1-EXP(-K341/$B$21))+$B$19*$B$22*(1-EXP(-K341/$B$22))+$B$20*$B$23*(1-EXP(-K341/$B$23)))*$C$7</f>
        <v>2.29927196381625E-013</v>
      </c>
      <c r="P341" s="64" t="n">
        <f aca="false">$D$9*(1-EXP(-K341/$D$9))*$C$9</f>
        <v>2.36561263727935E-012</v>
      </c>
      <c r="Q341" s="65" t="n">
        <f aca="false">$D$8*(1-EXP(-K341/$D$8))*$C$8</f>
        <v>3.73098013103245E-011</v>
      </c>
      <c r="R341" s="66" t="n">
        <f aca="false">$B$13-K341</f>
        <v>165</v>
      </c>
      <c r="S341" s="67" t="n">
        <f aca="false">VLOOKUP($R341,$K$6:$Q$506,5)/$C$26</f>
        <v>0.421769409537869</v>
      </c>
      <c r="T341" s="68" t="n">
        <f aca="false">VLOOKUP($R341,$K$6:$Q$506,6)/$C$26</f>
        <v>7.5559738456928</v>
      </c>
      <c r="U341" s="69" t="n">
        <f aca="false">VLOOKUP($R341,$K$6:$Q$506,7)/$C$26</f>
        <v>97.4521890180673</v>
      </c>
      <c r="V341" s="28" t="s">
        <v>459</v>
      </c>
      <c r="W341" s="78" t="n">
        <f aca="false">G341*S341+H341*T341+I341*U341</f>
        <v>0</v>
      </c>
      <c r="X341" s="25"/>
      <c r="Y341" s="25"/>
      <c r="Z341" s="25"/>
    </row>
    <row r="342" customFormat="false" ht="15.75" hidden="false" customHeight="false" outlineLevel="0" collapsed="false">
      <c r="A342" s="25"/>
      <c r="B342" s="25"/>
      <c r="C342" s="25"/>
      <c r="D342" s="25"/>
      <c r="E342" s="25"/>
      <c r="F342" s="28" t="s">
        <v>460</v>
      </c>
      <c r="G342" s="103" t="n">
        <v>0</v>
      </c>
      <c r="H342" s="76" t="n">
        <v>0</v>
      </c>
      <c r="I342" s="77" t="n">
        <v>0</v>
      </c>
      <c r="J342" s="25"/>
      <c r="K342" s="61" t="n">
        <v>336</v>
      </c>
      <c r="L342" s="62" t="n">
        <f aca="false">$B$17+$B$18*EXP(-K342/$B$21)+$B$19*EXP(-K342/$B$22)+$B$20*EXP(-K342/$B$23)</f>
        <v>0.312885296750507</v>
      </c>
      <c r="M342" s="63" t="n">
        <f aca="false">EXP(-K342/$D$9)</f>
        <v>4.30178450484089E-013</v>
      </c>
      <c r="N342" s="63" t="n">
        <f aca="false">EXP(-K342/$D$8)</f>
        <v>0.0458413476807979</v>
      </c>
      <c r="O342" s="64" t="n">
        <f aca="false">(K342*$B$17+$B$18*$B$21*(1-EXP(-K342/$B$21))+$B$19*$B$22*(1-EXP(-K342/$B$22))+$B$20*$B$23*(1-EXP(-K342/$B$23)))*$C$7</f>
        <v>2.30460832685389E-013</v>
      </c>
      <c r="P342" s="64" t="n">
        <f aca="false">$D$9*(1-EXP(-K342/$D$9))*$C$9</f>
        <v>2.36561263727944E-012</v>
      </c>
      <c r="Q342" s="65" t="n">
        <f aca="false">$D$8*(1-EXP(-K342/$D$8))*$C$8</f>
        <v>3.7326329270911E-011</v>
      </c>
      <c r="R342" s="66" t="n">
        <f aca="false">$B$13-K342</f>
        <v>164</v>
      </c>
      <c r="S342" s="67" t="n">
        <f aca="false">VLOOKUP($R342,$K$6:$Q$506,5)/$C$26</f>
        <v>0.419765250310923</v>
      </c>
      <c r="T342" s="68" t="n">
        <f aca="false">VLOOKUP($R342,$K$6:$Q$506,6)/$C$26</f>
        <v>7.55597328052261</v>
      </c>
      <c r="U342" s="69" t="n">
        <f aca="false">VLOOKUP($R342,$K$6:$Q$506,7)/$C$26</f>
        <v>97.1987398786323</v>
      </c>
      <c r="V342" s="28" t="s">
        <v>460</v>
      </c>
      <c r="W342" s="78" t="n">
        <f aca="false">G342*S342+H342*T342+I342*U342</f>
        <v>0</v>
      </c>
      <c r="X342" s="25"/>
      <c r="Y342" s="25"/>
      <c r="Z342" s="25"/>
    </row>
    <row r="343" customFormat="false" ht="15.75" hidden="false" customHeight="false" outlineLevel="0" collapsed="false">
      <c r="A343" s="25"/>
      <c r="B343" s="25"/>
      <c r="C343" s="25"/>
      <c r="D343" s="25"/>
      <c r="E343" s="25"/>
      <c r="F343" s="28" t="s">
        <v>461</v>
      </c>
      <c r="G343" s="103" t="n">
        <v>0</v>
      </c>
      <c r="H343" s="76" t="n">
        <v>0</v>
      </c>
      <c r="I343" s="77" t="n">
        <v>0</v>
      </c>
      <c r="J343" s="25"/>
      <c r="K343" s="61" t="n">
        <v>337</v>
      </c>
      <c r="L343" s="62" t="n">
        <f aca="false">$B$17+$B$18*EXP(-K343/$B$21)+$B$19*EXP(-K343/$B$22)+$B$20*EXP(-K343/$B$23)</f>
        <v>0.312642546250736</v>
      </c>
      <c r="M343" s="63" t="n">
        <f aca="false">EXP(-K343/$D$9)</f>
        <v>3.95224659328105E-013</v>
      </c>
      <c r="N343" s="63" t="n">
        <f aca="false">EXP(-K343/$D$8)</f>
        <v>0.0454227081591499</v>
      </c>
      <c r="O343" s="64" t="n">
        <f aca="false">(K343*$B$17+$B$18*$B$21*(1-EXP(-K343/$B$21))+$B$19*$B$22*(1-EXP(-K343/$B$22))+$B$20*$B$23*(1-EXP(-K343/$B$23)))*$C$7</f>
        <v>2.30994054589322E-013</v>
      </c>
      <c r="P343" s="64" t="n">
        <f aca="false">$D$9*(1-EXP(-K343/$D$9))*$C$9</f>
        <v>2.36561263727952E-012</v>
      </c>
      <c r="Q343" s="65" t="n">
        <f aca="false">$D$8*(1-EXP(-K343/$D$8))*$C$8</f>
        <v>3.73427062922721E-011</v>
      </c>
      <c r="R343" s="66" t="n">
        <f aca="false">$B$13-K343</f>
        <v>163</v>
      </c>
      <c r="S343" s="67" t="n">
        <f aca="false">VLOOKUP($R343,$K$6:$Q$506,5)/$C$26</f>
        <v>0.417758577375597</v>
      </c>
      <c r="T343" s="68" t="n">
        <f aca="false">VLOOKUP($R343,$K$6:$Q$506,6)/$C$26</f>
        <v>7.5559726653686</v>
      </c>
      <c r="U343" s="69" t="n">
        <f aca="false">VLOOKUP($R343,$K$6:$Q$506,7)/$C$26</f>
        <v>96.9429548188879</v>
      </c>
      <c r="V343" s="28" t="s">
        <v>461</v>
      </c>
      <c r="W343" s="78" t="n">
        <f aca="false">G343*S343+H343*T343+I343*U343</f>
        <v>0</v>
      </c>
      <c r="X343" s="25"/>
      <c r="Y343" s="25"/>
      <c r="Z343" s="25"/>
    </row>
    <row r="344" customFormat="false" ht="15.75" hidden="false" customHeight="false" outlineLevel="0" collapsed="false">
      <c r="A344" s="25"/>
      <c r="B344" s="25"/>
      <c r="C344" s="25"/>
      <c r="D344" s="25"/>
      <c r="E344" s="25"/>
      <c r="F344" s="28" t="s">
        <v>462</v>
      </c>
      <c r="G344" s="103" t="n">
        <v>0</v>
      </c>
      <c r="H344" s="76" t="n">
        <v>0</v>
      </c>
      <c r="I344" s="77" t="n">
        <v>0</v>
      </c>
      <c r="J344" s="25"/>
      <c r="K344" s="61" t="n">
        <v>338</v>
      </c>
      <c r="L344" s="62" t="n">
        <f aca="false">$B$17+$B$18*EXP(-K344/$B$21)+$B$19*EXP(-K344/$B$22)+$B$20*EXP(-K344/$B$23)</f>
        <v>0.31240042939577</v>
      </c>
      <c r="M344" s="63" t="n">
        <f aca="false">EXP(-K344/$D$9)</f>
        <v>3.63111009315411E-013</v>
      </c>
      <c r="N344" s="63" t="n">
        <f aca="false">EXP(-K344/$D$8)</f>
        <v>0.0450078918027873</v>
      </c>
      <c r="O344" s="64" t="n">
        <f aca="false">(K344*$B$17+$B$18*$B$21*(1-EXP(-K344/$B$21))+$B$19*$B$22*(1-EXP(-K344/$B$22))+$B$20*$B$23*(1-EXP(-K344/$B$23)))*$C$7</f>
        <v>2.31526863175524E-013</v>
      </c>
      <c r="P344" s="64" t="n">
        <f aca="false">$D$9*(1-EXP(-K344/$D$9))*$C$9</f>
        <v>2.3656126372796E-012</v>
      </c>
      <c r="Q344" s="65" t="n">
        <f aca="false">$D$8*(1-EXP(-K344/$D$8))*$C$8</f>
        <v>3.73589337528384E-011</v>
      </c>
      <c r="R344" s="66" t="n">
        <f aca="false">$B$13-K344</f>
        <v>162</v>
      </c>
      <c r="S344" s="67" t="n">
        <f aca="false">VLOOKUP($R344,$K$6:$Q$506,5)/$C$26</f>
        <v>0.415749372425269</v>
      </c>
      <c r="T344" s="68" t="n">
        <f aca="false">VLOOKUP($R344,$K$6:$Q$506,6)/$C$26</f>
        <v>7.55597199581018</v>
      </c>
      <c r="U344" s="69" t="n">
        <f aca="false">VLOOKUP($R344,$K$6:$Q$506,7)/$C$26</f>
        <v>96.6848123097665</v>
      </c>
      <c r="V344" s="28" t="s">
        <v>462</v>
      </c>
      <c r="W344" s="78" t="n">
        <f aca="false">G344*S344+H344*T344+I344*U344</f>
        <v>0</v>
      </c>
      <c r="X344" s="25"/>
      <c r="Y344" s="25"/>
      <c r="Z344" s="25"/>
    </row>
    <row r="345" customFormat="false" ht="15.75" hidden="false" customHeight="false" outlineLevel="0" collapsed="false">
      <c r="A345" s="25"/>
      <c r="B345" s="25"/>
      <c r="C345" s="25"/>
      <c r="D345" s="25"/>
      <c r="E345" s="25"/>
      <c r="F345" s="28" t="s">
        <v>463</v>
      </c>
      <c r="G345" s="103" t="n">
        <v>0</v>
      </c>
      <c r="H345" s="76" t="n">
        <v>0</v>
      </c>
      <c r="I345" s="77" t="n">
        <v>0</v>
      </c>
      <c r="J345" s="25"/>
      <c r="K345" s="61" t="n">
        <v>339</v>
      </c>
      <c r="L345" s="62" t="n">
        <f aca="false">$B$17+$B$18*EXP(-K345/$B$21)+$B$19*EXP(-K345/$B$22)+$B$20*EXP(-K345/$B$23)</f>
        <v>0.312158944069969</v>
      </c>
      <c r="M345" s="63" t="n">
        <f aca="false">EXP(-K345/$D$9)</f>
        <v>3.33606727146542E-013</v>
      </c>
      <c r="N345" s="63" t="n">
        <f aca="false">EXP(-K345/$D$8)</f>
        <v>0.0445968636972023</v>
      </c>
      <c r="O345" s="64" t="n">
        <f aca="false">(K345*$B$17+$B$18*$B$21*(1-EXP(-K345/$B$21))+$B$19*$B$22*(1-EXP(-K345/$B$22))+$B$20*$B$23*(1-EXP(-K345/$B$23)))*$C$7</f>
        <v>2.32059259522471E-013</v>
      </c>
      <c r="P345" s="64" t="n">
        <f aca="false">$D$9*(1-EXP(-K345/$D$9))*$C$9</f>
        <v>2.36561263727967E-012</v>
      </c>
      <c r="Q345" s="65" t="n">
        <f aca="false">$D$8*(1-EXP(-K345/$D$8))*$C$8</f>
        <v>3.73750130184526E-011</v>
      </c>
      <c r="R345" s="66" t="n">
        <f aca="false">$B$13-K345</f>
        <v>161</v>
      </c>
      <c r="S345" s="67" t="n">
        <f aca="false">VLOOKUP($R345,$K$6:$Q$506,5)/$C$26</f>
        <v>0.413737616775983</v>
      </c>
      <c r="T345" s="68" t="n">
        <f aca="false">VLOOKUP($R345,$K$6:$Q$506,6)/$C$26</f>
        <v>7.5559712670358</v>
      </c>
      <c r="U345" s="69" t="n">
        <f aca="false">VLOOKUP($R345,$K$6:$Q$506,7)/$C$26</f>
        <v>96.424290623777</v>
      </c>
      <c r="V345" s="28" t="s">
        <v>463</v>
      </c>
      <c r="W345" s="78" t="n">
        <f aca="false">G345*S345+H345*T345+I345*U345</f>
        <v>0</v>
      </c>
      <c r="X345" s="25"/>
      <c r="Y345" s="25"/>
      <c r="Z345" s="25"/>
    </row>
    <row r="346" customFormat="false" ht="15.75" hidden="false" customHeight="false" outlineLevel="0" collapsed="false">
      <c r="A346" s="25"/>
      <c r="B346" s="25"/>
      <c r="C346" s="25"/>
      <c r="D346" s="25"/>
      <c r="E346" s="25"/>
      <c r="F346" s="28" t="s">
        <v>464</v>
      </c>
      <c r="G346" s="103" t="n">
        <v>0</v>
      </c>
      <c r="H346" s="76" t="n">
        <v>0</v>
      </c>
      <c r="I346" s="77" t="n">
        <v>0</v>
      </c>
      <c r="J346" s="25"/>
      <c r="K346" s="61" t="n">
        <v>340</v>
      </c>
      <c r="L346" s="62" t="n">
        <f aca="false">$B$17+$B$18*EXP(-K346/$B$21)+$B$19*EXP(-K346/$B$22)+$B$20*EXP(-K346/$B$23)</f>
        <v>0.311918088176844</v>
      </c>
      <c r="M346" s="63" t="n">
        <f aca="false">EXP(-K346/$D$9)</f>
        <v>3.06499790813982E-013</v>
      </c>
      <c r="N346" s="63" t="n">
        <f aca="false">EXP(-K346/$D$8)</f>
        <v>0.044189589246739</v>
      </c>
      <c r="O346" s="64" t="n">
        <f aca="false">(K346*$B$17+$B$18*$B$21*(1-EXP(-K346/$B$21))+$B$19*$B$22*(1-EXP(-K346/$B$22))+$B$20*$B$23*(1-EXP(-K346/$B$23)))*$C$7</f>
        <v>2.32591244705048E-013</v>
      </c>
      <c r="P346" s="64" t="n">
        <f aca="false">$D$9*(1-EXP(-K346/$D$9))*$C$9</f>
        <v>2.36561263727973E-012</v>
      </c>
      <c r="Q346" s="65" t="n">
        <f aca="false">$D$8*(1-EXP(-K346/$D$8))*$C$8</f>
        <v>3.73909454424836E-011</v>
      </c>
      <c r="R346" s="66" t="n">
        <f aca="false">$B$13-K346</f>
        <v>160</v>
      </c>
      <c r="S346" s="67" t="n">
        <f aca="false">VLOOKUP($R346,$K$6:$Q$506,5)/$C$26</f>
        <v>0.411723291356306</v>
      </c>
      <c r="T346" s="68" t="n">
        <f aca="false">VLOOKUP($R346,$K$6:$Q$506,6)/$C$26</f>
        <v>7.55597047380839</v>
      </c>
      <c r="U346" s="69" t="n">
        <f aca="false">VLOOKUP($R346,$K$6:$Q$506,7)/$C$26</f>
        <v>96.1613678331765</v>
      </c>
      <c r="V346" s="28" t="s">
        <v>464</v>
      </c>
      <c r="W346" s="78" t="n">
        <f aca="false">G346*S346+H346*T346+I346*U346</f>
        <v>0</v>
      </c>
      <c r="X346" s="25"/>
      <c r="Y346" s="25"/>
      <c r="Z346" s="25"/>
    </row>
    <row r="347" customFormat="false" ht="15.75" hidden="false" customHeight="false" outlineLevel="0" collapsed="false">
      <c r="A347" s="25"/>
      <c r="B347" s="25"/>
      <c r="C347" s="25"/>
      <c r="D347" s="25"/>
      <c r="E347" s="25"/>
      <c r="F347" s="28" t="s">
        <v>465</v>
      </c>
      <c r="G347" s="103" t="n">
        <v>0</v>
      </c>
      <c r="H347" s="76" t="n">
        <v>0</v>
      </c>
      <c r="I347" s="77" t="n">
        <v>0</v>
      </c>
      <c r="J347" s="25"/>
      <c r="K347" s="61" t="n">
        <v>341</v>
      </c>
      <c r="L347" s="62" t="n">
        <f aca="false">$B$17+$B$18*EXP(-K347/$B$21)+$B$19*EXP(-K347/$B$22)+$B$20*EXP(-K347/$B$23)</f>
        <v>0.311677859638642</v>
      </c>
      <c r="M347" s="63" t="n">
        <f aca="false">EXP(-K347/$D$9)</f>
        <v>2.81595405981574E-013</v>
      </c>
      <c r="N347" s="63" t="n">
        <f aca="false">EXP(-K347/$D$8)</f>
        <v>0.0437860341716812</v>
      </c>
      <c r="O347" s="64" t="n">
        <f aca="false">(K347*$B$17+$B$18*$B$21*(1-EXP(-K347/$B$21))+$B$19*$B$22*(1-EXP(-K347/$B$22))+$B$20*$B$23*(1-EXP(-K347/$B$23)))*$C$7</f>
        <v>2.33122819794583E-013</v>
      </c>
      <c r="P347" s="64" t="n">
        <f aca="false">$D$9*(1-EXP(-K347/$D$9))*$C$9</f>
        <v>2.36561263727979E-012</v>
      </c>
      <c r="Q347" s="65" t="n">
        <f aca="false">$D$8*(1-EXP(-K347/$D$8))*$C$8</f>
        <v>3.74067323659412E-011</v>
      </c>
      <c r="R347" s="66" t="n">
        <f aca="false">$B$13-K347</f>
        <v>159</v>
      </c>
      <c r="S347" s="67" t="n">
        <f aca="false">VLOOKUP($R347,$K$6:$Q$506,5)/$C$26</f>
        <v>0.409706376696912</v>
      </c>
      <c r="T347" s="68" t="n">
        <f aca="false">VLOOKUP($R347,$K$6:$Q$506,6)/$C$26</f>
        <v>7.55596961042771</v>
      </c>
      <c r="U347" s="69" t="n">
        <f aca="false">VLOOKUP($R347,$K$6:$Q$506,7)/$C$26</f>
        <v>95.8960218081247</v>
      </c>
      <c r="V347" s="28" t="s">
        <v>465</v>
      </c>
      <c r="W347" s="78" t="n">
        <f aca="false">G347*S347+H347*T347+I347*U347</f>
        <v>0</v>
      </c>
      <c r="X347" s="25"/>
      <c r="Y347" s="25"/>
      <c r="Z347" s="25"/>
    </row>
    <row r="348" customFormat="false" ht="15.75" hidden="false" customHeight="false" outlineLevel="0" collapsed="false">
      <c r="A348" s="25"/>
      <c r="B348" s="25"/>
      <c r="C348" s="25"/>
      <c r="D348" s="25"/>
      <c r="E348" s="25"/>
      <c r="F348" s="28" t="s">
        <v>466</v>
      </c>
      <c r="G348" s="103" t="n">
        <v>0</v>
      </c>
      <c r="H348" s="76" t="n">
        <v>0</v>
      </c>
      <c r="I348" s="77" t="n">
        <v>0</v>
      </c>
      <c r="J348" s="25"/>
      <c r="K348" s="61" t="n">
        <v>342</v>
      </c>
      <c r="L348" s="62" t="n">
        <f aca="false">$B$17+$B$18*EXP(-K348/$B$21)+$B$19*EXP(-K348/$B$22)+$B$20*EXP(-K348/$B$23)</f>
        <v>0.311438256395932</v>
      </c>
      <c r="M348" s="63" t="n">
        <f aca="false">EXP(-K348/$D$9)</f>
        <v>2.58714606164456E-013</v>
      </c>
      <c r="N348" s="63" t="n">
        <f aca="false">EXP(-K348/$D$8)</f>
        <v>0.0433861645053674</v>
      </c>
      <c r="O348" s="64" t="n">
        <f aca="false">(K348*$B$17+$B$18*$B$21*(1-EXP(-K348/$B$21))+$B$19*$B$22*(1-EXP(-K348/$B$22))+$B$20*$B$23*(1-EXP(-K348/$B$23)))*$C$7</f>
        <v>2.33653985858878E-013</v>
      </c>
      <c r="P348" s="64" t="n">
        <f aca="false">$D$9*(1-EXP(-K348/$D$9))*$C$9</f>
        <v>2.36561263727984E-012</v>
      </c>
      <c r="Q348" s="65" t="n">
        <f aca="false">$D$8*(1-EXP(-K348/$D$8))*$C$8</f>
        <v>3.74223751175884E-011</v>
      </c>
      <c r="R348" s="66" t="n">
        <f aca="false">$B$13-K348</f>
        <v>158</v>
      </c>
      <c r="S348" s="67" t="n">
        <f aca="false">VLOOKUP($R348,$K$6:$Q$506,5)/$C$26</f>
        <v>0.407686852919874</v>
      </c>
      <c r="T348" s="68" t="n">
        <f aca="false">VLOOKUP($R348,$K$6:$Q$506,6)/$C$26</f>
        <v>7.55596867068937</v>
      </c>
      <c r="U348" s="69" t="n">
        <f aca="false">VLOOKUP($R348,$K$6:$Q$506,7)/$C$26</f>
        <v>95.6282302148208</v>
      </c>
      <c r="V348" s="28" t="s">
        <v>466</v>
      </c>
      <c r="W348" s="78" t="n">
        <f aca="false">G348*S348+H348*T348+I348*U348</f>
        <v>0</v>
      </c>
      <c r="X348" s="25"/>
      <c r="Y348" s="25"/>
      <c r="Z348" s="25"/>
    </row>
    <row r="349" customFormat="false" ht="15.75" hidden="false" customHeight="false" outlineLevel="0" collapsed="false">
      <c r="A349" s="25"/>
      <c r="B349" s="25"/>
      <c r="C349" s="25"/>
      <c r="D349" s="25"/>
      <c r="E349" s="25"/>
      <c r="F349" s="28" t="s">
        <v>467</v>
      </c>
      <c r="G349" s="103" t="n">
        <v>0</v>
      </c>
      <c r="H349" s="76" t="n">
        <v>0</v>
      </c>
      <c r="I349" s="77" t="n">
        <v>0</v>
      </c>
      <c r="J349" s="25"/>
      <c r="K349" s="61" t="n">
        <v>343</v>
      </c>
      <c r="L349" s="62" t="n">
        <f aca="false">$B$17+$B$18*EXP(-K349/$B$21)+$B$19*EXP(-K349/$B$22)+$B$20*EXP(-K349/$B$23)</f>
        <v>0.31119927640721</v>
      </c>
      <c r="M349" s="63" t="n">
        <f aca="false">EXP(-K349/$D$9)</f>
        <v>2.37692966650206E-013</v>
      </c>
      <c r="N349" s="63" t="n">
        <f aca="false">EXP(-K349/$D$8)</f>
        <v>0.0429899465913318</v>
      </c>
      <c r="O349" s="64" t="n">
        <f aca="false">(K349*$B$17+$B$18*$B$21*(1-EXP(-K349/$B$21))+$B$19*$B$22*(1-EXP(-K349/$B$22))+$B$20*$B$23*(1-EXP(-K349/$B$23)))*$C$7</f>
        <v>2.34184743962236E-013</v>
      </c>
      <c r="P349" s="64" t="n">
        <f aca="false">$D$9*(1-EXP(-K349/$D$9))*$C$9</f>
        <v>2.36561263727989E-012</v>
      </c>
      <c r="Q349" s="65" t="n">
        <f aca="false">$D$8*(1-EXP(-K349/$D$8))*$C$8</f>
        <v>3.74378750140536E-011</v>
      </c>
      <c r="R349" s="66" t="n">
        <f aca="false">$B$13-K349</f>
        <v>157</v>
      </c>
      <c r="S349" s="67" t="n">
        <f aca="false">VLOOKUP($R349,$K$6:$Q$506,5)/$C$26</f>
        <v>0.405664699727663</v>
      </c>
      <c r="T349" s="68" t="n">
        <f aca="false">VLOOKUP($R349,$K$6:$Q$506,6)/$C$26</f>
        <v>7.55596764784028</v>
      </c>
      <c r="U349" s="69" t="n">
        <f aca="false">VLOOKUP($R349,$K$6:$Q$506,7)/$C$26</f>
        <v>95.357970513624</v>
      </c>
      <c r="V349" s="28" t="s">
        <v>467</v>
      </c>
      <c r="W349" s="78" t="n">
        <f aca="false">G349*S349+H349*T349+I349*U349</f>
        <v>0</v>
      </c>
      <c r="X349" s="25"/>
      <c r="Y349" s="25"/>
      <c r="Z349" s="25"/>
    </row>
    <row r="350" customFormat="false" ht="15.75" hidden="false" customHeight="false" outlineLevel="0" collapsed="false">
      <c r="A350" s="25"/>
      <c r="B350" s="25"/>
      <c r="C350" s="25"/>
      <c r="D350" s="25"/>
      <c r="E350" s="25"/>
      <c r="F350" s="28" t="s">
        <v>468</v>
      </c>
      <c r="G350" s="103" t="n">
        <v>0</v>
      </c>
      <c r="H350" s="76" t="n">
        <v>0</v>
      </c>
      <c r="I350" s="77" t="n">
        <v>0</v>
      </c>
      <c r="J350" s="25"/>
      <c r="K350" s="61" t="n">
        <v>344</v>
      </c>
      <c r="L350" s="62" t="n">
        <f aca="false">$B$17+$B$18*EXP(-K350/$B$21)+$B$19*EXP(-K350/$B$22)+$B$20*EXP(-K350/$B$23)</f>
        <v>0.310960917648504</v>
      </c>
      <c r="M350" s="63" t="n">
        <f aca="false">EXP(-K350/$D$9)</f>
        <v>2.18379422919255E-013</v>
      </c>
      <c r="N350" s="63" t="n">
        <f aca="false">EXP(-K350/$D$8)</f>
        <v>0.0425973470804713</v>
      </c>
      <c r="O350" s="64" t="n">
        <f aca="false">(K350*$B$17+$B$18*$B$21*(1-EXP(-K350/$B$21))+$B$19*$B$22*(1-EXP(-K350/$B$22))+$B$20*$B$23*(1-EXP(-K350/$B$23)))*$C$7</f>
        <v>2.34715095165498E-013</v>
      </c>
      <c r="P350" s="64" t="n">
        <f aca="false">$D$9*(1-EXP(-K350/$D$9))*$C$9</f>
        <v>2.36561263727994E-012</v>
      </c>
      <c r="Q350" s="65" t="n">
        <f aca="false">$D$8*(1-EXP(-K350/$D$8))*$C$8</f>
        <v>3.74532333599412E-011</v>
      </c>
      <c r="R350" s="66" t="n">
        <f aca="false">$B$13-K350</f>
        <v>156</v>
      </c>
      <c r="S350" s="67" t="n">
        <f aca="false">VLOOKUP($R350,$K$6:$Q$506,5)/$C$26</f>
        <v>0.403639896391841</v>
      </c>
      <c r="T350" s="68" t="n">
        <f aca="false">VLOOKUP($R350,$K$6:$Q$506,6)/$C$26</f>
        <v>7.5559665345301</v>
      </c>
      <c r="U350" s="69" t="n">
        <f aca="false">VLOOKUP($R350,$K$6:$Q$506,7)/$C$26</f>
        <v>95.0852199571565</v>
      </c>
      <c r="V350" s="28" t="s">
        <v>468</v>
      </c>
      <c r="W350" s="78" t="n">
        <f aca="false">G350*S350+H350*T350+I350*U350</f>
        <v>0</v>
      </c>
      <c r="X350" s="25"/>
      <c r="Y350" s="25"/>
      <c r="Z350" s="25"/>
    </row>
    <row r="351" customFormat="false" ht="15.75" hidden="false" customHeight="false" outlineLevel="0" collapsed="false">
      <c r="A351" s="25"/>
      <c r="B351" s="25"/>
      <c r="C351" s="25"/>
      <c r="D351" s="25"/>
      <c r="E351" s="25"/>
      <c r="F351" s="28" t="s">
        <v>469</v>
      </c>
      <c r="G351" s="103" t="n">
        <v>0</v>
      </c>
      <c r="H351" s="76" t="n">
        <v>0</v>
      </c>
      <c r="I351" s="77" t="n">
        <v>0</v>
      </c>
      <c r="J351" s="25"/>
      <c r="K351" s="61" t="n">
        <v>345</v>
      </c>
      <c r="L351" s="62" t="n">
        <f aca="false">$B$17+$B$18*EXP(-K351/$B$21)+$B$19*EXP(-K351/$B$22)+$B$20*EXP(-K351/$B$23)</f>
        <v>0.310723178113003</v>
      </c>
      <c r="M351" s="63" t="n">
        <f aca="false">EXP(-K351/$D$9)</f>
        <v>2.00635185073556E-013</v>
      </c>
      <c r="N351" s="63" t="n">
        <f aca="false">EXP(-K351/$D$8)</f>
        <v>0.0422083329282389</v>
      </c>
      <c r="O351" s="64" t="n">
        <f aca="false">(K351*$B$17+$B$18*$B$21*(1-EXP(-K351/$B$21))+$B$19*$B$22*(1-EXP(-K351/$B$22))+$B$20*$B$23*(1-EXP(-K351/$B$23)))*$C$7</f>
        <v>2.35245040526067E-013</v>
      </c>
      <c r="P351" s="64" t="n">
        <f aca="false">$D$9*(1-EXP(-K351/$D$9))*$C$9</f>
        <v>2.36561263727998E-012</v>
      </c>
      <c r="Q351" s="65" t="n">
        <f aca="false">$D$8*(1-EXP(-K351/$D$8))*$C$8</f>
        <v>3.74684514479415E-011</v>
      </c>
      <c r="R351" s="66" t="n">
        <f aca="false">$B$13-K351</f>
        <v>155</v>
      </c>
      <c r="S351" s="67" t="n">
        <f aca="false">VLOOKUP($R351,$K$6:$Q$506,5)/$C$26</f>
        <v>0.401612421741438</v>
      </c>
      <c r="T351" s="68" t="n">
        <f aca="false">VLOOKUP($R351,$K$6:$Q$506,6)/$C$26</f>
        <v>7.55596532275842</v>
      </c>
      <c r="U351" s="69" t="n">
        <f aca="false">VLOOKUP($R351,$K$6:$Q$506,7)/$C$26</f>
        <v>94.8099555883885</v>
      </c>
      <c r="V351" s="28" t="s">
        <v>469</v>
      </c>
      <c r="W351" s="78" t="n">
        <f aca="false">G351*S351+H351*T351+I351*U351</f>
        <v>0</v>
      </c>
      <c r="X351" s="25"/>
      <c r="Y351" s="25"/>
      <c r="Z351" s="25"/>
    </row>
    <row r="352" customFormat="false" ht="15.75" hidden="false" customHeight="false" outlineLevel="0" collapsed="false">
      <c r="A352" s="25"/>
      <c r="B352" s="25"/>
      <c r="C352" s="25"/>
      <c r="D352" s="25"/>
      <c r="E352" s="25"/>
      <c r="F352" s="28" t="s">
        <v>470</v>
      </c>
      <c r="G352" s="103" t="n">
        <v>0</v>
      </c>
      <c r="H352" s="76" t="n">
        <v>0</v>
      </c>
      <c r="I352" s="77" t="n">
        <v>0</v>
      </c>
      <c r="J352" s="25"/>
      <c r="K352" s="61" t="n">
        <v>346</v>
      </c>
      <c r="L352" s="62" t="n">
        <f aca="false">$B$17+$B$18*EXP(-K352/$B$21)+$B$19*EXP(-K352/$B$22)+$B$20*EXP(-K352/$B$23)</f>
        <v>0.310486055810686</v>
      </c>
      <c r="M352" s="63" t="n">
        <f aca="false">EXP(-K352/$D$9)</f>
        <v>1.84332740472457E-013</v>
      </c>
      <c r="N352" s="63" t="n">
        <f aca="false">EXP(-K352/$D$8)</f>
        <v>0.0418228713918618</v>
      </c>
      <c r="O352" s="64" t="n">
        <f aca="false">(K352*$B$17+$B$18*$B$21*(1-EXP(-K352/$B$21))+$B$19*$B$22*(1-EXP(-K352/$B$22))+$B$20*$B$23*(1-EXP(-K352/$B$23)))*$C$7</f>
        <v>2.35774581097939E-013</v>
      </c>
      <c r="P352" s="64" t="n">
        <f aca="false">$D$9*(1-EXP(-K352/$D$9))*$C$9</f>
        <v>2.36561263728002E-012</v>
      </c>
      <c r="Q352" s="65" t="n">
        <f aca="false">$D$8*(1-EXP(-K352/$D$8))*$C$8</f>
        <v>3.74835305589396E-011</v>
      </c>
      <c r="R352" s="66" t="n">
        <f aca="false">$B$13-K352</f>
        <v>154</v>
      </c>
      <c r="S352" s="67" t="n">
        <f aca="false">VLOOKUP($R352,$K$6:$Q$506,5)/$C$26</f>
        <v>0.399582254151015</v>
      </c>
      <c r="T352" s="68" t="n">
        <f aca="false">VLOOKUP($R352,$K$6:$Q$506,6)/$C$26</f>
        <v>7.55596400381728</v>
      </c>
      <c r="U352" s="69" t="n">
        <f aca="false">VLOOKUP($R352,$K$6:$Q$506,7)/$C$26</f>
        <v>94.5321542387065</v>
      </c>
      <c r="V352" s="28" t="s">
        <v>470</v>
      </c>
      <c r="W352" s="78" t="n">
        <f aca="false">G352*S352+H352*T352+I352*U352</f>
        <v>0</v>
      </c>
      <c r="X352" s="25"/>
      <c r="Y352" s="25"/>
      <c r="Z352" s="25"/>
    </row>
    <row r="353" customFormat="false" ht="15.75" hidden="false" customHeight="false" outlineLevel="0" collapsed="false">
      <c r="A353" s="25"/>
      <c r="B353" s="25"/>
      <c r="C353" s="25"/>
      <c r="D353" s="25"/>
      <c r="E353" s="25"/>
      <c r="F353" s="28" t="s">
        <v>471</v>
      </c>
      <c r="G353" s="103" t="n">
        <v>0</v>
      </c>
      <c r="H353" s="76" t="n">
        <v>0</v>
      </c>
      <c r="I353" s="77" t="n">
        <v>0</v>
      </c>
      <c r="J353" s="25"/>
      <c r="K353" s="61" t="n">
        <v>347</v>
      </c>
      <c r="L353" s="62" t="n">
        <f aca="false">$B$17+$B$18*EXP(-K353/$B$21)+$B$19*EXP(-K353/$B$22)+$B$20*EXP(-K353/$B$23)</f>
        <v>0.31024954876796</v>
      </c>
      <c r="M353" s="63" t="n">
        <f aca="false">EXP(-K353/$D$9)</f>
        <v>1.69354937408557E-013</v>
      </c>
      <c r="N353" s="63" t="n">
        <f aca="false">EXP(-K353/$D$8)</f>
        <v>0.0414409300275863</v>
      </c>
      <c r="O353" s="64" t="n">
        <f aca="false">(K353*$B$17+$B$18*$B$21*(1-EXP(-K353/$B$21))+$B$19*$B$22*(1-EXP(-K353/$B$22))+$B$20*$B$23*(1-EXP(-K353/$B$23)))*$C$7</f>
        <v>2.36303717931734E-013</v>
      </c>
      <c r="P353" s="64" t="n">
        <f aca="false">$D$9*(1-EXP(-K353/$D$9))*$C$9</f>
        <v>2.36561263728005E-012</v>
      </c>
      <c r="Q353" s="65" t="n">
        <f aca="false">$D$8*(1-EXP(-K353/$D$8))*$C$8</f>
        <v>3.74984719621229E-011</v>
      </c>
      <c r="R353" s="66" t="n">
        <f aca="false">$B$13-K353</f>
        <v>153</v>
      </c>
      <c r="S353" s="67" t="n">
        <f aca="false">VLOOKUP($R353,$K$6:$Q$506,5)/$C$26</f>
        <v>0.397549371528389</v>
      </c>
      <c r="T353" s="68" t="n">
        <f aca="false">VLOOKUP($R353,$K$6:$Q$506,6)/$C$26</f>
        <v>7.55596256822858</v>
      </c>
      <c r="U353" s="69" t="n">
        <f aca="false">VLOOKUP($R353,$K$6:$Q$506,7)/$C$26</f>
        <v>94.2517925259624</v>
      </c>
      <c r="V353" s="28" t="s">
        <v>471</v>
      </c>
      <c r="W353" s="78" t="n">
        <f aca="false">G353*S353+H353*T353+I353*U353</f>
        <v>0</v>
      </c>
      <c r="X353" s="25"/>
      <c r="Y353" s="25"/>
      <c r="Z353" s="25"/>
    </row>
    <row r="354" customFormat="false" ht="15.75" hidden="false" customHeight="false" outlineLevel="0" collapsed="false">
      <c r="A354" s="25"/>
      <c r="B354" s="25"/>
      <c r="C354" s="25"/>
      <c r="D354" s="25"/>
      <c r="E354" s="25"/>
      <c r="F354" s="28" t="s">
        <v>472</v>
      </c>
      <c r="G354" s="103" t="n">
        <v>0</v>
      </c>
      <c r="H354" s="76" t="n">
        <v>0</v>
      </c>
      <c r="I354" s="77" t="n">
        <v>0</v>
      </c>
      <c r="J354" s="25"/>
      <c r="K354" s="61" t="n">
        <v>348</v>
      </c>
      <c r="L354" s="62" t="n">
        <f aca="false">$B$17+$B$18*EXP(-K354/$B$21)+$B$19*EXP(-K354/$B$22)+$B$20*EXP(-K354/$B$23)</f>
        <v>0.310013655027315</v>
      </c>
      <c r="M354" s="63" t="n">
        <f aca="false">EXP(-K354/$D$9)</f>
        <v>1.55594143238714E-013</v>
      </c>
      <c r="N354" s="63" t="n">
        <f aca="false">EXP(-K354/$D$8)</f>
        <v>0.0410624766879463</v>
      </c>
      <c r="O354" s="64" t="n">
        <f aca="false">(K354*$B$17+$B$18*$B$21*(1-EXP(-K354/$B$21))+$B$19*$B$22*(1-EXP(-K354/$B$22))+$B$20*$B$23*(1-EXP(-K354/$B$23)))*$C$7</f>
        <v>2.36832452074718E-013</v>
      </c>
      <c r="P354" s="64" t="n">
        <f aca="false">$D$9*(1-EXP(-K354/$D$9))*$C$9</f>
        <v>2.36561263728009E-012</v>
      </c>
      <c r="Q354" s="65" t="n">
        <f aca="false">$D$8*(1-EXP(-K354/$D$8))*$C$8</f>
        <v>3.75132769150883E-011</v>
      </c>
      <c r="R354" s="66" t="n">
        <f aca="false">$B$13-K354</f>
        <v>152</v>
      </c>
      <c r="S354" s="67" t="n">
        <f aca="false">VLOOKUP($R354,$K$6:$Q$506,5)/$C$26</f>
        <v>0.395513751302023</v>
      </c>
      <c r="T354" s="68" t="n">
        <f aca="false">VLOOKUP($R354,$K$6:$Q$506,6)/$C$26</f>
        <v>7.55596100567597</v>
      </c>
      <c r="U354" s="69" t="n">
        <f aca="false">VLOOKUP($R354,$K$6:$Q$506,7)/$C$26</f>
        <v>93.9688468525065</v>
      </c>
      <c r="V354" s="28" t="s">
        <v>472</v>
      </c>
      <c r="W354" s="78" t="n">
        <f aca="false">G354*S354+H354*T354+I354*U354</f>
        <v>0</v>
      </c>
      <c r="X354" s="25"/>
      <c r="Y354" s="25"/>
      <c r="Z354" s="25"/>
    </row>
    <row r="355" customFormat="false" ht="15.75" hidden="false" customHeight="false" outlineLevel="0" collapsed="false">
      <c r="A355" s="25"/>
      <c r="B355" s="25"/>
      <c r="C355" s="25"/>
      <c r="D355" s="25"/>
      <c r="E355" s="25"/>
      <c r="F355" s="28" t="s">
        <v>473</v>
      </c>
      <c r="G355" s="103" t="n">
        <v>0</v>
      </c>
      <c r="H355" s="76" t="n">
        <v>0</v>
      </c>
      <c r="I355" s="77" t="n">
        <v>0</v>
      </c>
      <c r="J355" s="25"/>
      <c r="K355" s="61" t="n">
        <v>349</v>
      </c>
      <c r="L355" s="62" t="n">
        <f aca="false">$B$17+$B$18*EXP(-K355/$B$21)+$B$19*EXP(-K355/$B$22)+$B$20*EXP(-K355/$B$23)</f>
        <v>0.309778372646985</v>
      </c>
      <c r="M355" s="63" t="n">
        <f aca="false">EXP(-K355/$D$9)</f>
        <v>1.42951470920424E-013</v>
      </c>
      <c r="N355" s="63" t="n">
        <f aca="false">EXP(-K355/$D$8)</f>
        <v>0.040687479519058</v>
      </c>
      <c r="O355" s="64" t="n">
        <f aca="false">(K355*$B$17+$B$18*$B$21*(1-EXP(-K355/$B$21))+$B$19*$B$22*(1-EXP(-K355/$B$22))+$B$20*$B$23*(1-EXP(-K355/$B$23)))*$C$7</f>
        <v>2.37360784570833E-013</v>
      </c>
      <c r="P355" s="64" t="n">
        <f aca="false">$D$9*(1-EXP(-K355/$D$9))*$C$9</f>
        <v>2.36561263728012E-012</v>
      </c>
      <c r="Q355" s="65" t="n">
        <f aca="false">$D$8*(1-EXP(-K355/$D$8))*$C$8</f>
        <v>3.75279466639477E-011</v>
      </c>
      <c r="R355" s="66" t="n">
        <f aca="false">$B$13-K355</f>
        <v>151</v>
      </c>
      <c r="S355" s="67" t="n">
        <f aca="false">VLOOKUP($R355,$K$6:$Q$506,5)/$C$26</f>
        <v>0.393475370408064</v>
      </c>
      <c r="T355" s="68" t="n">
        <f aca="false">VLOOKUP($R355,$K$6:$Q$506,6)/$C$26</f>
        <v>7.55595930493073</v>
      </c>
      <c r="U355" s="69" t="n">
        <f aca="false">VLOOKUP($R355,$K$6:$Q$506,7)/$C$26</f>
        <v>93.6832934032004</v>
      </c>
      <c r="V355" s="28" t="s">
        <v>473</v>
      </c>
      <c r="W355" s="78" t="n">
        <f aca="false">G355*S355+H355*T355+I355*U355</f>
        <v>0</v>
      </c>
      <c r="X355" s="25"/>
      <c r="Y355" s="25"/>
      <c r="Z355" s="25"/>
    </row>
    <row r="356" customFormat="false" ht="15.75" hidden="false" customHeight="false" outlineLevel="0" collapsed="false">
      <c r="A356" s="25"/>
      <c r="B356" s="25"/>
      <c r="C356" s="25"/>
      <c r="D356" s="25"/>
      <c r="E356" s="25"/>
      <c r="F356" s="28" t="s">
        <v>474</v>
      </c>
      <c r="G356" s="103" t="n">
        <v>0</v>
      </c>
      <c r="H356" s="76" t="n">
        <v>0</v>
      </c>
      <c r="I356" s="77" t="n">
        <v>0</v>
      </c>
      <c r="J356" s="25"/>
      <c r="K356" s="61" t="n">
        <v>350</v>
      </c>
      <c r="L356" s="62" t="n">
        <f aca="false">$B$17+$B$18*EXP(-K356/$B$21)+$B$19*EXP(-K356/$B$22)+$B$20*EXP(-K356/$B$23)</f>
        <v>0.309543699700612</v>
      </c>
      <c r="M356" s="63" t="n">
        <f aca="false">EXP(-K356/$D$9)</f>
        <v>1.31336068395332E-013</v>
      </c>
      <c r="N356" s="63" t="n">
        <f aca="false">EXP(-K356/$D$8)</f>
        <v>0.0403159069579386</v>
      </c>
      <c r="O356" s="64" t="n">
        <f aca="false">(K356*$B$17+$B$18*$B$21*(1-EXP(-K356/$B$21))+$B$19*$B$22*(1-EXP(-K356/$B$22))+$B$20*$B$23*(1-EXP(-K356/$B$23)))*$C$7</f>
        <v>2.37888716460727E-013</v>
      </c>
      <c r="P356" s="64" t="n">
        <f aca="false">$D$9*(1-EXP(-K356/$D$9))*$C$9</f>
        <v>2.36561263728015E-012</v>
      </c>
      <c r="Q356" s="65" t="n">
        <f aca="false">$D$8*(1-EXP(-K356/$D$8))*$C$8</f>
        <v>3.75424824434333E-011</v>
      </c>
      <c r="R356" s="66" t="n">
        <f aca="false">$B$13-K356</f>
        <v>150</v>
      </c>
      <c r="S356" s="67" t="n">
        <f aca="false">VLOOKUP($R356,$K$6:$Q$506,5)/$C$26</f>
        <v>0.391434205277024</v>
      </c>
      <c r="T356" s="68" t="n">
        <f aca="false">VLOOKUP($R356,$K$6:$Q$506,6)/$C$26</f>
        <v>7.55595745377104</v>
      </c>
      <c r="U356" s="69" t="n">
        <f aca="false">VLOOKUP($R356,$K$6:$Q$506,7)/$C$26</f>
        <v>93.395108143413</v>
      </c>
      <c r="V356" s="28" t="s">
        <v>474</v>
      </c>
      <c r="W356" s="78" t="n">
        <f aca="false">G356*S356+H356*T356+I356*U356</f>
        <v>0</v>
      </c>
      <c r="X356" s="25"/>
      <c r="Y356" s="25"/>
      <c r="Z356" s="25"/>
    </row>
    <row r="357" customFormat="false" ht="15.75" hidden="false" customHeight="false" outlineLevel="0" collapsed="false">
      <c r="A357" s="25"/>
      <c r="B357" s="25"/>
      <c r="C357" s="25"/>
      <c r="D357" s="25"/>
      <c r="E357" s="25"/>
      <c r="F357" s="28" t="s">
        <v>475</v>
      </c>
      <c r="G357" s="103" t="n">
        <v>0</v>
      </c>
      <c r="H357" s="76" t="n">
        <v>0</v>
      </c>
      <c r="I357" s="77" t="n">
        <v>0</v>
      </c>
      <c r="J357" s="25"/>
      <c r="K357" s="61" t="n">
        <v>351</v>
      </c>
      <c r="L357" s="62" t="n">
        <f aca="false">$B$17+$B$18*EXP(-K357/$B$21)+$B$19*EXP(-K357/$B$22)+$B$20*EXP(-K357/$B$23)</f>
        <v>0.309309634276929</v>
      </c>
      <c r="M357" s="63" t="n">
        <f aca="false">EXP(-K357/$D$9)</f>
        <v>1.206644657133E-013</v>
      </c>
      <c r="N357" s="63" t="n">
        <f aca="false">EXP(-K357/$D$8)</f>
        <v>0.0399477277298497</v>
      </c>
      <c r="O357" s="64" t="n">
        <f aca="false">(K357*$B$17+$B$18*$B$21*(1-EXP(-K357/$B$21))+$B$19*$B$22*(1-EXP(-K357/$B$22))+$B$20*$B$23*(1-EXP(-K357/$B$23)))*$C$7</f>
        <v>2.38416248781773E-013</v>
      </c>
      <c r="P357" s="64" t="n">
        <f aca="false">$D$9*(1-EXP(-K357/$D$9))*$C$9</f>
        <v>2.36561263728017E-012</v>
      </c>
      <c r="Q357" s="65" t="n">
        <f aca="false">$D$8*(1-EXP(-K357/$D$8))*$C$8</f>
        <v>3.75568854770011E-011</v>
      </c>
      <c r="R357" s="66" t="n">
        <f aca="false">$B$13-K357</f>
        <v>149</v>
      </c>
      <c r="S357" s="67" t="n">
        <f aca="false">VLOOKUP($R357,$K$6:$Q$506,5)/$C$26</f>
        <v>0.389390231820093</v>
      </c>
      <c r="T357" s="68" t="n">
        <f aca="false">VLOOKUP($R357,$K$6:$Q$506,6)/$C$26</f>
        <v>7.55595543889423</v>
      </c>
      <c r="U357" s="69" t="n">
        <f aca="false">VLOOKUP($R357,$K$6:$Q$506,7)/$C$26</f>
        <v>93.1042668169974</v>
      </c>
      <c r="V357" s="28" t="s">
        <v>475</v>
      </c>
      <c r="W357" s="78" t="n">
        <f aca="false">G357*S357+H357*T357+I357*U357</f>
        <v>0</v>
      </c>
      <c r="X357" s="25"/>
      <c r="Y357" s="25"/>
      <c r="Z357" s="25"/>
    </row>
    <row r="358" customFormat="false" ht="15.75" hidden="false" customHeight="false" outlineLevel="0" collapsed="false">
      <c r="A358" s="25"/>
      <c r="B358" s="25"/>
      <c r="C358" s="25"/>
      <c r="D358" s="25"/>
      <c r="E358" s="25"/>
      <c r="F358" s="28" t="s">
        <v>476</v>
      </c>
      <c r="G358" s="103" t="n">
        <v>0</v>
      </c>
      <c r="H358" s="76" t="n">
        <v>0</v>
      </c>
      <c r="I358" s="77" t="n">
        <v>0</v>
      </c>
      <c r="J358" s="25"/>
      <c r="K358" s="61" t="n">
        <v>352</v>
      </c>
      <c r="L358" s="62" t="n">
        <f aca="false">$B$17+$B$18*EXP(-K358/$B$21)+$B$19*EXP(-K358/$B$22)+$B$20*EXP(-K358/$B$23)</f>
        <v>0.30907617447944</v>
      </c>
      <c r="M358" s="63" t="n">
        <f aca="false">EXP(-K358/$D$9)</f>
        <v>1.10859975205361E-013</v>
      </c>
      <c r="N358" s="63" t="n">
        <f aca="false">EXP(-K358/$D$8)</f>
        <v>0.0395829108456647</v>
      </c>
      <c r="O358" s="64" t="n">
        <f aca="false">(K358*$B$17+$B$18*$B$21*(1-EXP(-K358/$B$21))+$B$19*$B$22*(1-EXP(-K358/$B$22))+$B$20*$B$23*(1-EXP(-K358/$B$23)))*$C$7</f>
        <v>2.38943382568101E-013</v>
      </c>
      <c r="P358" s="64" t="n">
        <f aca="false">$D$9*(1-EXP(-K358/$D$9))*$C$9</f>
        <v>2.36561263728019E-012</v>
      </c>
      <c r="Q358" s="65" t="n">
        <f aca="false">$D$8*(1-EXP(-K358/$D$8))*$C$8</f>
        <v>3.75711569769341E-011</v>
      </c>
      <c r="R358" s="66" t="n">
        <f aca="false">$B$13-K358</f>
        <v>148</v>
      </c>
      <c r="S358" s="67" t="n">
        <f aca="false">VLOOKUP($R358,$K$6:$Q$506,5)/$C$26</f>
        <v>0.387343425415071</v>
      </c>
      <c r="T358" s="68" t="n">
        <f aca="false">VLOOKUP($R358,$K$6:$Q$506,6)/$C$26</f>
        <v>7.55595324582108</v>
      </c>
      <c r="U358" s="69" t="n">
        <f aca="false">VLOOKUP($R358,$K$6:$Q$506,7)/$C$26</f>
        <v>92.8107449442493</v>
      </c>
      <c r="V358" s="28" t="s">
        <v>476</v>
      </c>
      <c r="W358" s="78" t="n">
        <f aca="false">G358*S358+H358*T358+I358*U358</f>
        <v>0</v>
      </c>
      <c r="X358" s="25"/>
      <c r="Y358" s="25"/>
      <c r="Z358" s="25"/>
    </row>
    <row r="359" customFormat="false" ht="15.75" hidden="false" customHeight="false" outlineLevel="0" collapsed="false">
      <c r="A359" s="25"/>
      <c r="B359" s="25"/>
      <c r="C359" s="25"/>
      <c r="D359" s="25"/>
      <c r="E359" s="25"/>
      <c r="F359" s="28" t="s">
        <v>477</v>
      </c>
      <c r="G359" s="103" t="n">
        <v>0</v>
      </c>
      <c r="H359" s="76" t="n">
        <v>0</v>
      </c>
      <c r="I359" s="77" t="n">
        <v>0</v>
      </c>
      <c r="J359" s="25"/>
      <c r="K359" s="61" t="n">
        <v>353</v>
      </c>
      <c r="L359" s="62" t="n">
        <f aca="false">$B$17+$B$18*EXP(-K359/$B$21)+$B$19*EXP(-K359/$B$22)+$B$20*EXP(-K359/$B$23)</f>
        <v>0.308843318426122</v>
      </c>
      <c r="M359" s="63" t="n">
        <f aca="false">EXP(-K359/$D$9)</f>
        <v>1.01852140395121E-013</v>
      </c>
      <c r="N359" s="63" t="n">
        <f aca="false">EXP(-K359/$D$8)</f>
        <v>0.0392214255992612</v>
      </c>
      <c r="O359" s="64" t="n">
        <f aca="false">(K359*$B$17+$B$18*$B$21*(1-EXP(-K359/$B$21))+$B$19*$B$22*(1-EXP(-K359/$B$22))+$B$20*$B$23*(1-EXP(-K359/$B$23)))*$C$7</f>
        <v>2.39470118850618E-013</v>
      </c>
      <c r="P359" s="64" t="n">
        <f aca="false">$D$9*(1-EXP(-K359/$D$9))*$C$9</f>
        <v>2.36561263728021E-012</v>
      </c>
      <c r="Q359" s="65" t="n">
        <f aca="false">$D$8*(1-EXP(-K359/$D$8))*$C$8</f>
        <v>3.75852981444444E-011</v>
      </c>
      <c r="R359" s="66" t="n">
        <f aca="false">$B$13-K359</f>
        <v>147</v>
      </c>
      <c r="S359" s="67" t="n">
        <f aca="false">VLOOKUP($R359,$K$6:$Q$506,5)/$C$26</f>
        <v>0.385293760891913</v>
      </c>
      <c r="T359" s="68" t="n">
        <f aca="false">VLOOKUP($R359,$K$6:$Q$506,6)/$C$26</f>
        <v>7.55595085879186</v>
      </c>
      <c r="U359" s="69" t="n">
        <f aca="false">VLOOKUP($R359,$K$6:$Q$506,7)/$C$26</f>
        <v>92.5145178198467</v>
      </c>
      <c r="V359" s="28" t="s">
        <v>477</v>
      </c>
      <c r="W359" s="78" t="n">
        <f aca="false">G359*S359+H359*T359+I359*U359</f>
        <v>0</v>
      </c>
      <c r="X359" s="25"/>
      <c r="Y359" s="25"/>
      <c r="Z359" s="25"/>
    </row>
    <row r="360" customFormat="false" ht="15.75" hidden="false" customHeight="false" outlineLevel="0" collapsed="false">
      <c r="A360" s="25"/>
      <c r="B360" s="25"/>
      <c r="C360" s="25"/>
      <c r="D360" s="25"/>
      <c r="E360" s="25"/>
      <c r="F360" s="28" t="s">
        <v>478</v>
      </c>
      <c r="G360" s="103" t="n">
        <v>0</v>
      </c>
      <c r="H360" s="76" t="n">
        <v>0</v>
      </c>
      <c r="I360" s="77" t="n">
        <v>0</v>
      </c>
      <c r="J360" s="25"/>
      <c r="K360" s="61" t="n">
        <v>354</v>
      </c>
      <c r="L360" s="62" t="n">
        <f aca="false">$B$17+$B$18*EXP(-K360/$B$21)+$B$19*EXP(-K360/$B$22)+$B$20*EXP(-K360/$B$23)</f>
        <v>0.308611064249122</v>
      </c>
      <c r="M360" s="63" t="n">
        <f aca="false">EXP(-K360/$D$9)</f>
        <v>9.35762296884021E-014</v>
      </c>
      <c r="N360" s="63" t="n">
        <f aca="false">EXP(-K360/$D$8)</f>
        <v>0.0388632415649357</v>
      </c>
      <c r="O360" s="64" t="n">
        <f aca="false">(K360*$B$17+$B$18*$B$21*(1-EXP(-K360/$B$21))+$B$19*$B$22*(1-EXP(-K360/$B$22))+$B$20*$B$23*(1-EXP(-K360/$B$23)))*$C$7</f>
        <v>2.39996458657036E-013</v>
      </c>
      <c r="P360" s="64" t="n">
        <f aca="false">$D$9*(1-EXP(-K360/$D$9))*$C$9</f>
        <v>2.36561263728023E-012</v>
      </c>
      <c r="Q360" s="65" t="n">
        <f aca="false">$D$8*(1-EXP(-K360/$D$8))*$C$8</f>
        <v>3.75993101697741E-011</v>
      </c>
      <c r="R360" s="66" t="n">
        <f aca="false">$B$13-K360</f>
        <v>146</v>
      </c>
      <c r="S360" s="67" t="n">
        <f aca="false">VLOOKUP($R360,$K$6:$Q$506,5)/$C$26</f>
        <v>0.383241212517869</v>
      </c>
      <c r="T360" s="68" t="n">
        <f aca="false">VLOOKUP($R360,$K$6:$Q$506,6)/$C$26</f>
        <v>7.55594826065305</v>
      </c>
      <c r="U360" s="69" t="n">
        <f aca="false">VLOOKUP($R360,$K$6:$Q$506,7)/$C$26</f>
        <v>92.2155605107703</v>
      </c>
      <c r="V360" s="28" t="s">
        <v>478</v>
      </c>
      <c r="W360" s="78" t="n">
        <f aca="false">G360*S360+H360*T360+I360*U360</f>
        <v>0</v>
      </c>
      <c r="X360" s="25"/>
      <c r="Y360" s="25"/>
      <c r="Z360" s="25"/>
    </row>
    <row r="361" customFormat="false" ht="15.75" hidden="false" customHeight="false" outlineLevel="0" collapsed="false">
      <c r="A361" s="25"/>
      <c r="B361" s="25"/>
      <c r="C361" s="25"/>
      <c r="D361" s="25"/>
      <c r="E361" s="25"/>
      <c r="F361" s="28" t="s">
        <v>479</v>
      </c>
      <c r="G361" s="103" t="n">
        <v>0</v>
      </c>
      <c r="H361" s="76" t="n">
        <v>0</v>
      </c>
      <c r="I361" s="77" t="n">
        <v>0</v>
      </c>
      <c r="J361" s="25"/>
      <c r="K361" s="61" t="n">
        <v>355</v>
      </c>
      <c r="L361" s="62" t="n">
        <f aca="false">$B$17+$B$18*EXP(-K361/$B$21)+$B$19*EXP(-K361/$B$22)+$B$20*EXP(-K361/$B$23)</f>
        <v>0.308379410094468</v>
      </c>
      <c r="M361" s="63" t="n">
        <f aca="false">EXP(-K361/$D$9)</f>
        <v>8.59727712027154E-014</v>
      </c>
      <c r="N361" s="63" t="n">
        <f aca="false">EXP(-K361/$D$8)</f>
        <v>0.0385083285948433</v>
      </c>
      <c r="O361" s="64" t="n">
        <f aca="false">(K361*$B$17+$B$18*$B$21*(1-EXP(-K361/$B$21))+$B$19*$B$22*(1-EXP(-K361/$B$22))+$B$20*$B$23*(1-EXP(-K361/$B$23)))*$C$7</f>
        <v>2.40522403011894E-013</v>
      </c>
      <c r="P361" s="64" t="n">
        <f aca="false">$D$9*(1-EXP(-K361/$D$9))*$C$9</f>
        <v>2.36561263728025E-012</v>
      </c>
      <c r="Q361" s="65" t="n">
        <f aca="false">$D$8*(1-EXP(-K361/$D$8))*$C$8</f>
        <v>3.76131942322955E-011</v>
      </c>
      <c r="R361" s="66" t="n">
        <f aca="false">$B$13-K361</f>
        <v>145</v>
      </c>
      <c r="S361" s="67" t="n">
        <f aca="false">VLOOKUP($R361,$K$6:$Q$506,5)/$C$26</f>
        <v>0.381185753982222</v>
      </c>
      <c r="T361" s="68" t="n">
        <f aca="false">VLOOKUP($R361,$K$6:$Q$506,6)/$C$26</f>
        <v>7.55594543273403</v>
      </c>
      <c r="U361" s="69" t="n">
        <f aca="false">VLOOKUP($R361,$K$6:$Q$506,7)/$C$26</f>
        <v>91.9138478542051</v>
      </c>
      <c r="V361" s="28" t="s">
        <v>479</v>
      </c>
      <c r="W361" s="78" t="n">
        <f aca="false">G361*S361+H361*T361+I361*U361</f>
        <v>0</v>
      </c>
      <c r="X361" s="25"/>
      <c r="Y361" s="25"/>
      <c r="Z361" s="25"/>
    </row>
    <row r="362" customFormat="false" ht="15.75" hidden="false" customHeight="false" outlineLevel="0" collapsed="false">
      <c r="A362" s="25"/>
      <c r="B362" s="25"/>
      <c r="C362" s="25"/>
      <c r="D362" s="25"/>
      <c r="E362" s="25"/>
      <c r="F362" s="28" t="s">
        <v>480</v>
      </c>
      <c r="G362" s="103" t="n">
        <v>0</v>
      </c>
      <c r="H362" s="76" t="n">
        <v>0</v>
      </c>
      <c r="I362" s="77" t="n">
        <v>0</v>
      </c>
      <c r="J362" s="25"/>
      <c r="K362" s="61" t="n">
        <v>356</v>
      </c>
      <c r="L362" s="62" t="n">
        <f aca="false">$B$17+$B$18*EXP(-K362/$B$21)+$B$19*EXP(-K362/$B$22)+$B$20*EXP(-K362/$B$23)</f>
        <v>0.308148354121788</v>
      </c>
      <c r="M362" s="63" t="n">
        <f aca="false">EXP(-K362/$D$9)</f>
        <v>7.89871253937744E-014</v>
      </c>
      <c r="N362" s="63" t="n">
        <f aca="false">EXP(-K362/$D$8)</f>
        <v>0.0381566568164597</v>
      </c>
      <c r="O362" s="64" t="n">
        <f aca="false">(K362*$B$17+$B$18*$B$21*(1-EXP(-K362/$B$21))+$B$19*$B$22*(1-EXP(-K362/$B$22))+$B$20*$B$23*(1-EXP(-K362/$B$23)))*$C$7</f>
        <v>2.41047952936581E-013</v>
      </c>
      <c r="P362" s="64" t="n">
        <f aca="false">$D$9*(1-EXP(-K362/$D$9))*$C$9</f>
        <v>2.36561263728027E-012</v>
      </c>
      <c r="Q362" s="65" t="n">
        <f aca="false">$D$8*(1-EXP(-K362/$D$8))*$C$8</f>
        <v>3.76269515006107E-011</v>
      </c>
      <c r="R362" s="66" t="n">
        <f aca="false">$B$13-K362</f>
        <v>144</v>
      </c>
      <c r="S362" s="67" t="n">
        <f aca="false">VLOOKUP($R362,$K$6:$Q$506,5)/$C$26</f>
        <v>0.379127358380589</v>
      </c>
      <c r="T362" s="68" t="n">
        <f aca="false">VLOOKUP($R362,$K$6:$Q$506,6)/$C$26</f>
        <v>7.55594235471298</v>
      </c>
      <c r="U362" s="69" t="n">
        <f aca="false">VLOOKUP($R362,$K$6:$Q$506,7)/$C$26</f>
        <v>91.6093544554221</v>
      </c>
      <c r="V362" s="28" t="s">
        <v>480</v>
      </c>
      <c r="W362" s="78" t="n">
        <f aca="false">G362*S362+H362*T362+I362*U362</f>
        <v>0</v>
      </c>
      <c r="X362" s="25"/>
      <c r="Y362" s="25"/>
      <c r="Z362" s="25"/>
    </row>
    <row r="363" customFormat="false" ht="15.75" hidden="false" customHeight="false" outlineLevel="0" collapsed="false">
      <c r="A363" s="25"/>
      <c r="B363" s="25"/>
      <c r="C363" s="25"/>
      <c r="D363" s="25"/>
      <c r="E363" s="25"/>
      <c r="F363" s="28" t="s">
        <v>481</v>
      </c>
      <c r="G363" s="103" t="n">
        <v>0</v>
      </c>
      <c r="H363" s="76" t="n">
        <v>0</v>
      </c>
      <c r="I363" s="77" t="n">
        <v>0</v>
      </c>
      <c r="J363" s="25"/>
      <c r="K363" s="61" t="n">
        <v>357</v>
      </c>
      <c r="L363" s="62" t="n">
        <f aca="false">$B$17+$B$18*EXP(-K363/$B$21)+$B$19*EXP(-K363/$B$22)+$B$20*EXP(-K363/$B$23)</f>
        <v>0.307917894504034</v>
      </c>
      <c r="M363" s="63" t="n">
        <f aca="false">EXP(-K363/$D$9)</f>
        <v>7.25690924078854E-014</v>
      </c>
      <c r="N363" s="63" t="n">
        <f aca="false">EXP(-K363/$D$8)</f>
        <v>0.0378081966300673</v>
      </c>
      <c r="O363" s="64" t="n">
        <f aca="false">(K363*$B$17+$B$18*$B$21*(1-EXP(-K363/$B$21))+$B$19*$B$22*(1-EXP(-K363/$B$22))+$B$20*$B$23*(1-EXP(-K363/$B$23)))*$C$7</f>
        <v>2.41573109449361E-013</v>
      </c>
      <c r="P363" s="64" t="n">
        <f aca="false">$D$9*(1-EXP(-K363/$D$9))*$C$9</f>
        <v>2.36561263728028E-012</v>
      </c>
      <c r="Q363" s="65" t="n">
        <f aca="false">$D$8*(1-EXP(-K363/$D$8))*$C$8</f>
        <v>3.76405831326496E-011</v>
      </c>
      <c r="R363" s="66" t="n">
        <f aca="false">$B$13-K363</f>
        <v>143</v>
      </c>
      <c r="S363" s="67" t="n">
        <f aca="false">VLOOKUP($R363,$K$6:$Q$506,5)/$C$26</f>
        <v>0.377065998198805</v>
      </c>
      <c r="T363" s="68" t="n">
        <f aca="false">VLOOKUP($R363,$K$6:$Q$506,6)/$C$26</f>
        <v>7.5559390044708</v>
      </c>
      <c r="U363" s="69" t="n">
        <f aca="false">VLOOKUP($R363,$K$6:$Q$506,7)/$C$26</f>
        <v>91.3020546856415</v>
      </c>
      <c r="V363" s="28" t="s">
        <v>481</v>
      </c>
      <c r="W363" s="78" t="n">
        <f aca="false">G363*S363+H363*T363+I363*U363</f>
        <v>0</v>
      </c>
      <c r="X363" s="25"/>
      <c r="Y363" s="25"/>
      <c r="Z363" s="25"/>
    </row>
    <row r="364" customFormat="false" ht="15.75" hidden="false" customHeight="false" outlineLevel="0" collapsed="false">
      <c r="A364" s="25"/>
      <c r="B364" s="25"/>
      <c r="C364" s="25"/>
      <c r="D364" s="25"/>
      <c r="E364" s="25"/>
      <c r="F364" s="28" t="s">
        <v>482</v>
      </c>
      <c r="G364" s="103" t="n">
        <v>0</v>
      </c>
      <c r="H364" s="76" t="n">
        <v>0</v>
      </c>
      <c r="I364" s="77" t="n">
        <v>0</v>
      </c>
      <c r="J364" s="25"/>
      <c r="K364" s="61" t="n">
        <v>358</v>
      </c>
      <c r="L364" s="62" t="n">
        <f aca="false">$B$17+$B$18*EXP(-K364/$B$21)+$B$19*EXP(-K364/$B$22)+$B$20*EXP(-K364/$B$23)</f>
        <v>0.307688029427217</v>
      </c>
      <c r="M364" s="63" t="n">
        <f aca="false">EXP(-K364/$D$9)</f>
        <v>6.66725513385917E-014</v>
      </c>
      <c r="N364" s="63" t="n">
        <f aca="false">EXP(-K364/$D$8)</f>
        <v>0.0374629187062638</v>
      </c>
      <c r="O364" s="64" t="n">
        <f aca="false">(K364*$B$17+$B$18*$B$21*(1-EXP(-K364/$B$21))+$B$19*$B$22*(1-EXP(-K364/$B$22))+$B$20*$B$23*(1-EXP(-K364/$B$23)))*$C$7</f>
        <v>2.42097873565394E-013</v>
      </c>
      <c r="P364" s="64" t="n">
        <f aca="false">$D$9*(1-EXP(-K364/$D$9))*$C$9</f>
        <v>2.3656126372803E-012</v>
      </c>
      <c r="Q364" s="65" t="n">
        <f aca="false">$D$8*(1-EXP(-K364/$D$8))*$C$8</f>
        <v>3.76540902757673E-011</v>
      </c>
      <c r="R364" s="66" t="n">
        <f aca="false">$B$13-K364</f>
        <v>142</v>
      </c>
      <c r="S364" s="67" t="n">
        <f aca="false">VLOOKUP($R364,$K$6:$Q$506,5)/$C$26</f>
        <v>0.375001645296346</v>
      </c>
      <c r="T364" s="68" t="n">
        <f aca="false">VLOOKUP($R364,$K$6:$Q$506,6)/$C$26</f>
        <v>7.55593535793216</v>
      </c>
      <c r="U364" s="69" t="n">
        <f aca="false">VLOOKUP($R364,$K$6:$Q$506,7)/$C$26</f>
        <v>90.991922679875</v>
      </c>
      <c r="V364" s="28" t="s">
        <v>482</v>
      </c>
      <c r="W364" s="78" t="n">
        <f aca="false">G364*S364+H364*T364+I364*U364</f>
        <v>0</v>
      </c>
      <c r="X364" s="25"/>
      <c r="Y364" s="25"/>
      <c r="Z364" s="25"/>
    </row>
    <row r="365" customFormat="false" ht="15.75" hidden="false" customHeight="false" outlineLevel="0" collapsed="false">
      <c r="A365" s="25"/>
      <c r="B365" s="25"/>
      <c r="C365" s="25"/>
      <c r="D365" s="25"/>
      <c r="E365" s="25"/>
      <c r="F365" s="28" t="s">
        <v>483</v>
      </c>
      <c r="G365" s="103" t="n">
        <v>0</v>
      </c>
      <c r="H365" s="76" t="n">
        <v>0</v>
      </c>
      <c r="I365" s="77" t="n">
        <v>0</v>
      </c>
      <c r="J365" s="25"/>
      <c r="K365" s="61" t="n">
        <v>359</v>
      </c>
      <c r="L365" s="62" t="n">
        <f aca="false">$B$17+$B$18*EXP(-K365/$B$21)+$B$19*EXP(-K365/$B$22)+$B$20*EXP(-K365/$B$23)</f>
        <v>0.307458757090141</v>
      </c>
      <c r="M365" s="63" t="n">
        <f aca="false">EXP(-K365/$D$9)</f>
        <v>6.12551287952187E-014</v>
      </c>
      <c r="N365" s="63" t="n">
        <f aca="false">EXP(-K365/$D$8)</f>
        <v>0.0371207939834931</v>
      </c>
      <c r="O365" s="64" t="n">
        <f aca="false">(K365*$B$17+$B$18*$B$21*(1-EXP(-K365/$B$21))+$B$19*$B$22*(1-EXP(-K365/$B$22))+$B$20*$B$23*(1-EXP(-K365/$B$23)))*$C$7</f>
        <v>2.42622246296757E-013</v>
      </c>
      <c r="P365" s="64" t="n">
        <f aca="false">$D$9*(1-EXP(-K365/$D$9))*$C$9</f>
        <v>2.36561263728031E-012</v>
      </c>
      <c r="Q365" s="65" t="n">
        <f aca="false">$D$8*(1-EXP(-K365/$D$8))*$C$8</f>
        <v>3.7667474066841E-011</v>
      </c>
      <c r="R365" s="66" t="n">
        <f aca="false">$B$13-K365</f>
        <v>141</v>
      </c>
      <c r="S365" s="67" t="n">
        <f aca="false">VLOOKUP($R365,$K$6:$Q$506,5)/$C$26</f>
        <v>0.372934270889296</v>
      </c>
      <c r="T365" s="68" t="n">
        <f aca="false">VLOOKUP($R365,$K$6:$Q$506,6)/$C$26</f>
        <v>7.55593138889251</v>
      </c>
      <c r="U365" s="69" t="n">
        <f aca="false">VLOOKUP($R365,$K$6:$Q$506,7)/$C$26</f>
        <v>90.6789323347492</v>
      </c>
      <c r="V365" s="28" t="s">
        <v>483</v>
      </c>
      <c r="W365" s="78" t="n">
        <f aca="false">G365*S365+H365*T365+I365*U365</f>
        <v>0</v>
      </c>
      <c r="X365" s="25"/>
      <c r="Y365" s="25"/>
      <c r="Z365" s="25"/>
    </row>
    <row r="366" customFormat="false" ht="15.75" hidden="false" customHeight="false" outlineLevel="0" collapsed="false">
      <c r="A366" s="25"/>
      <c r="B366" s="25"/>
      <c r="C366" s="25"/>
      <c r="D366" s="25"/>
      <c r="E366" s="25"/>
      <c r="F366" s="28" t="s">
        <v>484</v>
      </c>
      <c r="G366" s="103" t="n">
        <v>0</v>
      </c>
      <c r="H366" s="76" t="n">
        <v>0</v>
      </c>
      <c r="I366" s="77" t="n">
        <v>0</v>
      </c>
      <c r="J366" s="25"/>
      <c r="K366" s="61" t="n">
        <v>360</v>
      </c>
      <c r="L366" s="62" t="n">
        <f aca="false">$B$17+$B$18*EXP(-K366/$B$21)+$B$19*EXP(-K366/$B$22)+$B$20*EXP(-K366/$B$23)</f>
        <v>0.307230075704156</v>
      </c>
      <c r="M366" s="63" t="n">
        <f aca="false">EXP(-K366/$D$9)</f>
        <v>5.6277894401605E-014</v>
      </c>
      <c r="N366" s="63" t="n">
        <f aca="false">EXP(-K366/$D$8)</f>
        <v>0.0367817936655999</v>
      </c>
      <c r="O366" s="64" t="n">
        <f aca="false">(K366*$B$17+$B$18*$B$21*(1-EXP(-K366/$B$21))+$B$19*$B$22*(1-EXP(-K366/$B$22))+$B$20*$B$23*(1-EXP(-K366/$B$23)))*$C$7</f>
        <v>2.4314622865247E-013</v>
      </c>
      <c r="P366" s="64" t="n">
        <f aca="false">$D$9*(1-EXP(-K366/$D$9))*$C$9</f>
        <v>2.36561263728032E-012</v>
      </c>
      <c r="Q366" s="65" t="n">
        <f aca="false">$D$8*(1-EXP(-K366/$D$8))*$C$8</f>
        <v>3.76807356323657E-011</v>
      </c>
      <c r="R366" s="66" t="n">
        <f aca="false">$B$13-K366</f>
        <v>140</v>
      </c>
      <c r="S366" s="67" t="n">
        <f aca="false">VLOOKUP($R366,$K$6:$Q$506,5)/$C$26</f>
        <v>0.370863845532854</v>
      </c>
      <c r="T366" s="68" t="n">
        <f aca="false">VLOOKUP($R366,$K$6:$Q$506,6)/$C$26</f>
        <v>7.55592706882977</v>
      </c>
      <c r="U366" s="69" t="n">
        <f aca="false">VLOOKUP($R366,$K$6:$Q$506,7)/$C$26</f>
        <v>90.363057306308</v>
      </c>
      <c r="V366" s="28" t="s">
        <v>484</v>
      </c>
      <c r="W366" s="78" t="n">
        <f aca="false">G366*S366+H366*T366+I366*U366</f>
        <v>0</v>
      </c>
      <c r="X366" s="25"/>
      <c r="Y366" s="25"/>
      <c r="Z366" s="25"/>
    </row>
    <row r="367" customFormat="false" ht="15.75" hidden="false" customHeight="false" outlineLevel="0" collapsed="false">
      <c r="A367" s="25"/>
      <c r="B367" s="25"/>
      <c r="C367" s="25"/>
      <c r="D367" s="25"/>
      <c r="E367" s="25"/>
      <c r="F367" s="28" t="s">
        <v>485</v>
      </c>
      <c r="G367" s="103" t="n">
        <v>0</v>
      </c>
      <c r="H367" s="76" t="n">
        <v>0</v>
      </c>
      <c r="I367" s="77" t="n">
        <v>0</v>
      </c>
      <c r="J367" s="25"/>
      <c r="K367" s="61" t="n">
        <v>361</v>
      </c>
      <c r="L367" s="62" t="n">
        <f aca="false">$B$17+$B$18*EXP(-K367/$B$21)+$B$19*EXP(-K367/$B$22)+$B$20*EXP(-K367/$B$23)</f>
        <v>0.307001983492905</v>
      </c>
      <c r="M367" s="63" t="n">
        <f aca="false">EXP(-K367/$D$9)</f>
        <v>5.17050810368291E-014</v>
      </c>
      <c r="N367" s="63" t="n">
        <f aca="false">EXP(-K367/$D$8)</f>
        <v>0.0364458892194056</v>
      </c>
      <c r="O367" s="64" t="n">
        <f aca="false">(K367*$B$17+$B$18*$B$21*(1-EXP(-K367/$B$21))+$B$19*$B$22*(1-EXP(-K367/$B$22))+$B$20*$B$23*(1-EXP(-K367/$B$23)))*$C$7</f>
        <v>2.4366982163851E-013</v>
      </c>
      <c r="P367" s="64" t="n">
        <f aca="false">$D$9*(1-EXP(-K367/$D$9))*$C$9</f>
        <v>2.36561263728033E-012</v>
      </c>
      <c r="Q367" s="65" t="n">
        <f aca="false">$D$8*(1-EXP(-K367/$D$8))*$C$8</f>
        <v>3.76938760885484E-011</v>
      </c>
      <c r="R367" s="66" t="n">
        <f aca="false">$B$13-K367</f>
        <v>139</v>
      </c>
      <c r="S367" s="67" t="n">
        <f aca="false">VLOOKUP($R367,$K$6:$Q$506,5)/$C$26</f>
        <v>0.368790339103337</v>
      </c>
      <c r="T367" s="68" t="n">
        <f aca="false">VLOOKUP($R367,$K$6:$Q$506,6)/$C$26</f>
        <v>7.55592236669935</v>
      </c>
      <c r="U367" s="69" t="n">
        <f aca="false">VLOOKUP($R367,$K$6:$Q$506,7)/$C$26</f>
        <v>90.0442710077958</v>
      </c>
      <c r="V367" s="28" t="s">
        <v>485</v>
      </c>
      <c r="W367" s="78" t="n">
        <f aca="false">G367*S367+H367*T367+I367*U367</f>
        <v>0</v>
      </c>
      <c r="X367" s="25"/>
      <c r="Y367" s="25"/>
      <c r="Z367" s="25"/>
    </row>
    <row r="368" customFormat="false" ht="15.75" hidden="false" customHeight="false" outlineLevel="0" collapsed="false">
      <c r="A368" s="25"/>
      <c r="B368" s="25"/>
      <c r="C368" s="25"/>
      <c r="D368" s="25"/>
      <c r="E368" s="25"/>
      <c r="F368" s="28" t="s">
        <v>486</v>
      </c>
      <c r="G368" s="103" t="n">
        <v>0</v>
      </c>
      <c r="H368" s="76" t="n">
        <v>0</v>
      </c>
      <c r="I368" s="77" t="n">
        <v>0</v>
      </c>
      <c r="J368" s="25"/>
      <c r="K368" s="61" t="n">
        <v>362</v>
      </c>
      <c r="L368" s="62" t="n">
        <f aca="false">$B$17+$B$18*EXP(-K368/$B$21)+$B$19*EXP(-K368/$B$22)+$B$20*EXP(-K368/$B$23)</f>
        <v>0.306774478692086</v>
      </c>
      <c r="M368" s="63" t="n">
        <f aca="false">EXP(-K368/$D$9)</f>
        <v>4.75038278075453E-014</v>
      </c>
      <c r="N368" s="63" t="n">
        <f aca="false">EXP(-K368/$D$8)</f>
        <v>0.0361130523723066</v>
      </c>
      <c r="O368" s="64" t="n">
        <f aca="false">(K368*$B$17+$B$18*$B$21*(1-EXP(-K368/$B$21))+$B$19*$B$22*(1-EXP(-K368/$B$22))+$B$20*$B$23*(1-EXP(-K368/$B$23)))*$C$7</f>
        <v>2.4419302625784E-013</v>
      </c>
      <c r="P368" s="64" t="n">
        <f aca="false">$D$9*(1-EXP(-K368/$D$9))*$C$9</f>
        <v>2.36561263728034E-012</v>
      </c>
      <c r="Q368" s="65" t="n">
        <f aca="false">$D$8*(1-EXP(-K368/$D$8))*$C$8</f>
        <v>3.7706896541403E-011</v>
      </c>
      <c r="R368" s="66" t="n">
        <f aca="false">$B$13-K368</f>
        <v>138</v>
      </c>
      <c r="S368" s="67" t="n">
        <f aca="false">VLOOKUP($R368,$K$6:$Q$506,5)/$C$26</f>
        <v>0.366713720779701</v>
      </c>
      <c r="T368" s="68" t="n">
        <f aca="false">VLOOKUP($R368,$K$6:$Q$506,6)/$C$26</f>
        <v>7.55591724871106</v>
      </c>
      <c r="U368" s="69" t="n">
        <f aca="false">VLOOKUP($R368,$K$6:$Q$506,7)/$C$26</f>
        <v>89.7225466074195</v>
      </c>
      <c r="V368" s="28" t="s">
        <v>486</v>
      </c>
      <c r="W368" s="78" t="n">
        <f aca="false">G368*S368+H368*T368+I368*U368</f>
        <v>0</v>
      </c>
      <c r="X368" s="25"/>
      <c r="Y368" s="25"/>
      <c r="Z368" s="25"/>
    </row>
    <row r="369" customFormat="false" ht="15.75" hidden="false" customHeight="false" outlineLevel="0" collapsed="false">
      <c r="A369" s="25"/>
      <c r="B369" s="25"/>
      <c r="C369" s="25"/>
      <c r="D369" s="25"/>
      <c r="E369" s="25"/>
      <c r="F369" s="28" t="s">
        <v>487</v>
      </c>
      <c r="G369" s="103" t="n">
        <v>0</v>
      </c>
      <c r="H369" s="76" t="n">
        <v>0</v>
      </c>
      <c r="I369" s="77" t="n">
        <v>0</v>
      </c>
      <c r="J369" s="25"/>
      <c r="K369" s="61" t="n">
        <v>363</v>
      </c>
      <c r="L369" s="62" t="n">
        <f aca="false">$B$17+$B$18*EXP(-K369/$B$21)+$B$19*EXP(-K369/$B$22)+$B$20*EXP(-K369/$B$23)</f>
        <v>0.306547559549217</v>
      </c>
      <c r="M369" s="63" t="n">
        <f aca="false">EXP(-K369/$D$9)</f>
        <v>4.36439439048853E-014</v>
      </c>
      <c r="N369" s="63" t="n">
        <f aca="false">EXP(-K369/$D$8)</f>
        <v>0.0357832551098949</v>
      </c>
      <c r="O369" s="64" t="n">
        <f aca="false">(K369*$B$17+$B$18*$B$21*(1-EXP(-K369/$B$21))+$B$19*$B$22*(1-EXP(-K369/$B$22))+$B$20*$B$23*(1-EXP(-K369/$B$23)))*$C$7</f>
        <v>2.44715843510421E-013</v>
      </c>
      <c r="P369" s="64" t="n">
        <f aca="false">$D$9*(1-EXP(-K369/$D$9))*$C$9</f>
        <v>2.36561263728035E-012</v>
      </c>
      <c r="Q369" s="65" t="n">
        <f aca="false">$D$8*(1-EXP(-K369/$D$8))*$C$8</f>
        <v>3.77197980868425E-011</v>
      </c>
      <c r="R369" s="66" t="n">
        <f aca="false">$B$13-K369</f>
        <v>137</v>
      </c>
      <c r="S369" s="67" t="n">
        <f aca="false">VLOOKUP($R369,$K$6:$Q$506,5)/$C$26</f>
        <v>0.364633959024542</v>
      </c>
      <c r="T369" s="68" t="n">
        <f aca="false">VLOOKUP($R369,$K$6:$Q$506,6)/$C$26</f>
        <v>7.5559116780863</v>
      </c>
      <c r="U369" s="69" t="n">
        <f aca="false">VLOOKUP($R369,$K$6:$Q$506,7)/$C$26</f>
        <v>89.39785702609</v>
      </c>
      <c r="V369" s="28" t="s">
        <v>487</v>
      </c>
      <c r="W369" s="78" t="n">
        <f aca="false">G369*S369+H369*T369+I369*U369</f>
        <v>0</v>
      </c>
      <c r="X369" s="25"/>
      <c r="Y369" s="25"/>
      <c r="Z369" s="25"/>
    </row>
    <row r="370" customFormat="false" ht="15.75" hidden="false" customHeight="false" outlineLevel="0" collapsed="false">
      <c r="A370" s="25"/>
      <c r="B370" s="25"/>
      <c r="C370" s="25"/>
      <c r="D370" s="25"/>
      <c r="E370" s="25"/>
      <c r="F370" s="28" t="s">
        <v>488</v>
      </c>
      <c r="G370" s="103" t="n">
        <v>0</v>
      </c>
      <c r="H370" s="76" t="n">
        <v>0</v>
      </c>
      <c r="I370" s="77" t="n">
        <v>0</v>
      </c>
      <c r="J370" s="25"/>
      <c r="K370" s="61" t="n">
        <v>364</v>
      </c>
      <c r="L370" s="62" t="n">
        <f aca="false">$B$17+$B$18*EXP(-K370/$B$21)+$B$19*EXP(-K370/$B$22)+$B$20*EXP(-K370/$B$23)</f>
        <v>0.306321224323407</v>
      </c>
      <c r="M370" s="63" t="n">
        <f aca="false">EXP(-K370/$D$9)</f>
        <v>4.00976916489712E-014</v>
      </c>
      <c r="N370" s="63" t="n">
        <f aca="false">EXP(-K370/$D$8)</f>
        <v>0.0354564696736</v>
      </c>
      <c r="O370" s="64" t="n">
        <f aca="false">(K370*$B$17+$B$18*$B$21*(1-EXP(-K370/$B$21))+$B$19*$B$22*(1-EXP(-K370/$B$22))+$B$20*$B$23*(1-EXP(-K370/$B$23)))*$C$7</f>
        <v>2.4523827439324E-013</v>
      </c>
      <c r="P370" s="64" t="n">
        <f aca="false">$D$9*(1-EXP(-K370/$D$9))*$C$9</f>
        <v>2.36561263728036E-012</v>
      </c>
      <c r="Q370" s="65" t="n">
        <f aca="false">$D$8*(1-EXP(-K370/$D$8))*$C$8</f>
        <v>3.77325818107719E-011</v>
      </c>
      <c r="R370" s="66" t="n">
        <f aca="false">$B$13-K370</f>
        <v>136</v>
      </c>
      <c r="S370" s="67" t="n">
        <f aca="false">VLOOKUP($R370,$K$6:$Q$506,5)/$C$26</f>
        <v>0.362551021564573</v>
      </c>
      <c r="T370" s="68" t="n">
        <f aca="false">VLOOKUP($R370,$K$6:$Q$506,6)/$C$26</f>
        <v>7.55590561479376</v>
      </c>
      <c r="U370" s="69" t="n">
        <f aca="false">VLOOKUP($R370,$K$6:$Q$506,7)/$C$26</f>
        <v>89.0701749351432</v>
      </c>
      <c r="V370" s="28" t="s">
        <v>488</v>
      </c>
      <c r="W370" s="78" t="n">
        <f aca="false">G370*S370+H370*T370+I370*U370</f>
        <v>0</v>
      </c>
      <c r="X370" s="25"/>
      <c r="Y370" s="25"/>
      <c r="Z370" s="25"/>
    </row>
    <row r="371" customFormat="false" ht="15.75" hidden="false" customHeight="false" outlineLevel="0" collapsed="false">
      <c r="A371" s="25"/>
      <c r="B371" s="25"/>
      <c r="C371" s="25"/>
      <c r="D371" s="25"/>
      <c r="E371" s="25"/>
      <c r="F371" s="28" t="s">
        <v>489</v>
      </c>
      <c r="G371" s="103" t="n">
        <v>0</v>
      </c>
      <c r="H371" s="76" t="n">
        <v>0</v>
      </c>
      <c r="I371" s="77" t="n">
        <v>0</v>
      </c>
      <c r="J371" s="25"/>
      <c r="K371" s="61" t="n">
        <v>365</v>
      </c>
      <c r="L371" s="62" t="n">
        <f aca="false">$B$17+$B$18*EXP(-K371/$B$21)+$B$19*EXP(-K371/$B$22)+$B$20*EXP(-K371/$B$23)</f>
        <v>0.306095471285136</v>
      </c>
      <c r="M371" s="63" t="n">
        <f aca="false">EXP(-K371/$D$9)</f>
        <v>3.6839587161966E-014</v>
      </c>
      <c r="N371" s="63" t="n">
        <f aca="false">EXP(-K371/$D$8)</f>
        <v>0.0351326685583528</v>
      </c>
      <c r="O371" s="64" t="n">
        <f aca="false">(K371*$B$17+$B$18*$B$21*(1-EXP(-K371/$B$21))+$B$19*$B$22*(1-EXP(-K371/$B$22))+$B$20*$B$23*(1-EXP(-K371/$B$23)))*$C$7</f>
        <v>2.45760319900324E-013</v>
      </c>
      <c r="P371" s="64" t="n">
        <f aca="false">$D$9*(1-EXP(-K371/$D$9))*$C$9</f>
        <v>2.36561263728037E-012</v>
      </c>
      <c r="Q371" s="65" t="n">
        <f aca="false">$D$8*(1-EXP(-K371/$D$8))*$C$8</f>
        <v>3.77452487891792E-011</v>
      </c>
      <c r="R371" s="66" t="n">
        <f aca="false">$B$13-K371</f>
        <v>135</v>
      </c>
      <c r="S371" s="67" t="n">
        <f aca="false">VLOOKUP($R371,$K$6:$Q$506,5)/$C$26</f>
        <v>0.360464875370559</v>
      </c>
      <c r="T371" s="68" t="n">
        <f aca="false">VLOOKUP($R371,$K$6:$Q$506,6)/$C$26</f>
        <v>7.55589901526175</v>
      </c>
      <c r="U371" s="69" t="n">
        <f aca="false">VLOOKUP($R371,$K$6:$Q$506,7)/$C$26</f>
        <v>88.7394727540395</v>
      </c>
      <c r="V371" s="28" t="s">
        <v>489</v>
      </c>
      <c r="W371" s="78" t="n">
        <f aca="false">G371*S371+H371*T371+I371*U371</f>
        <v>0</v>
      </c>
      <c r="X371" s="25"/>
      <c r="Y371" s="25"/>
      <c r="Z371" s="25"/>
    </row>
    <row r="372" customFormat="false" ht="15.75" hidden="false" customHeight="false" outlineLevel="0" collapsed="false">
      <c r="A372" s="25"/>
      <c r="B372" s="25"/>
      <c r="C372" s="25"/>
      <c r="D372" s="25"/>
      <c r="E372" s="25"/>
      <c r="F372" s="28" t="s">
        <v>490</v>
      </c>
      <c r="G372" s="103" t="n">
        <v>0</v>
      </c>
      <c r="H372" s="76" t="n">
        <v>0</v>
      </c>
      <c r="I372" s="77" t="n">
        <v>0</v>
      </c>
      <c r="J372" s="25"/>
      <c r="K372" s="61" t="n">
        <v>366</v>
      </c>
      <c r="L372" s="62" t="n">
        <f aca="false">$B$17+$B$18*EXP(-K372/$B$21)+$B$19*EXP(-K372/$B$22)+$B$20*EXP(-K372/$B$23)</f>
        <v>0.305870298716033</v>
      </c>
      <c r="M372" s="63" t="n">
        <f aca="false">EXP(-K372/$D$9)</f>
        <v>3.38462172372686E-014</v>
      </c>
      <c r="N372" s="63" t="n">
        <f aca="false">EXP(-K372/$D$8)</f>
        <v>0.0348118245102698</v>
      </c>
      <c r="O372" s="64" t="n">
        <f aca="false">(K372*$B$17+$B$18*$B$21*(1-EXP(-K372/$B$21))+$B$19*$B$22*(1-EXP(-K372/$B$22))+$B$20*$B$23*(1-EXP(-K372/$B$23)))*$C$7</f>
        <v>2.46281981022761E-013</v>
      </c>
      <c r="P372" s="64" t="n">
        <f aca="false">$D$9*(1-EXP(-K372/$D$9))*$C$9</f>
        <v>2.36561263728038E-012</v>
      </c>
      <c r="Q372" s="65" t="n">
        <f aca="false">$D$8*(1-EXP(-K372/$D$8))*$C$8</f>
        <v>3.7757800088226E-011</v>
      </c>
      <c r="R372" s="66" t="n">
        <f aca="false">$B$13-K372</f>
        <v>134</v>
      </c>
      <c r="S372" s="67" t="n">
        <f aca="false">VLOOKUP($R372,$K$6:$Q$506,5)/$C$26</f>
        <v>0.358375486636701</v>
      </c>
      <c r="T372" s="68" t="n">
        <f aca="false">VLOOKUP($R372,$K$6:$Q$506,6)/$C$26</f>
        <v>7.55589183206509</v>
      </c>
      <c r="U372" s="69" t="n">
        <f aca="false">VLOOKUP($R372,$K$6:$Q$506,7)/$C$26</f>
        <v>88.4057226480429</v>
      </c>
      <c r="V372" s="28" t="s">
        <v>490</v>
      </c>
      <c r="W372" s="78" t="n">
        <f aca="false">G372*S372+H372*T372+I372*U372</f>
        <v>0</v>
      </c>
      <c r="X372" s="25"/>
      <c r="Y372" s="25"/>
      <c r="Z372" s="25"/>
    </row>
    <row r="373" customFormat="false" ht="15.75" hidden="false" customHeight="false" outlineLevel="0" collapsed="false">
      <c r="A373" s="25"/>
      <c r="B373" s="25"/>
      <c r="C373" s="25"/>
      <c r="D373" s="25"/>
      <c r="E373" s="25"/>
      <c r="F373" s="28" t="s">
        <v>491</v>
      </c>
      <c r="G373" s="103" t="n">
        <v>0</v>
      </c>
      <c r="H373" s="76" t="n">
        <v>0</v>
      </c>
      <c r="I373" s="77" t="n">
        <v>0</v>
      </c>
      <c r="J373" s="25"/>
      <c r="K373" s="61" t="n">
        <v>367</v>
      </c>
      <c r="L373" s="62" t="n">
        <f aca="false">$B$17+$B$18*EXP(-K373/$B$21)+$B$19*EXP(-K373/$B$22)+$B$20*EXP(-K373/$B$23)</f>
        <v>0.305645704908672</v>
      </c>
      <c r="M373" s="63" t="n">
        <f aca="false">EXP(-K373/$D$9)</f>
        <v>3.10960710888499E-014</v>
      </c>
      <c r="N373" s="63" t="n">
        <f aca="false">EXP(-K373/$D$8)</f>
        <v>0.0344939105243602</v>
      </c>
      <c r="O373" s="64" t="n">
        <f aca="false">(K373*$B$17+$B$18*$B$21*(1-EXP(-K373/$B$21))+$B$19*$B$22*(1-EXP(-K373/$B$22))+$B$20*$B$23*(1-EXP(-K373/$B$23)))*$C$7</f>
        <v>2.46803258748718E-013</v>
      </c>
      <c r="P373" s="64" t="n">
        <f aca="false">$D$9*(1-EXP(-K373/$D$9))*$C$9</f>
        <v>2.36561263728038E-012</v>
      </c>
      <c r="Q373" s="65" t="n">
        <f aca="false">$D$8*(1-EXP(-K373/$D$8))*$C$8</f>
        <v>3.77702367643375E-011</v>
      </c>
      <c r="R373" s="66" t="n">
        <f aca="false">$B$13-K373</f>
        <v>133</v>
      </c>
      <c r="S373" s="67" t="n">
        <f aca="false">VLOOKUP($R373,$K$6:$Q$506,5)/$C$26</f>
        <v>0.356282820759439</v>
      </c>
      <c r="T373" s="68" t="n">
        <f aca="false">VLOOKUP($R373,$K$6:$Q$506,6)/$C$26</f>
        <v>7.55588401358429</v>
      </c>
      <c r="U373" s="69" t="n">
        <f aca="false">VLOOKUP($R373,$K$6:$Q$506,7)/$C$26</f>
        <v>88.0688965258775</v>
      </c>
      <c r="V373" s="28" t="s">
        <v>491</v>
      </c>
      <c r="W373" s="78" t="n">
        <f aca="false">G373*S373+H373*T373+I373*U373</f>
        <v>0</v>
      </c>
      <c r="X373" s="25"/>
      <c r="Y373" s="25"/>
      <c r="Z373" s="25"/>
    </row>
    <row r="374" customFormat="false" ht="15.75" hidden="false" customHeight="false" outlineLevel="0" collapsed="false">
      <c r="A374" s="25"/>
      <c r="B374" s="25"/>
      <c r="C374" s="25"/>
      <c r="D374" s="25"/>
      <c r="E374" s="25"/>
      <c r="F374" s="28" t="s">
        <v>492</v>
      </c>
      <c r="G374" s="103" t="n">
        <v>0</v>
      </c>
      <c r="H374" s="76" t="n">
        <v>0</v>
      </c>
      <c r="I374" s="77" t="n">
        <v>0</v>
      </c>
      <c r="J374" s="25"/>
      <c r="K374" s="61" t="n">
        <v>368</v>
      </c>
      <c r="L374" s="62" t="n">
        <f aca="false">$B$17+$B$18*EXP(-K374/$B$21)+$B$19*EXP(-K374/$B$22)+$B$20*EXP(-K374/$B$23)</f>
        <v>0.30542168816636</v>
      </c>
      <c r="M374" s="63" t="n">
        <f aca="false">EXP(-K374/$D$9)</f>
        <v>2.85693857716561E-014</v>
      </c>
      <c r="N374" s="63" t="n">
        <f aca="false">EXP(-K374/$D$8)</f>
        <v>0.034178899842252</v>
      </c>
      <c r="O374" s="64" t="n">
        <f aca="false">(K374*$B$17+$B$18*$B$21*(1-EXP(-K374/$B$21))+$B$19*$B$22*(1-EXP(-K374/$B$22))+$B$20*$B$23*(1-EXP(-K374/$B$23)))*$C$7</f>
        <v>2.47324154063461E-013</v>
      </c>
      <c r="P374" s="64" t="n">
        <f aca="false">$D$9*(1-EXP(-K374/$D$9))*$C$9</f>
        <v>2.36561263728039E-012</v>
      </c>
      <c r="Q374" s="65" t="n">
        <f aca="false">$D$8*(1-EXP(-K374/$D$8))*$C$8</f>
        <v>3.77825598642912E-011</v>
      </c>
      <c r="R374" s="66" t="n">
        <f aca="false">$B$13-K374</f>
        <v>132</v>
      </c>
      <c r="S374" s="67" t="n">
        <f aca="false">VLOOKUP($R374,$K$6:$Q$506,5)/$C$26</f>
        <v>0.35418684231568</v>
      </c>
      <c r="T374" s="68" t="n">
        <f aca="false">VLOOKUP($R374,$K$6:$Q$506,6)/$C$26</f>
        <v>7.55587550363463</v>
      </c>
      <c r="U374" s="69" t="n">
        <f aca="false">VLOOKUP($R374,$K$6:$Q$506,7)/$C$26</f>
        <v>87.7289660373638</v>
      </c>
      <c r="V374" s="28" t="s">
        <v>492</v>
      </c>
      <c r="W374" s="78" t="n">
        <f aca="false">G374*S374+H374*T374+I374*U374</f>
        <v>0</v>
      </c>
      <c r="X374" s="25"/>
      <c r="Y374" s="25"/>
      <c r="Z374" s="25"/>
    </row>
    <row r="375" customFormat="false" ht="15.75" hidden="false" customHeight="false" outlineLevel="0" collapsed="false">
      <c r="A375" s="25"/>
      <c r="B375" s="25"/>
      <c r="C375" s="25"/>
      <c r="D375" s="25"/>
      <c r="E375" s="25"/>
      <c r="F375" s="28" t="s">
        <v>493</v>
      </c>
      <c r="G375" s="103" t="n">
        <v>0</v>
      </c>
      <c r="H375" s="76" t="n">
        <v>0</v>
      </c>
      <c r="I375" s="77" t="n">
        <v>0</v>
      </c>
      <c r="J375" s="25"/>
      <c r="K375" s="61" t="n">
        <v>369</v>
      </c>
      <c r="L375" s="62" t="n">
        <f aca="false">$B$17+$B$18*EXP(-K375/$B$21)+$B$19*EXP(-K375/$B$22)+$B$20*EXP(-K375/$B$23)</f>
        <v>0.30519824680294</v>
      </c>
      <c r="M375" s="63" t="n">
        <f aca="false">EXP(-K375/$D$9)</f>
        <v>2.62480041622486E-014</v>
      </c>
      <c r="N375" s="63" t="n">
        <f aca="false">EXP(-K375/$D$8)</f>
        <v>0.0338667659499405</v>
      </c>
      <c r="O375" s="64" t="n">
        <f aca="false">(K375*$B$17+$B$18*$B$21*(1-EXP(-K375/$B$21))+$B$19*$B$22*(1-EXP(-K375/$B$22))+$B$20*$B$23*(1-EXP(-K375/$B$23)))*$C$7</f>
        <v>2.47844667949373E-013</v>
      </c>
      <c r="P375" s="64" t="n">
        <f aca="false">$D$9*(1-EXP(-K375/$D$9))*$C$9</f>
        <v>2.36561263728039E-012</v>
      </c>
      <c r="Q375" s="65" t="n">
        <f aca="false">$D$8*(1-EXP(-K375/$D$8))*$C$8</f>
        <v>3.7794770425305E-011</v>
      </c>
      <c r="R375" s="66" t="n">
        <f aca="false">$B$13-K375</f>
        <v>131</v>
      </c>
      <c r="S375" s="67" t="n">
        <f aca="false">VLOOKUP($R375,$K$6:$Q$506,5)/$C$26</f>
        <v>0.352087515040412</v>
      </c>
      <c r="T375" s="68" t="n">
        <f aca="false">VLOOKUP($R375,$K$6:$Q$506,6)/$C$26</f>
        <v>7.5558662410624</v>
      </c>
      <c r="U375" s="69" t="n">
        <f aca="false">VLOOKUP($R375,$K$6:$Q$506,7)/$C$26</f>
        <v>87.3859025710318</v>
      </c>
      <c r="V375" s="28" t="s">
        <v>493</v>
      </c>
      <c r="W375" s="78" t="n">
        <f aca="false">G375*S375+H375*T375+I375*U375</f>
        <v>0</v>
      </c>
      <c r="X375" s="25"/>
      <c r="Y375" s="25"/>
      <c r="Z375" s="25"/>
    </row>
    <row r="376" customFormat="false" ht="15.75" hidden="false" customHeight="false" outlineLevel="0" collapsed="false">
      <c r="A376" s="25"/>
      <c r="B376" s="25"/>
      <c r="C376" s="25"/>
      <c r="D376" s="25"/>
      <c r="E376" s="25"/>
      <c r="F376" s="28" t="s">
        <v>494</v>
      </c>
      <c r="G376" s="103" t="n">
        <v>0</v>
      </c>
      <c r="H376" s="76" t="n">
        <v>0</v>
      </c>
      <c r="I376" s="77" t="n">
        <v>0</v>
      </c>
      <c r="J376" s="25"/>
      <c r="K376" s="61" t="n">
        <v>370</v>
      </c>
      <c r="L376" s="62" t="n">
        <f aca="false">$B$17+$B$18*EXP(-K376/$B$21)+$B$19*EXP(-K376/$B$22)+$B$20*EXP(-K376/$B$23)</f>
        <v>0.304975379142597</v>
      </c>
      <c r="M376" s="63" t="n">
        <f aca="false">EXP(-K376/$D$9)</f>
        <v>2.41152444791074E-014</v>
      </c>
      <c r="N376" s="63" t="n">
        <f aca="false">EXP(-K376/$D$8)</f>
        <v>0.0335574825755561</v>
      </c>
      <c r="O376" s="64" t="n">
        <f aca="false">(K376*$B$17+$B$18*$B$21*(1-EXP(-K376/$B$21))+$B$19*$B$22*(1-EXP(-K376/$B$22))+$B$20*$B$23*(1-EXP(-K376/$B$23)))*$C$7</f>
        <v>2.48364801385971E-013</v>
      </c>
      <c r="P376" s="64" t="n">
        <f aca="false">$D$9*(1-EXP(-K376/$D$9))*$C$9</f>
        <v>2.3656126372804E-012</v>
      </c>
      <c r="Q376" s="65" t="n">
        <f aca="false">$D$8*(1-EXP(-K376/$D$8))*$C$8</f>
        <v>3.78068694751247E-011</v>
      </c>
      <c r="R376" s="66" t="n">
        <f aca="false">$B$13-K376</f>
        <v>130</v>
      </c>
      <c r="S376" s="67" t="n">
        <f aca="false">VLOOKUP($R376,$K$6:$Q$506,5)/$C$26</f>
        <v>0.349984801803705</v>
      </c>
      <c r="T376" s="68" t="n">
        <f aca="false">VLOOKUP($R376,$K$6:$Q$506,6)/$C$26</f>
        <v>7.55585615930541</v>
      </c>
      <c r="U376" s="69" t="n">
        <f aca="false">VLOOKUP($R376,$K$6:$Q$506,7)/$C$26</f>
        <v>87.0396772517135</v>
      </c>
      <c r="V376" s="28" t="s">
        <v>494</v>
      </c>
      <c r="W376" s="78" t="n">
        <f aca="false">G376*S376+H376*T376+I376*U376</f>
        <v>0</v>
      </c>
      <c r="X376" s="25"/>
      <c r="Y376" s="25"/>
      <c r="Z376" s="25"/>
    </row>
    <row r="377" customFormat="false" ht="15.75" hidden="false" customHeight="false" outlineLevel="0" collapsed="false">
      <c r="A377" s="25"/>
      <c r="B377" s="25"/>
      <c r="C377" s="25"/>
      <c r="D377" s="25"/>
      <c r="E377" s="25"/>
      <c r="F377" s="28" t="s">
        <v>495</v>
      </c>
      <c r="G377" s="103" t="n">
        <v>0</v>
      </c>
      <c r="H377" s="76" t="n">
        <v>0</v>
      </c>
      <c r="I377" s="77" t="n">
        <v>0</v>
      </c>
      <c r="J377" s="25"/>
      <c r="K377" s="61" t="n">
        <v>371</v>
      </c>
      <c r="L377" s="62" t="n">
        <f aca="false">$B$17+$B$18*EXP(-K377/$B$21)+$B$19*EXP(-K377/$B$22)+$B$20*EXP(-K377/$B$23)</f>
        <v>0.304753083519663</v>
      </c>
      <c r="M377" s="63" t="n">
        <f aca="false">EXP(-K377/$D$9)</f>
        <v>2.21557804049548E-014</v>
      </c>
      <c r="N377" s="63" t="n">
        <f aca="false">EXP(-K377/$D$8)</f>
        <v>0.0332510236871534</v>
      </c>
      <c r="O377" s="64" t="n">
        <f aca="false">(K377*$B$17+$B$18*$B$21*(1-EXP(-K377/$B$21))+$B$19*$B$22*(1-EXP(-K377/$B$22))+$B$20*$B$23*(1-EXP(-K377/$B$23)))*$C$7</f>
        <v>2.48884555349922E-013</v>
      </c>
      <c r="P377" s="64" t="n">
        <f aca="false">$D$9*(1-EXP(-K377/$D$9))*$C$9</f>
        <v>2.3656126372804E-012</v>
      </c>
      <c r="Q377" s="65" t="n">
        <f aca="false">$D$8*(1-EXP(-K377/$D$8))*$C$8</f>
        <v>3.78188580321102E-011</v>
      </c>
      <c r="R377" s="66" t="n">
        <f aca="false">$B$13-K377</f>
        <v>129</v>
      </c>
      <c r="S377" s="67" t="n">
        <f aca="false">VLOOKUP($R377,$K$6:$Q$506,5)/$C$26</f>
        <v>0.347878664587071</v>
      </c>
      <c r="T377" s="68" t="n">
        <f aca="false">VLOOKUP($R377,$K$6:$Q$506,6)/$C$26</f>
        <v>7.55584518591471</v>
      </c>
      <c r="U377" s="69" t="n">
        <f aca="false">VLOOKUP($R377,$K$6:$Q$506,7)/$C$26</f>
        <v>86.6902609381121</v>
      </c>
      <c r="V377" s="28" t="s">
        <v>495</v>
      </c>
      <c r="W377" s="78" t="n">
        <f aca="false">G377*S377+H377*T377+I377*U377</f>
        <v>0</v>
      </c>
      <c r="X377" s="25"/>
      <c r="Y377" s="25"/>
      <c r="Z377" s="25"/>
    </row>
    <row r="378" customFormat="false" ht="15.75" hidden="false" customHeight="false" outlineLevel="0" collapsed="false">
      <c r="A378" s="25"/>
      <c r="B378" s="25"/>
      <c r="C378" s="25"/>
      <c r="D378" s="25"/>
      <c r="E378" s="25"/>
      <c r="F378" s="28" t="s">
        <v>496</v>
      </c>
      <c r="G378" s="103" t="n">
        <v>0</v>
      </c>
      <c r="H378" s="76" t="n">
        <v>0</v>
      </c>
      <c r="I378" s="77" t="n">
        <v>0</v>
      </c>
      <c r="J378" s="25"/>
      <c r="K378" s="61" t="n">
        <v>372</v>
      </c>
      <c r="L378" s="62" t="n">
        <f aca="false">$B$17+$B$18*EXP(-K378/$B$21)+$B$19*EXP(-K378/$B$22)+$B$20*EXP(-K378/$B$23)</f>
        <v>0.304531358278438</v>
      </c>
      <c r="M378" s="63" t="n">
        <f aca="false">EXP(-K378/$D$9)</f>
        <v>2.03555309496389E-014</v>
      </c>
      <c r="N378" s="63" t="n">
        <f aca="false">EXP(-K378/$D$8)</f>
        <v>0.0329473634905199</v>
      </c>
      <c r="O378" s="64" t="n">
        <f aca="false">(K378*$B$17+$B$18*$B$21*(1-EXP(-K378/$B$21))+$B$19*$B$22*(1-EXP(-K378/$B$22))+$B$20*$B$23*(1-EXP(-K378/$B$23)))*$C$7</f>
        <v>2.49403930815063E-013</v>
      </c>
      <c r="P378" s="64" t="n">
        <f aca="false">$D$9*(1-EXP(-K378/$D$9))*$C$9</f>
        <v>2.36561263728041E-012</v>
      </c>
      <c r="Q378" s="65" t="n">
        <f aca="false">$D$8*(1-EXP(-K378/$D$8))*$C$8</f>
        <v>3.78307371053214E-011</v>
      </c>
      <c r="R378" s="66" t="n">
        <f aca="false">$B$13-K378</f>
        <v>128</v>
      </c>
      <c r="S378" s="67" t="n">
        <f aca="false">VLOOKUP($R378,$K$6:$Q$506,5)/$C$26</f>
        <v>0.345769064459173</v>
      </c>
      <c r="T378" s="68" t="n">
        <f aca="false">VLOOKUP($R378,$K$6:$Q$506,6)/$C$26</f>
        <v>7.55583324203394</v>
      </c>
      <c r="U378" s="69" t="n">
        <f aca="false">VLOOKUP($R378,$K$6:$Q$506,7)/$C$26</f>
        <v>86.3376242203492</v>
      </c>
      <c r="V378" s="28" t="s">
        <v>496</v>
      </c>
      <c r="W378" s="78" t="n">
        <f aca="false">G378*S378+H378*T378+I378*U378</f>
        <v>0</v>
      </c>
      <c r="X378" s="25"/>
      <c r="Y378" s="25"/>
      <c r="Z378" s="25"/>
    </row>
    <row r="379" customFormat="false" ht="15.75" hidden="false" customHeight="false" outlineLevel="0" collapsed="false">
      <c r="A379" s="25"/>
      <c r="B379" s="25"/>
      <c r="C379" s="25"/>
      <c r="D379" s="25"/>
      <c r="E379" s="25"/>
      <c r="F379" s="28" t="s">
        <v>497</v>
      </c>
      <c r="G379" s="103" t="n">
        <v>0</v>
      </c>
      <c r="H379" s="76" t="n">
        <v>0</v>
      </c>
      <c r="I379" s="77" t="n">
        <v>0</v>
      </c>
      <c r="J379" s="25"/>
      <c r="K379" s="61" t="n">
        <v>373</v>
      </c>
      <c r="L379" s="62" t="n">
        <f aca="false">$B$17+$B$18*EXP(-K379/$B$21)+$B$19*EXP(-K379/$B$22)+$B$20*EXP(-K379/$B$23)</f>
        <v>0.304310201773005</v>
      </c>
      <c r="M379" s="63" t="n">
        <f aca="false">EXP(-K379/$D$9)</f>
        <v>1.87015592621167E-014</v>
      </c>
      <c r="N379" s="63" t="n">
        <f aca="false">EXP(-K379/$D$8)</f>
        <v>0.0326464764270052</v>
      </c>
      <c r="O379" s="64" t="n">
        <f aca="false">(K379*$B$17+$B$18*$B$21*(1-EXP(-K379/$B$21))+$B$19*$B$22*(1-EXP(-K379/$B$22))+$B$20*$B$23*(1-EXP(-K379/$B$23)))*$C$7</f>
        <v>2.49922928752418E-013</v>
      </c>
      <c r="P379" s="64" t="n">
        <f aca="false">$D$9*(1-EXP(-K379/$D$9))*$C$9</f>
        <v>2.36561263728041E-012</v>
      </c>
      <c r="Q379" s="65" t="n">
        <f aca="false">$D$8*(1-EXP(-K379/$D$8))*$C$8</f>
        <v>3.78425076946032E-011</v>
      </c>
      <c r="R379" s="66" t="n">
        <f aca="false">$B$13-K379</f>
        <v>127</v>
      </c>
      <c r="S379" s="67" t="n">
        <f aca="false">VLOOKUP($R379,$K$6:$Q$506,5)/$C$26</f>
        <v>0.343655961550854</v>
      </c>
      <c r="T379" s="68" t="n">
        <f aca="false">VLOOKUP($R379,$K$6:$Q$506,6)/$C$26</f>
        <v>7.55582024183266</v>
      </c>
      <c r="U379" s="69" t="n">
        <f aca="false">VLOOKUP($R379,$K$6:$Q$506,7)/$C$26</f>
        <v>85.9817374174896</v>
      </c>
      <c r="V379" s="28" t="s">
        <v>497</v>
      </c>
      <c r="W379" s="78" t="n">
        <f aca="false">G379*S379+H379*T379+I379*U379</f>
        <v>0</v>
      </c>
      <c r="X379" s="25"/>
      <c r="Y379" s="25"/>
      <c r="Z379" s="25"/>
    </row>
    <row r="380" customFormat="false" ht="15.75" hidden="false" customHeight="false" outlineLevel="0" collapsed="false">
      <c r="A380" s="25"/>
      <c r="B380" s="25"/>
      <c r="C380" s="25"/>
      <c r="D380" s="25"/>
      <c r="E380" s="25"/>
      <c r="F380" s="28" t="s">
        <v>498</v>
      </c>
      <c r="G380" s="103" t="n">
        <v>0</v>
      </c>
      <c r="H380" s="76" t="n">
        <v>0</v>
      </c>
      <c r="I380" s="77" t="n">
        <v>0</v>
      </c>
      <c r="J380" s="25"/>
      <c r="K380" s="61" t="n">
        <v>374</v>
      </c>
      <c r="L380" s="62" t="n">
        <f aca="false">$B$17+$B$18*EXP(-K380/$B$21)+$B$19*EXP(-K380/$B$22)+$B$20*EXP(-K380/$B$23)</f>
        <v>0.304089612367057</v>
      </c>
      <c r="M380" s="63" t="n">
        <f aca="false">EXP(-K380/$D$9)</f>
        <v>1.71819796643854E-014</v>
      </c>
      <c r="N380" s="63" t="n">
        <f aca="false">EXP(-K380/$D$8)</f>
        <v>0.0323483371713694</v>
      </c>
      <c r="O380" s="64" t="n">
        <f aca="false">(K380*$B$17+$B$18*$B$21*(1-EXP(-K380/$B$21))+$B$19*$B$22*(1-EXP(-K380/$B$22))+$B$20*$B$23*(1-EXP(-K380/$B$23)))*$C$7</f>
        <v>2.5044155013021E-013</v>
      </c>
      <c r="P380" s="64" t="n">
        <f aca="false">$D$9*(1-EXP(-K380/$D$9))*$C$9</f>
        <v>2.36561263728041E-012</v>
      </c>
      <c r="Q380" s="65" t="n">
        <f aca="false">$D$8*(1-EXP(-K380/$D$8))*$C$8</f>
        <v>3.78541707906694E-011</v>
      </c>
      <c r="R380" s="66" t="n">
        <f aca="false">$B$13-K380</f>
        <v>126</v>
      </c>
      <c r="S380" s="67" t="n">
        <f aca="false">VLOOKUP($R380,$K$6:$Q$506,5)/$C$26</f>
        <v>0.341539315029483</v>
      </c>
      <c r="T380" s="68" t="n">
        <f aca="false">VLOOKUP($R380,$K$6:$Q$506,6)/$C$26</f>
        <v>7.55580609188956</v>
      </c>
      <c r="U380" s="69" t="n">
        <f aca="false">VLOOKUP($R380,$K$6:$Q$506,7)/$C$26</f>
        <v>85.622570575043</v>
      </c>
      <c r="V380" s="28" t="s">
        <v>498</v>
      </c>
      <c r="W380" s="78" t="n">
        <f aca="false">G380*S380+H380*T380+I380*U380</f>
        <v>0</v>
      </c>
      <c r="X380" s="25"/>
      <c r="Y380" s="25"/>
      <c r="Z380" s="25"/>
    </row>
    <row r="381" customFormat="false" ht="15.75" hidden="false" customHeight="false" outlineLevel="0" collapsed="false">
      <c r="A381" s="25"/>
      <c r="B381" s="25"/>
      <c r="C381" s="25"/>
      <c r="D381" s="25"/>
      <c r="E381" s="25"/>
      <c r="F381" s="28" t="s">
        <v>499</v>
      </c>
      <c r="G381" s="103" t="n">
        <v>0</v>
      </c>
      <c r="H381" s="76" t="n">
        <v>0</v>
      </c>
      <c r="I381" s="77" t="n">
        <v>0</v>
      </c>
      <c r="J381" s="25"/>
      <c r="K381" s="61" t="n">
        <v>375</v>
      </c>
      <c r="L381" s="62" t="n">
        <f aca="false">$B$17+$B$18*EXP(-K381/$B$21)+$B$19*EXP(-K381/$B$22)+$B$20*EXP(-K381/$B$23)</f>
        <v>0.303869588433723</v>
      </c>
      <c r="M381" s="63" t="n">
        <f aca="false">EXP(-K381/$D$9)</f>
        <v>1.57858722392936E-014</v>
      </c>
      <c r="N381" s="63" t="n">
        <f aca="false">EXP(-K381/$D$8)</f>
        <v>0.032052920629652</v>
      </c>
      <c r="O381" s="64" t="n">
        <f aca="false">(K381*$B$17+$B$18*$B$21*(1-EXP(-K381/$B$21))+$B$19*$B$22*(1-EXP(-K381/$B$22))+$B$20*$B$23*(1-EXP(-K381/$B$23)))*$C$7</f>
        <v>2.50959795913883E-013</v>
      </c>
      <c r="P381" s="64" t="n">
        <f aca="false">$D$9*(1-EXP(-K381/$D$9))*$C$9</f>
        <v>2.36561263728042E-012</v>
      </c>
      <c r="Q381" s="65" t="n">
        <f aca="false">$D$8*(1-EXP(-K381/$D$8))*$C$8</f>
        <v>3.78657273751865E-011</v>
      </c>
      <c r="R381" s="66" t="n">
        <f aca="false">$B$13-K381</f>
        <v>125</v>
      </c>
      <c r="S381" s="67" t="n">
        <f aca="false">VLOOKUP($R381,$K$6:$Q$506,5)/$C$26</f>
        <v>0.33941908307258</v>
      </c>
      <c r="T381" s="68" t="n">
        <f aca="false">VLOOKUP($R381,$K$6:$Q$506,6)/$C$26</f>
        <v>7.55579069052111</v>
      </c>
      <c r="U381" s="69" t="n">
        <f aca="false">VLOOKUP($R381,$K$6:$Q$506,7)/$C$26</f>
        <v>85.2600934624428</v>
      </c>
      <c r="V381" s="28" t="s">
        <v>499</v>
      </c>
      <c r="W381" s="78" t="n">
        <f aca="false">G381*S381+H381*T381+I381*U381</f>
        <v>0</v>
      </c>
      <c r="X381" s="25"/>
      <c r="Y381" s="25"/>
      <c r="Z381" s="25"/>
    </row>
    <row r="382" customFormat="false" ht="15.75" hidden="false" customHeight="false" outlineLevel="0" collapsed="false">
      <c r="A382" s="25"/>
      <c r="B382" s="25"/>
      <c r="C382" s="25"/>
      <c r="D382" s="25"/>
      <c r="E382" s="25"/>
      <c r="F382" s="28" t="s">
        <v>500</v>
      </c>
      <c r="G382" s="103" t="n">
        <v>0</v>
      </c>
      <c r="H382" s="76" t="n">
        <v>0</v>
      </c>
      <c r="I382" s="77" t="n">
        <v>0</v>
      </c>
      <c r="J382" s="25"/>
      <c r="K382" s="61" t="n">
        <v>376</v>
      </c>
      <c r="L382" s="62" t="n">
        <f aca="false">$B$17+$B$18*EXP(-K382/$B$21)+$B$19*EXP(-K382/$B$22)+$B$20*EXP(-K382/$B$23)</f>
        <v>0.303650128355406</v>
      </c>
      <c r="M382" s="63" t="n">
        <f aca="false">EXP(-K382/$D$9)</f>
        <v>1.45032043584494E-014</v>
      </c>
      <c r="N382" s="63" t="n">
        <f aca="false">EXP(-K382/$D$8)</f>
        <v>0.0317602019370591</v>
      </c>
      <c r="O382" s="64" t="n">
        <f aca="false">(K382*$B$17+$B$18*$B$21*(1-EXP(-K382/$B$21))+$B$19*$B$22*(1-EXP(-K382/$B$22))+$B$20*$B$23*(1-EXP(-K382/$B$23)))*$C$7</f>
        <v>2.51477667066114E-013</v>
      </c>
      <c r="P382" s="64" t="n">
        <f aca="false">$D$9*(1-EXP(-K382/$D$9))*$C$9</f>
        <v>2.36561263728042E-012</v>
      </c>
      <c r="Q382" s="65" t="n">
        <f aca="false">$D$8*(1-EXP(-K382/$D$8))*$C$8</f>
        <v>3.78771784208558E-011</v>
      </c>
      <c r="R382" s="66" t="n">
        <f aca="false">$B$13-K382</f>
        <v>124</v>
      </c>
      <c r="S382" s="67" t="n">
        <f aca="false">VLOOKUP($R382,$K$6:$Q$506,5)/$C$26</f>
        <v>0.337295222840721</v>
      </c>
      <c r="T382" s="68" t="n">
        <f aca="false">VLOOKUP($R382,$K$6:$Q$506,6)/$C$26</f>
        <v>7.55577392705087</v>
      </c>
      <c r="U382" s="69" t="n">
        <f aca="false">VLOOKUP($R382,$K$6:$Q$506,7)/$C$26</f>
        <v>84.8942755705017</v>
      </c>
      <c r="V382" s="28" t="s">
        <v>500</v>
      </c>
      <c r="W382" s="78" t="n">
        <f aca="false">G382*S382+H382*T382+I382*U382</f>
        <v>0</v>
      </c>
      <c r="X382" s="25"/>
      <c r="Y382" s="25"/>
      <c r="Z382" s="25"/>
    </row>
    <row r="383" customFormat="false" ht="15.75" hidden="false" customHeight="false" outlineLevel="0" collapsed="false">
      <c r="A383" s="25"/>
      <c r="B383" s="25"/>
      <c r="C383" s="25"/>
      <c r="D383" s="25"/>
      <c r="E383" s="25"/>
      <c r="F383" s="28" t="s">
        <v>501</v>
      </c>
      <c r="G383" s="103" t="n">
        <v>0</v>
      </c>
      <c r="H383" s="76" t="n">
        <v>0</v>
      </c>
      <c r="I383" s="77" t="n">
        <v>0</v>
      </c>
      <c r="J383" s="25"/>
      <c r="K383" s="61" t="n">
        <v>377</v>
      </c>
      <c r="L383" s="62" t="n">
        <f aca="false">$B$17+$B$18*EXP(-K383/$B$21)+$B$19*EXP(-K383/$B$22)+$B$20*EXP(-K383/$B$23)</f>
        <v>0.303431230523613</v>
      </c>
      <c r="M383" s="63" t="n">
        <f aca="false">EXP(-K383/$D$9)</f>
        <v>1.33247585863115E-014</v>
      </c>
      <c r="N383" s="63" t="n">
        <f aca="false">EXP(-K383/$D$8)</f>
        <v>0.0314701564558714</v>
      </c>
      <c r="O383" s="64" t="n">
        <f aca="false">(K383*$B$17+$B$18*$B$21*(1-EXP(-K383/$B$21))+$B$19*$B$22*(1-EXP(-K383/$B$22))+$B$20*$B$23*(1-EXP(-K383/$B$23)))*$C$7</f>
        <v>2.51995164546831E-013</v>
      </c>
      <c r="P383" s="64" t="n">
        <f aca="false">$D$9*(1-EXP(-K383/$D$9))*$C$9</f>
        <v>2.36561263728042E-012</v>
      </c>
      <c r="Q383" s="65" t="n">
        <f aca="false">$D$8*(1-EXP(-K383/$D$8))*$C$8</f>
        <v>3.78885248914957E-011</v>
      </c>
      <c r="R383" s="66" t="n">
        <f aca="false">$B$13-K383</f>
        <v>123</v>
      </c>
      <c r="S383" s="67" t="n">
        <f aca="false">VLOOKUP($R383,$K$6:$Q$506,5)/$C$26</f>
        <v>0.335167690449685</v>
      </c>
      <c r="T383" s="68" t="n">
        <f aca="false">VLOOKUP($R383,$K$6:$Q$506,6)/$C$26</f>
        <v>7.55575568101414</v>
      </c>
      <c r="U383" s="69" t="n">
        <f aca="false">VLOOKUP($R383,$K$6:$Q$506,7)/$C$26</f>
        <v>84.5250861088436</v>
      </c>
      <c r="V383" s="28" t="s">
        <v>501</v>
      </c>
      <c r="W383" s="78" t="n">
        <f aca="false">G383*S383+H383*T383+I383*U383</f>
        <v>0</v>
      </c>
      <c r="X383" s="25"/>
      <c r="Y383" s="25"/>
      <c r="Z383" s="25"/>
    </row>
    <row r="384" customFormat="false" ht="15.75" hidden="false" customHeight="false" outlineLevel="0" collapsed="false">
      <c r="A384" s="25"/>
      <c r="B384" s="25"/>
      <c r="C384" s="25"/>
      <c r="D384" s="25"/>
      <c r="E384" s="25"/>
      <c r="F384" s="28" t="s">
        <v>502</v>
      </c>
      <c r="G384" s="103" t="n">
        <v>0</v>
      </c>
      <c r="H384" s="76" t="n">
        <v>0</v>
      </c>
      <c r="I384" s="77" t="n">
        <v>0</v>
      </c>
      <c r="J384" s="25"/>
      <c r="K384" s="61" t="n">
        <v>378</v>
      </c>
      <c r="L384" s="62" t="n">
        <f aca="false">$B$17+$B$18*EXP(-K384/$B$21)+$B$19*EXP(-K384/$B$22)+$B$20*EXP(-K384/$B$23)</f>
        <v>0.303212893338805</v>
      </c>
      <c r="M384" s="63" t="n">
        <f aca="false">EXP(-K384/$D$9)</f>
        <v>1.22420664423752E-014</v>
      </c>
      <c r="N384" s="63" t="n">
        <f aca="false">EXP(-K384/$D$8)</f>
        <v>0.0311827597733696</v>
      </c>
      <c r="O384" s="64" t="n">
        <f aca="false">(K384*$B$17+$B$18*$B$21*(1-EXP(-K384/$B$21))+$B$19*$B$22*(1-EXP(-K384/$B$22))+$B$20*$B$23*(1-EXP(-K384/$B$23)))*$C$7</f>
        <v>2.52512289313226E-013</v>
      </c>
      <c r="P384" s="64" t="n">
        <f aca="false">$D$9*(1-EXP(-K384/$D$9))*$C$9</f>
        <v>2.36561263728043E-012</v>
      </c>
      <c r="Q384" s="65" t="n">
        <f aca="false">$D$8*(1-EXP(-K384/$D$8))*$C$8</f>
        <v>3.78997677421227E-011</v>
      </c>
      <c r="R384" s="66" t="n">
        <f aca="false">$B$13-K384</f>
        <v>122</v>
      </c>
      <c r="S384" s="67" t="n">
        <f aca="false">VLOOKUP($R384,$K$6:$Q$506,5)/$C$26</f>
        <v>0.33303644094183</v>
      </c>
      <c r="T384" s="68" t="n">
        <f aca="false">VLOOKUP($R384,$K$6:$Q$506,6)/$C$26</f>
        <v>7.55573582129227</v>
      </c>
      <c r="U384" s="69" t="n">
        <f aca="false">VLOOKUP($R384,$K$6:$Q$506,7)/$C$26</f>
        <v>84.1524940033122</v>
      </c>
      <c r="V384" s="28" t="s">
        <v>502</v>
      </c>
      <c r="W384" s="78" t="n">
        <f aca="false">G384*S384+H384*T384+I384*U384</f>
        <v>0</v>
      </c>
      <c r="X384" s="25"/>
      <c r="Y384" s="25"/>
      <c r="Z384" s="25"/>
    </row>
    <row r="385" customFormat="false" ht="15.75" hidden="false" customHeight="false" outlineLevel="0" collapsed="false">
      <c r="A385" s="25"/>
      <c r="B385" s="25"/>
      <c r="C385" s="25"/>
      <c r="D385" s="25"/>
      <c r="E385" s="25"/>
      <c r="F385" s="28" t="s">
        <v>503</v>
      </c>
      <c r="G385" s="103" t="n">
        <v>0</v>
      </c>
      <c r="H385" s="76" t="n">
        <v>0</v>
      </c>
      <c r="I385" s="77" t="n">
        <v>0</v>
      </c>
      <c r="J385" s="25"/>
      <c r="K385" s="61" t="n">
        <v>379</v>
      </c>
      <c r="L385" s="62" t="n">
        <f aca="false">$B$17+$B$18*EXP(-K385/$B$21)+$B$19*EXP(-K385/$B$22)+$B$20*EXP(-K385/$B$23)</f>
        <v>0.302995115210237</v>
      </c>
      <c r="M385" s="63" t="n">
        <f aca="false">EXP(-K385/$D$9)</f>
        <v>1.12473475454548E-014</v>
      </c>
      <c r="N385" s="63" t="n">
        <f aca="false">EXP(-K385/$D$8)</f>
        <v>0.0308979876997803</v>
      </c>
      <c r="O385" s="64" t="n">
        <f aca="false">(K385*$B$17+$B$18*$B$21*(1-EXP(-K385/$B$21))+$B$19*$B$22*(1-EXP(-K385/$B$22))+$B$20*$B$23*(1-EXP(-K385/$B$23)))*$C$7</f>
        <v>2.53029042319773E-013</v>
      </c>
      <c r="P385" s="64" t="n">
        <f aca="false">$D$9*(1-EXP(-K385/$D$9))*$C$9</f>
        <v>2.36561263728043E-012</v>
      </c>
      <c r="Q385" s="65" t="n">
        <f aca="false">$D$8*(1-EXP(-K385/$D$8))*$C$8</f>
        <v>3.79109079190315E-011</v>
      </c>
      <c r="R385" s="66" t="n">
        <f aca="false">$B$13-K385</f>
        <v>121</v>
      </c>
      <c r="S385" s="67" t="n">
        <f aca="false">VLOOKUP($R385,$K$6:$Q$506,5)/$C$26</f>
        <v>0.330901428256675</v>
      </c>
      <c r="T385" s="68" t="n">
        <f aca="false">VLOOKUP($R385,$K$6:$Q$506,6)/$C$26</f>
        <v>7.55571420517045</v>
      </c>
      <c r="U385" s="69" t="n">
        <f aca="false">VLOOKUP($R385,$K$6:$Q$506,7)/$C$26</f>
        <v>83.7764678933555</v>
      </c>
      <c r="V385" s="28" t="s">
        <v>503</v>
      </c>
      <c r="W385" s="78" t="n">
        <f aca="false">G385*S385+H385*T385+I385*U385</f>
        <v>0</v>
      </c>
      <c r="X385" s="25"/>
      <c r="Y385" s="25"/>
      <c r="Z385" s="25"/>
    </row>
    <row r="386" customFormat="false" ht="15.75" hidden="false" customHeight="false" outlineLevel="0" collapsed="false">
      <c r="A386" s="25"/>
      <c r="B386" s="25"/>
      <c r="C386" s="25"/>
      <c r="D386" s="25"/>
      <c r="E386" s="25"/>
      <c r="F386" s="28" t="s">
        <v>504</v>
      </c>
      <c r="G386" s="103" t="n">
        <v>0</v>
      </c>
      <c r="H386" s="76" t="n">
        <v>0</v>
      </c>
      <c r="I386" s="77" t="n">
        <v>0</v>
      </c>
      <c r="J386" s="25"/>
      <c r="K386" s="61" t="n">
        <v>380</v>
      </c>
      <c r="L386" s="62" t="n">
        <f aca="false">$B$17+$B$18*EXP(-K386/$B$21)+$B$19*EXP(-K386/$B$22)+$B$20*EXP(-K386/$B$23)</f>
        <v>0.302777894555809</v>
      </c>
      <c r="M386" s="63" t="n">
        <f aca="false">EXP(-K386/$D$9)</f>
        <v>1.03334537027479E-014</v>
      </c>
      <c r="N386" s="63" t="n">
        <f aca="false">EXP(-K386/$D$8)</f>
        <v>0.0306158162662398</v>
      </c>
      <c r="O386" s="64" t="n">
        <f aca="false">(K386*$B$17+$B$18*$B$21*(1-EXP(-K386/$B$21))+$B$19*$B$22*(1-EXP(-K386/$B$22))+$B$20*$B$23*(1-EXP(-K386/$B$23)))*$C$7</f>
        <v>2.5354542451824E-013</v>
      </c>
      <c r="P386" s="64" t="n">
        <f aca="false">$D$9*(1-EXP(-K386/$D$9))*$C$9</f>
        <v>2.36561263728043E-012</v>
      </c>
      <c r="Q386" s="65" t="n">
        <f aca="false">$D$8*(1-EXP(-K386/$D$8))*$C$8</f>
        <v>3.79219463598753E-011</v>
      </c>
      <c r="R386" s="66" t="n">
        <f aca="false">$B$13-K386</f>
        <v>120</v>
      </c>
      <c r="S386" s="67" t="n">
        <f aca="false">VLOOKUP($R386,$K$6:$Q$506,5)/$C$26</f>
        <v>0.328762605200675</v>
      </c>
      <c r="T386" s="68" t="n">
        <f aca="false">VLOOKUP($R386,$K$6:$Q$506,6)/$C$26</f>
        <v>7.55569067731214</v>
      </c>
      <c r="U386" s="69" t="n">
        <f aca="false">VLOOKUP($R386,$K$6:$Q$506,7)/$C$26</f>
        <v>83.3969761293861</v>
      </c>
      <c r="V386" s="28" t="s">
        <v>504</v>
      </c>
      <c r="W386" s="78" t="n">
        <f aca="false">G386*S386+H386*T386+I386*U386</f>
        <v>0</v>
      </c>
      <c r="X386" s="25"/>
      <c r="Y386" s="25"/>
      <c r="Z386" s="25"/>
    </row>
    <row r="387" customFormat="false" ht="15.75" hidden="false" customHeight="false" outlineLevel="0" collapsed="false">
      <c r="A387" s="25"/>
      <c r="B387" s="25"/>
      <c r="C387" s="25"/>
      <c r="D387" s="25"/>
      <c r="E387" s="25"/>
      <c r="F387" s="28" t="s">
        <v>505</v>
      </c>
      <c r="G387" s="103" t="n">
        <v>0</v>
      </c>
      <c r="H387" s="76" t="n">
        <v>0</v>
      </c>
      <c r="I387" s="77" t="n">
        <v>0</v>
      </c>
      <c r="J387" s="25"/>
      <c r="K387" s="61" t="n">
        <v>381</v>
      </c>
      <c r="L387" s="62" t="n">
        <f aca="false">$B$17+$B$18*EXP(-K387/$B$21)+$B$19*EXP(-K387/$B$22)+$B$20*EXP(-K387/$B$23)</f>
        <v>0.302561229801921</v>
      </c>
      <c r="M387" s="63" t="n">
        <f aca="false">EXP(-K387/$D$9)</f>
        <v>9.49381754189551E-015</v>
      </c>
      <c r="N387" s="63" t="n">
        <f aca="false">EXP(-K387/$D$8)</f>
        <v>0.0303362217227764</v>
      </c>
      <c r="O387" s="64" t="n">
        <f aca="false">(K387*$B$17+$B$18*$B$21*(1-EXP(-K387/$B$21))+$B$19*$B$22*(1-EXP(-K387/$B$22))+$B$20*$B$23*(1-EXP(-K387/$B$23)))*$C$7</f>
        <v>2.54061436857706E-013</v>
      </c>
      <c r="P387" s="64" t="n">
        <f aca="false">$D$9*(1-EXP(-K387/$D$9))*$C$9</f>
        <v>2.36561263728043E-012</v>
      </c>
      <c r="Q387" s="65" t="n">
        <f aca="false">$D$8*(1-EXP(-K387/$D$8))*$C$8</f>
        <v>3.79328839937439E-011</v>
      </c>
      <c r="R387" s="66" t="n">
        <f aca="false">$B$13-K387</f>
        <v>119</v>
      </c>
      <c r="S387" s="67" t="n">
        <f aca="false">VLOOKUP($R387,$K$6:$Q$506,5)/$C$26</f>
        <v>0.326619923416143</v>
      </c>
      <c r="T387" s="68" t="n">
        <f aca="false">VLOOKUP($R387,$K$6:$Q$506,6)/$C$26</f>
        <v>7.55566506864275</v>
      </c>
      <c r="U387" s="69" t="n">
        <f aca="false">VLOOKUP($R387,$K$6:$Q$506,7)/$C$26</f>
        <v>83.0139867701174</v>
      </c>
      <c r="V387" s="28" t="s">
        <v>505</v>
      </c>
      <c r="W387" s="78" t="n">
        <f aca="false">G387*S387+H387*T387+I387*U387</f>
        <v>0</v>
      </c>
      <c r="X387" s="25"/>
      <c r="Y387" s="25"/>
      <c r="Z387" s="25"/>
    </row>
    <row r="388" customFormat="false" ht="15.75" hidden="false" customHeight="false" outlineLevel="0" collapsed="false">
      <c r="A388" s="25"/>
      <c r="B388" s="25"/>
      <c r="C388" s="25"/>
      <c r="D388" s="25"/>
      <c r="E388" s="25"/>
      <c r="F388" s="28" t="s">
        <v>506</v>
      </c>
      <c r="G388" s="103" t="n">
        <v>0</v>
      </c>
      <c r="H388" s="76" t="n">
        <v>0</v>
      </c>
      <c r="I388" s="77" t="n">
        <v>0</v>
      </c>
      <c r="J388" s="25"/>
      <c r="K388" s="61" t="n">
        <v>382</v>
      </c>
      <c r="L388" s="62" t="n">
        <f aca="false">$B$17+$B$18*EXP(-K388/$B$21)+$B$19*EXP(-K388/$B$22)+$B$20*EXP(-K388/$B$23)</f>
        <v>0.302345119383326</v>
      </c>
      <c r="M388" s="63" t="n">
        <f aca="false">EXP(-K388/$D$9)</f>
        <v>8.72240531690147E-015</v>
      </c>
      <c r="N388" s="63" t="n">
        <f aca="false">EXP(-K388/$D$8)</f>
        <v>0.0300591805363117</v>
      </c>
      <c r="O388" s="64" t="n">
        <f aca="false">(K388*$B$17+$B$18*$B$21*(1-EXP(-K388/$B$21))+$B$19*$B$22*(1-EXP(-K388/$B$22))+$B$20*$B$23*(1-EXP(-K388/$B$23)))*$C$7</f>
        <v>2.54577080284574E-013</v>
      </c>
      <c r="P388" s="64" t="n">
        <f aca="false">$D$9*(1-EXP(-K388/$D$9))*$C$9</f>
        <v>2.36561263728043E-012</v>
      </c>
      <c r="Q388" s="65" t="n">
        <f aca="false">$D$8*(1-EXP(-K388/$D$8))*$C$8</f>
        <v>3.79437217412427E-011</v>
      </c>
      <c r="R388" s="66" t="n">
        <f aca="false">$B$13-K388</f>
        <v>118</v>
      </c>
      <c r="S388" s="67" t="n">
        <f aca="false">VLOOKUP($R388,$K$6:$Q$506,5)/$C$26</f>
        <v>0.324473333349328</v>
      </c>
      <c r="T388" s="68" t="n">
        <f aca="false">VLOOKUP($R388,$K$6:$Q$506,6)/$C$26</f>
        <v>7.55563719513473</v>
      </c>
      <c r="U388" s="69" t="n">
        <f aca="false">VLOOKUP($R388,$K$6:$Q$506,7)/$C$26</f>
        <v>82.6274675798751</v>
      </c>
      <c r="V388" s="28" t="s">
        <v>506</v>
      </c>
      <c r="W388" s="78" t="n">
        <f aca="false">G388*S388+H388*T388+I388*U388</f>
        <v>0</v>
      </c>
      <c r="X388" s="25"/>
      <c r="Y388" s="25"/>
      <c r="Z388" s="25"/>
    </row>
    <row r="389" customFormat="false" ht="15.75" hidden="false" customHeight="false" outlineLevel="0" collapsed="false">
      <c r="A389" s="25"/>
      <c r="B389" s="25"/>
      <c r="C389" s="25"/>
      <c r="D389" s="25"/>
      <c r="E389" s="25"/>
      <c r="F389" s="28" t="s">
        <v>507</v>
      </c>
      <c r="G389" s="103" t="n">
        <v>0</v>
      </c>
      <c r="H389" s="76" t="n">
        <v>0</v>
      </c>
      <c r="I389" s="77" t="n">
        <v>0</v>
      </c>
      <c r="J389" s="25"/>
      <c r="K389" s="61" t="n">
        <v>383</v>
      </c>
      <c r="L389" s="62" t="n">
        <f aca="false">$B$17+$B$18*EXP(-K389/$B$21)+$B$19*EXP(-K389/$B$22)+$B$20*EXP(-K389/$B$23)</f>
        <v>0.302129561742998</v>
      </c>
      <c r="M389" s="63" t="n">
        <f aca="false">EXP(-K389/$D$9)</f>
        <v>8.01367354876724E-015</v>
      </c>
      <c r="N389" s="63" t="n">
        <f aca="false">EXP(-K389/$D$8)</f>
        <v>0.0297846693886797</v>
      </c>
      <c r="O389" s="64" t="n">
        <f aca="false">(K389*$B$17+$B$18*$B$21*(1-EXP(-K389/$B$21))+$B$19*$B$22*(1-EXP(-K389/$B$22))+$B$20*$B$23*(1-EXP(-K389/$B$23)))*$C$7</f>
        <v>2.55092355742585E-013</v>
      </c>
      <c r="P389" s="64" t="n">
        <f aca="false">$D$9*(1-EXP(-K389/$D$9))*$C$9</f>
        <v>2.36561263728044E-012</v>
      </c>
      <c r="Q389" s="65" t="n">
        <f aca="false">$D$8*(1-EXP(-K389/$D$8))*$C$8</f>
        <v>3.79544605145694E-011</v>
      </c>
      <c r="R389" s="66" t="n">
        <f aca="false">$B$13-K389</f>
        <v>117</v>
      </c>
      <c r="S389" s="67" t="n">
        <f aca="false">VLOOKUP($R389,$K$6:$Q$506,5)/$C$26</f>
        <v>0.322322784217592</v>
      </c>
      <c r="T389" s="68" t="n">
        <f aca="false">VLOOKUP($R389,$K$6:$Q$506,6)/$C$26</f>
        <v>7.55560685648502</v>
      </c>
      <c r="U389" s="69" t="n">
        <f aca="false">VLOOKUP($R389,$K$6:$Q$506,7)/$C$26</f>
        <v>82.2373860258844</v>
      </c>
      <c r="V389" s="28" t="s">
        <v>507</v>
      </c>
      <c r="W389" s="78" t="n">
        <f aca="false">G389*S389+H389*T389+I389*U389</f>
        <v>0</v>
      </c>
      <c r="X389" s="25"/>
      <c r="Y389" s="25"/>
      <c r="Z389" s="25"/>
    </row>
    <row r="390" customFormat="false" ht="15.75" hidden="false" customHeight="false" outlineLevel="0" collapsed="false">
      <c r="A390" s="25"/>
      <c r="B390" s="25"/>
      <c r="C390" s="25"/>
      <c r="D390" s="25"/>
      <c r="E390" s="25"/>
      <c r="F390" s="28" t="s">
        <v>508</v>
      </c>
      <c r="G390" s="103" t="n">
        <v>0</v>
      </c>
      <c r="H390" s="76" t="n">
        <v>0</v>
      </c>
      <c r="I390" s="77" t="n">
        <v>0</v>
      </c>
      <c r="J390" s="25"/>
      <c r="K390" s="61" t="n">
        <v>384</v>
      </c>
      <c r="L390" s="62" t="n">
        <f aca="false">$B$17+$B$18*EXP(-K390/$B$21)+$B$19*EXP(-K390/$B$22)+$B$20*EXP(-K390/$B$23)</f>
        <v>0.301914555331989</v>
      </c>
      <c r="M390" s="63" t="n">
        <f aca="false">EXP(-K390/$D$9)</f>
        <v>7.36252918925639E-015</v>
      </c>
      <c r="N390" s="63" t="n">
        <f aca="false">EXP(-K390/$D$8)</f>
        <v>0.0295126651746644</v>
      </c>
      <c r="O390" s="64" t="n">
        <f aca="false">(K390*$B$17+$B$18*$B$21*(1-EXP(-K390/$B$21))+$B$19*$B$22*(1-EXP(-K390/$B$22))+$B$20*$B$23*(1-EXP(-K390/$B$23)))*$C$7</f>
        <v>2.55607264172833E-013</v>
      </c>
      <c r="P390" s="64" t="n">
        <f aca="false">$D$9*(1-EXP(-K390/$D$9))*$C$9</f>
        <v>2.36561263728044E-012</v>
      </c>
      <c r="Q390" s="65" t="n">
        <f aca="false">$D$8*(1-EXP(-K390/$D$8))*$C$8</f>
        <v>3.79651012175917E-011</v>
      </c>
      <c r="R390" s="66" t="n">
        <f aca="false">$B$13-K390</f>
        <v>116</v>
      </c>
      <c r="S390" s="67" t="n">
        <f aca="false">VLOOKUP($R390,$K$6:$Q$506,5)/$C$26</f>
        <v>0.320168223975691</v>
      </c>
      <c r="T390" s="68" t="n">
        <f aca="false">VLOOKUP($R390,$K$6:$Q$506,6)/$C$26</f>
        <v>7.55557383467575</v>
      </c>
      <c r="U390" s="69" t="n">
        <f aca="false">VLOOKUP($R390,$K$6:$Q$506,7)/$C$26</f>
        <v>81.8437092755306</v>
      </c>
      <c r="V390" s="28" t="s">
        <v>508</v>
      </c>
      <c r="W390" s="78" t="n">
        <f aca="false">G390*S390+H390*T390+I390*U390</f>
        <v>0</v>
      </c>
      <c r="X390" s="25"/>
      <c r="Y390" s="25"/>
      <c r="Z390" s="25"/>
    </row>
    <row r="391" customFormat="false" ht="15.75" hidden="false" customHeight="false" outlineLevel="0" collapsed="false">
      <c r="A391" s="25"/>
      <c r="B391" s="25"/>
      <c r="C391" s="25"/>
      <c r="D391" s="25"/>
      <c r="E391" s="25"/>
      <c r="F391" s="28" t="s">
        <v>509</v>
      </c>
      <c r="G391" s="103" t="n">
        <v>0</v>
      </c>
      <c r="H391" s="76" t="n">
        <v>0</v>
      </c>
      <c r="I391" s="77" t="n">
        <v>0</v>
      </c>
      <c r="J391" s="25"/>
      <c r="K391" s="61" t="n">
        <v>385</v>
      </c>
      <c r="L391" s="62" t="n">
        <f aca="false">$B$17+$B$18*EXP(-K391/$B$21)+$B$19*EXP(-K391/$B$22)+$B$20*EXP(-K391/$B$23)</f>
        <v>0.301700098609301</v>
      </c>
      <c r="M391" s="63" t="n">
        <f aca="false">EXP(-K391/$D$9)</f>
        <v>6.76429302151834E-015</v>
      </c>
      <c r="N391" s="63" t="n">
        <f aca="false">EXP(-K391/$D$8)</f>
        <v>0.0292431450000546</v>
      </c>
      <c r="O391" s="64" t="n">
        <f aca="false">(K391*$B$17+$B$18*$B$21*(1-EXP(-K391/$B$21))+$B$19*$B$22*(1-EXP(-K391/$B$22))+$B$20*$B$23*(1-EXP(-K391/$B$23)))*$C$7</f>
        <v>2.56121806513779E-013</v>
      </c>
      <c r="P391" s="64" t="n">
        <f aca="false">$D$9*(1-EXP(-K391/$D$9))*$C$9</f>
        <v>2.36561263728044E-012</v>
      </c>
      <c r="Q391" s="65" t="n">
        <f aca="false">$D$8*(1-EXP(-K391/$D$8))*$C$8</f>
        <v>3.79756447459223E-011</v>
      </c>
      <c r="R391" s="66" t="n">
        <f aca="false">$B$13-K391</f>
        <v>115</v>
      </c>
      <c r="S391" s="67" t="n">
        <f aca="false">VLOOKUP($R391,$K$6:$Q$506,5)/$C$26</f>
        <v>0.31800959928111</v>
      </c>
      <c r="T391" s="68" t="n">
        <f aca="false">VLOOKUP($R391,$K$6:$Q$506,6)/$C$26</f>
        <v>7.55553789240745</v>
      </c>
      <c r="U391" s="69" t="n">
        <f aca="false">VLOOKUP($R391,$K$6:$Q$506,7)/$C$26</f>
        <v>81.4464041935972</v>
      </c>
      <c r="V391" s="28" t="s">
        <v>509</v>
      </c>
      <c r="W391" s="78" t="n">
        <f aca="false">G391*S391+H391*T391+I391*U391</f>
        <v>0</v>
      </c>
      <c r="X391" s="25"/>
      <c r="Y391" s="25"/>
      <c r="Z391" s="25"/>
    </row>
    <row r="392" customFormat="false" ht="15.75" hidden="false" customHeight="false" outlineLevel="0" collapsed="false">
      <c r="A392" s="25"/>
      <c r="B392" s="25"/>
      <c r="C392" s="25"/>
      <c r="D392" s="25"/>
      <c r="E392" s="25"/>
      <c r="F392" s="28" t="s">
        <v>510</v>
      </c>
      <c r="G392" s="103" t="n">
        <v>0</v>
      </c>
      <c r="H392" s="76" t="n">
        <v>0</v>
      </c>
      <c r="I392" s="77" t="n">
        <v>0</v>
      </c>
      <c r="J392" s="25"/>
      <c r="K392" s="61" t="n">
        <v>386</v>
      </c>
      <c r="L392" s="62" t="n">
        <f aca="false">$B$17+$B$18*EXP(-K392/$B$21)+$B$19*EXP(-K392/$B$22)+$B$20*EXP(-K392/$B$23)</f>
        <v>0.301486190041757</v>
      </c>
      <c r="M392" s="63" t="n">
        <f aca="false">EXP(-K392/$D$9)</f>
        <v>6.2146660345645E-015</v>
      </c>
      <c r="N392" s="63" t="n">
        <f aca="false">EXP(-K392/$D$8)</f>
        <v>0.0289760861797173</v>
      </c>
      <c r="O392" s="64" t="n">
        <f aca="false">(K392*$B$17+$B$18*$B$21*(1-EXP(-K392/$B$21))+$B$19*$B$22*(1-EXP(-K392/$B$22))+$B$20*$B$23*(1-EXP(-K392/$B$23)))*$C$7</f>
        <v>2.56635983701261E-013</v>
      </c>
      <c r="P392" s="64" t="n">
        <f aca="false">$D$9*(1-EXP(-K392/$D$9))*$C$9</f>
        <v>2.36561263728044E-012</v>
      </c>
      <c r="Q392" s="65" t="n">
        <f aca="false">$D$8*(1-EXP(-K392/$D$8))*$C$8</f>
        <v>3.79860919869952E-011</v>
      </c>
      <c r="R392" s="66" t="n">
        <f aca="false">$B$13-K392</f>
        <v>114</v>
      </c>
      <c r="S392" s="67" t="n">
        <f aca="false">VLOOKUP($R392,$K$6:$Q$506,5)/$C$26</f>
        <v>0.315846855458449</v>
      </c>
      <c r="T392" s="68" t="n">
        <f aca="false">VLOOKUP($R392,$K$6:$Q$506,6)/$C$26</f>
        <v>7.55549877139382</v>
      </c>
      <c r="U392" s="69" t="n">
        <f aca="false">VLOOKUP($R392,$K$6:$Q$506,7)/$C$26</f>
        <v>81.0454373394755</v>
      </c>
      <c r="V392" s="28" t="s">
        <v>510</v>
      </c>
      <c r="W392" s="78" t="n">
        <f aca="false">G392*S392+H392*T392+I392*U392</f>
        <v>0</v>
      </c>
      <c r="X392" s="25"/>
      <c r="Y392" s="25"/>
      <c r="Z392" s="25"/>
    </row>
    <row r="393" customFormat="false" ht="15.75" hidden="false" customHeight="false" outlineLevel="0" collapsed="false">
      <c r="A393" s="25"/>
      <c r="B393" s="25"/>
      <c r="C393" s="25"/>
      <c r="D393" s="25"/>
      <c r="E393" s="25"/>
      <c r="F393" s="28" t="s">
        <v>511</v>
      </c>
      <c r="G393" s="103" t="n">
        <v>0</v>
      </c>
      <c r="H393" s="76" t="n">
        <v>0</v>
      </c>
      <c r="I393" s="77" t="n">
        <v>0</v>
      </c>
      <c r="J393" s="25"/>
      <c r="K393" s="61" t="n">
        <v>387</v>
      </c>
      <c r="L393" s="62" t="n">
        <f aca="false">$B$17+$B$18*EXP(-K393/$B$21)+$B$19*EXP(-K393/$B$22)+$B$20*EXP(-K393/$B$23)</f>
        <v>0.301272828103873</v>
      </c>
      <c r="M393" s="63" t="n">
        <f aca="false">EXP(-K393/$D$9)</f>
        <v>5.70969852995822E-015</v>
      </c>
      <c r="N393" s="63" t="n">
        <f aca="false">EXP(-K393/$D$8)</f>
        <v>0.0287114662356883</v>
      </c>
      <c r="O393" s="64" t="n">
        <f aca="false">(K393*$B$17+$B$18*$B$21*(1-EXP(-K393/$B$21))+$B$19*$B$22*(1-EXP(-K393/$B$22))+$B$20*$B$23*(1-EXP(-K393/$B$23)))*$C$7</f>
        <v>2.57149796668512E-013</v>
      </c>
      <c r="P393" s="64" t="n">
        <f aca="false">$D$9*(1-EXP(-K393/$D$9))*$C$9</f>
        <v>2.36561263728044E-012</v>
      </c>
      <c r="Q393" s="65" t="n">
        <f aca="false">$D$8*(1-EXP(-K393/$D$8))*$C$8</f>
        <v>3.799644382014E-011</v>
      </c>
      <c r="R393" s="66" t="n">
        <f aca="false">$B$13-K393</f>
        <v>113</v>
      </c>
      <c r="S393" s="67" t="n">
        <f aca="false">VLOOKUP($R393,$K$6:$Q$506,5)/$C$26</f>
        <v>0.313679936462808</v>
      </c>
      <c r="T393" s="68" t="n">
        <f aca="false">VLOOKUP($R393,$K$6:$Q$506,6)/$C$26</f>
        <v>7.55545619050565</v>
      </c>
      <c r="U393" s="69" t="n">
        <f aca="false">VLOOKUP($R393,$K$6:$Q$506,7)/$C$26</f>
        <v>80.6407749643511</v>
      </c>
      <c r="V393" s="28" t="s">
        <v>511</v>
      </c>
      <c r="W393" s="78" t="n">
        <f aca="false">G393*S393+H393*T393+I393*U393</f>
        <v>0</v>
      </c>
      <c r="X393" s="25"/>
      <c r="Y393" s="25"/>
      <c r="Z393" s="25"/>
    </row>
    <row r="394" customFormat="false" ht="15.75" hidden="false" customHeight="false" outlineLevel="0" collapsed="false">
      <c r="A394" s="25"/>
      <c r="B394" s="25"/>
      <c r="C394" s="25"/>
      <c r="D394" s="25"/>
      <c r="E394" s="25"/>
      <c r="F394" s="28" t="s">
        <v>512</v>
      </c>
      <c r="G394" s="103" t="n">
        <v>0</v>
      </c>
      <c r="H394" s="76" t="n">
        <v>0</v>
      </c>
      <c r="I394" s="77" t="n">
        <v>0</v>
      </c>
      <c r="J394" s="25"/>
      <c r="K394" s="61" t="n">
        <v>388</v>
      </c>
      <c r="L394" s="62" t="n">
        <f aca="false">$B$17+$B$18*EXP(-K394/$B$21)+$B$19*EXP(-K394/$B$22)+$B$20*EXP(-K394/$B$23)</f>
        <v>0.301060011277738</v>
      </c>
      <c r="M394" s="63" t="n">
        <f aca="false">EXP(-K394/$D$9)</f>
        <v>5.24576173871447E-015</v>
      </c>
      <c r="N394" s="63" t="n">
        <f aca="false">EXP(-K394/$D$8)</f>
        <v>0.0284492628952801</v>
      </c>
      <c r="O394" s="64" t="n">
        <f aca="false">(K394*$B$17+$B$18*$B$21*(1-EXP(-K394/$B$21))+$B$19*$B$22*(1-EXP(-K394/$B$22))+$B$20*$B$23*(1-EXP(-K394/$B$23)))*$C$7</f>
        <v>2.57663246346169E-013</v>
      </c>
      <c r="P394" s="64" t="n">
        <f aca="false">$D$9*(1-EXP(-K394/$D$9))*$C$9</f>
        <v>2.36561263728044E-012</v>
      </c>
      <c r="Q394" s="65" t="n">
        <f aca="false">$D$8*(1-EXP(-K394/$D$8))*$C$8</f>
        <v>3.80067011166559E-011</v>
      </c>
      <c r="R394" s="66" t="n">
        <f aca="false">$B$13-K394</f>
        <v>112</v>
      </c>
      <c r="S394" s="67" t="n">
        <f aca="false">VLOOKUP($R394,$K$6:$Q$506,5)/$C$26</f>
        <v>0.31150878484217</v>
      </c>
      <c r="T394" s="68" t="n">
        <f aca="false">VLOOKUP($R394,$K$6:$Q$506,6)/$C$26</f>
        <v>7.55540984375054</v>
      </c>
      <c r="U394" s="69" t="n">
        <f aca="false">VLOOKUP($R394,$K$6:$Q$506,7)/$C$26</f>
        <v>80.2323830083624</v>
      </c>
      <c r="V394" s="28" t="s">
        <v>512</v>
      </c>
      <c r="W394" s="78" t="n">
        <f aca="false">G394*S394+H394*T394+I394*U394</f>
        <v>0</v>
      </c>
      <c r="X394" s="25"/>
      <c r="Y394" s="25"/>
      <c r="Z394" s="25"/>
    </row>
    <row r="395" customFormat="false" ht="15.75" hidden="false" customHeight="false" outlineLevel="0" collapsed="false">
      <c r="A395" s="25"/>
      <c r="B395" s="25"/>
      <c r="C395" s="25"/>
      <c r="D395" s="25"/>
      <c r="E395" s="25"/>
      <c r="F395" s="28" t="s">
        <v>513</v>
      </c>
      <c r="G395" s="103" t="n">
        <v>0</v>
      </c>
      <c r="H395" s="76" t="n">
        <v>0</v>
      </c>
      <c r="I395" s="77" t="n">
        <v>0</v>
      </c>
      <c r="J395" s="25"/>
      <c r="K395" s="61" t="n">
        <v>389</v>
      </c>
      <c r="L395" s="62" t="n">
        <f aca="false">$B$17+$B$18*EXP(-K395/$B$21)+$B$19*EXP(-K395/$B$22)+$B$20*EXP(-K395/$B$23)</f>
        <v>0.300847738052893</v>
      </c>
      <c r="M395" s="63" t="n">
        <f aca="false">EXP(-K395/$D$9)</f>
        <v>4.81952174444527E-015</v>
      </c>
      <c r="N395" s="63" t="n">
        <f aca="false">EXP(-K395/$D$8)</f>
        <v>0.0281894540892073</v>
      </c>
      <c r="O395" s="64" t="n">
        <f aca="false">(K395*$B$17+$B$18*$B$21*(1-EXP(-K395/$B$21))+$B$19*$B$22*(1-EXP(-K395/$B$22))+$B$20*$B$23*(1-EXP(-K395/$B$23)))*$C$7</f>
        <v>2.5817633366229E-013</v>
      </c>
      <c r="P395" s="64" t="n">
        <f aca="false">$D$9*(1-EXP(-K395/$D$9))*$C$9</f>
        <v>2.36561263728044E-012</v>
      </c>
      <c r="Q395" s="65" t="n">
        <f aca="false">$D$8*(1-EXP(-K395/$D$8))*$C$8</f>
        <v>3.8016864739885E-011</v>
      </c>
      <c r="R395" s="66" t="n">
        <f aca="false">$B$13-K395</f>
        <v>111</v>
      </c>
      <c r="S395" s="67" t="n">
        <f aca="false">VLOOKUP($R395,$K$6:$Q$506,5)/$C$26</f>
        <v>0.309333341698732</v>
      </c>
      <c r="T395" s="68" t="n">
        <f aca="false">VLOOKUP($R395,$K$6:$Q$506,6)/$C$26</f>
        <v>7.55535939807408</v>
      </c>
      <c r="U395" s="69" t="n">
        <f aca="false">VLOOKUP($R395,$K$6:$Q$506,7)/$C$26</f>
        <v>79.8202270977345</v>
      </c>
      <c r="V395" s="28" t="s">
        <v>513</v>
      </c>
      <c r="W395" s="78" t="n">
        <f aca="false">G395*S395+H395*T395+I395*U395</f>
        <v>0</v>
      </c>
      <c r="X395" s="25"/>
      <c r="Y395" s="25"/>
      <c r="Z395" s="25"/>
    </row>
    <row r="396" customFormat="false" ht="15.75" hidden="false" customHeight="false" outlineLevel="0" collapsed="false">
      <c r="A396" s="25"/>
      <c r="B396" s="25"/>
      <c r="C396" s="25"/>
      <c r="D396" s="25"/>
      <c r="E396" s="25"/>
      <c r="F396" s="28" t="s">
        <v>514</v>
      </c>
      <c r="G396" s="103" t="n">
        <v>0</v>
      </c>
      <c r="H396" s="76" t="n">
        <v>0</v>
      </c>
      <c r="I396" s="77" t="n">
        <v>0</v>
      </c>
      <c r="J396" s="25"/>
      <c r="K396" s="61" t="n">
        <v>390</v>
      </c>
      <c r="L396" s="62" t="n">
        <f aca="false">$B$17+$B$18*EXP(-K396/$B$21)+$B$19*EXP(-K396/$B$22)+$B$20*EXP(-K396/$B$23)</f>
        <v>0.300636006926218</v>
      </c>
      <c r="M396" s="63" t="n">
        <f aca="false">EXP(-K396/$D$9)</f>
        <v>4.42791552535762E-015</v>
      </c>
      <c r="N396" s="63" t="n">
        <f aca="false">EXP(-K396/$D$8)</f>
        <v>0.0279320179497291</v>
      </c>
      <c r="O396" s="64" t="n">
        <f aca="false">(K396*$B$17+$B$18*$B$21*(1-EXP(-K396/$B$21))+$B$19*$B$22*(1-EXP(-K396/$B$22))+$B$20*$B$23*(1-EXP(-K396/$B$23)))*$C$7</f>
        <v>2.5868905954236E-013</v>
      </c>
      <c r="P396" s="64" t="n">
        <f aca="false">$D$9*(1-EXP(-K396/$D$9))*$C$9</f>
        <v>2.36561263728044E-012</v>
      </c>
      <c r="Q396" s="65" t="n">
        <f aca="false">$D$8*(1-EXP(-K396/$D$8))*$C$8</f>
        <v>3.80269355452852E-011</v>
      </c>
      <c r="R396" s="66" t="n">
        <f aca="false">$B$13-K396</f>
        <v>110</v>
      </c>
      <c r="S396" s="67" t="n">
        <f aca="false">VLOOKUP($R396,$K$6:$Q$506,5)/$C$26</f>
        <v>0.307153546649172</v>
      </c>
      <c r="T396" s="68" t="n">
        <f aca="false">VLOOKUP($R396,$K$6:$Q$506,6)/$C$26</f>
        <v>7.55530449096638</v>
      </c>
      <c r="U396" s="69" t="n">
        <f aca="false">VLOOKUP($R396,$K$6:$Q$506,7)/$C$26</f>
        <v>79.4042725418858</v>
      </c>
      <c r="V396" s="28" t="s">
        <v>514</v>
      </c>
      <c r="W396" s="78" t="n">
        <f aca="false">G396*S396+H396*T396+I396*U396</f>
        <v>0</v>
      </c>
      <c r="X396" s="25"/>
      <c r="Y396" s="25"/>
      <c r="Z396" s="25"/>
    </row>
    <row r="397" customFormat="false" ht="15.75" hidden="false" customHeight="false" outlineLevel="0" collapsed="false">
      <c r="A397" s="25"/>
      <c r="B397" s="25"/>
      <c r="C397" s="25"/>
      <c r="D397" s="25"/>
      <c r="E397" s="25"/>
      <c r="F397" s="28" t="s">
        <v>515</v>
      </c>
      <c r="G397" s="103" t="n">
        <v>0</v>
      </c>
      <c r="H397" s="76" t="n">
        <v>0</v>
      </c>
      <c r="I397" s="77" t="n">
        <v>0</v>
      </c>
      <c r="J397" s="25"/>
      <c r="K397" s="61" t="n">
        <v>391</v>
      </c>
      <c r="L397" s="62" t="n">
        <f aca="false">$B$17+$B$18*EXP(-K397/$B$21)+$B$19*EXP(-K397/$B$22)+$B$20*EXP(-K397/$B$23)</f>
        <v>0.300424816401813</v>
      </c>
      <c r="M397" s="63" t="n">
        <f aca="false">EXP(-K397/$D$9)</f>
        <v>4.06812894293926E-015</v>
      </c>
      <c r="N397" s="63" t="n">
        <f aca="false">EXP(-K397/$D$8)</f>
        <v>0.0276769328088087</v>
      </c>
      <c r="O397" s="64" t="n">
        <f aca="false">(K397*$B$17+$B$18*$B$21*(1-EXP(-K397/$B$21))+$B$19*$B$22*(1-EXP(-K397/$B$22))+$B$20*$B$23*(1-EXP(-K397/$B$23)))*$C$7</f>
        <v>2.59201424909312E-013</v>
      </c>
      <c r="P397" s="64" t="n">
        <f aca="false">$D$9*(1-EXP(-K397/$D$9))*$C$9</f>
        <v>2.36561263728045E-012</v>
      </c>
      <c r="Q397" s="65" t="n">
        <f aca="false">$D$8*(1-EXP(-K397/$D$8))*$C$8</f>
        <v>3.80369143805019E-011</v>
      </c>
      <c r="R397" s="66" t="n">
        <f aca="false">$B$13-K397</f>
        <v>109</v>
      </c>
      <c r="S397" s="67" t="n">
        <f aca="false">VLOOKUP($R397,$K$6:$Q$506,5)/$C$26</f>
        <v>0.304969337783805</v>
      </c>
      <c r="T397" s="68" t="n">
        <f aca="false">VLOOKUP($R397,$K$6:$Q$506,6)/$C$26</f>
        <v>7.55524472785709</v>
      </c>
      <c r="U397" s="69" t="n">
        <f aca="false">VLOOKUP($R397,$K$6:$Q$506,7)/$C$26</f>
        <v>78.9844843305078</v>
      </c>
      <c r="V397" s="28" t="s">
        <v>515</v>
      </c>
      <c r="W397" s="78" t="n">
        <f aca="false">G397*S397+H397*T397+I397*U397</f>
        <v>0</v>
      </c>
      <c r="X397" s="25"/>
      <c r="Y397" s="25"/>
      <c r="Z397" s="25"/>
    </row>
    <row r="398" customFormat="false" ht="15.75" hidden="false" customHeight="false" outlineLevel="0" collapsed="false">
      <c r="A398" s="25"/>
      <c r="B398" s="25"/>
      <c r="C398" s="25"/>
      <c r="D398" s="25"/>
      <c r="E398" s="25"/>
      <c r="F398" s="28" t="s">
        <v>516</v>
      </c>
      <c r="G398" s="103" t="n">
        <v>0</v>
      </c>
      <c r="H398" s="76" t="n">
        <v>0</v>
      </c>
      <c r="I398" s="77" t="n">
        <v>0</v>
      </c>
      <c r="J398" s="25"/>
      <c r="K398" s="61" t="n">
        <v>392</v>
      </c>
      <c r="L398" s="62" t="n">
        <f aca="false">$B$17+$B$18*EXP(-K398/$B$21)+$B$19*EXP(-K398/$B$22)+$B$20*EXP(-K398/$B$23)</f>
        <v>0.300214164990894</v>
      </c>
      <c r="M398" s="63" t="n">
        <f aca="false">EXP(-K398/$D$9)</f>
        <v>3.73757651915539E-015</v>
      </c>
      <c r="N398" s="63" t="n">
        <f aca="false">EXP(-K398/$D$8)</f>
        <v>0.0274241771962896</v>
      </c>
      <c r="O398" s="64" t="n">
        <f aca="false">(K398*$B$17+$B$18*$B$21*(1-EXP(-K398/$B$21))+$B$19*$B$22*(1-EXP(-K398/$B$22))+$B$20*$B$23*(1-EXP(-K398/$B$23)))*$C$7</f>
        <v>2.59713430683531E-013</v>
      </c>
      <c r="P398" s="64" t="n">
        <f aca="false">$D$9*(1-EXP(-K398/$D$9))*$C$9</f>
        <v>2.36561263728045E-012</v>
      </c>
      <c r="Q398" s="65" t="n">
        <f aca="false">$D$8*(1-EXP(-K398/$D$8))*$C$8</f>
        <v>3.80468020854397E-011</v>
      </c>
      <c r="R398" s="66" t="n">
        <f aca="false">$B$13-K398</f>
        <v>108</v>
      </c>
      <c r="S398" s="67" t="n">
        <f aca="false">VLOOKUP($R398,$K$6:$Q$506,5)/$C$26</f>
        <v>0.302780651624614</v>
      </c>
      <c r="T398" s="68" t="n">
        <f aca="false">VLOOKUP($R398,$K$6:$Q$506,6)/$C$26</f>
        <v>7.55517967927992</v>
      </c>
      <c r="U398" s="69" t="n">
        <f aca="false">VLOOKUP($R398,$K$6:$Q$506,7)/$C$26</f>
        <v>78.5608271306188</v>
      </c>
      <c r="V398" s="28" t="s">
        <v>516</v>
      </c>
      <c r="W398" s="78" t="n">
        <f aca="false">G398*S398+H398*T398+I398*U398</f>
        <v>0</v>
      </c>
      <c r="X398" s="25"/>
      <c r="Y398" s="25"/>
      <c r="Z398" s="25"/>
    </row>
    <row r="399" customFormat="false" ht="15.75" hidden="false" customHeight="false" outlineLevel="0" collapsed="false">
      <c r="A399" s="25"/>
      <c r="B399" s="25"/>
      <c r="C399" s="25"/>
      <c r="D399" s="25"/>
      <c r="E399" s="25"/>
      <c r="F399" s="28" t="s">
        <v>517</v>
      </c>
      <c r="G399" s="103" t="n">
        <v>0</v>
      </c>
      <c r="H399" s="76" t="n">
        <v>0</v>
      </c>
      <c r="I399" s="77" t="n">
        <v>0</v>
      </c>
      <c r="J399" s="25"/>
      <c r="K399" s="61" t="n">
        <v>393</v>
      </c>
      <c r="L399" s="62" t="n">
        <f aca="false">$B$17+$B$18*EXP(-K399/$B$21)+$B$19*EXP(-K399/$B$22)+$B$20*EXP(-K399/$B$23)</f>
        <v>0.300004051211678</v>
      </c>
      <c r="M399" s="63" t="n">
        <f aca="false">EXP(-K399/$D$9)</f>
        <v>3.4338828568321E-015</v>
      </c>
      <c r="N399" s="63" t="n">
        <f aca="false">EXP(-K399/$D$8)</f>
        <v>0.0271737298380883</v>
      </c>
      <c r="O399" s="64" t="n">
        <f aca="false">(K399*$B$17+$B$18*$B$21*(1-EXP(-K399/$B$21))+$B$19*$B$22*(1-EXP(-K399/$B$22))+$B$20*$B$23*(1-EXP(-K399/$B$23)))*$C$7</f>
        <v>2.60225077782874E-013</v>
      </c>
      <c r="P399" s="64" t="n">
        <f aca="false">$D$9*(1-EXP(-K399/$D$9))*$C$9</f>
        <v>2.36561263728045E-012</v>
      </c>
      <c r="Q399" s="65" t="n">
        <f aca="false">$D$8*(1-EXP(-K399/$D$8))*$C$8</f>
        <v>3.80565994923327E-011</v>
      </c>
      <c r="R399" s="66" t="n">
        <f aca="false">$B$13-K399</f>
        <v>107</v>
      </c>
      <c r="S399" s="67" t="n">
        <f aca="false">VLOOKUP($R399,$K$6:$Q$506,5)/$C$26</f>
        <v>0.300587423082119</v>
      </c>
      <c r="T399" s="68" t="n">
        <f aca="false">VLOOKUP($R399,$K$6:$Q$506,6)/$C$26</f>
        <v>7.55510887778646</v>
      </c>
      <c r="U399" s="69" t="n">
        <f aca="false">VLOOKUP($R399,$K$6:$Q$506,7)/$C$26</f>
        <v>78.1332652835899</v>
      </c>
      <c r="V399" s="28" t="s">
        <v>517</v>
      </c>
      <c r="W399" s="78" t="n">
        <f aca="false">G399*S399+H399*T399+I399*U399</f>
        <v>0</v>
      </c>
      <c r="X399" s="25"/>
      <c r="Y399" s="25"/>
      <c r="Z399" s="25"/>
    </row>
    <row r="400" customFormat="false" ht="15.75" hidden="false" customHeight="false" outlineLevel="0" collapsed="false">
      <c r="A400" s="25"/>
      <c r="B400" s="25"/>
      <c r="C400" s="25"/>
      <c r="D400" s="25"/>
      <c r="E400" s="25"/>
      <c r="F400" s="28" t="s">
        <v>518</v>
      </c>
      <c r="G400" s="103" t="n">
        <v>0</v>
      </c>
      <c r="H400" s="76" t="n">
        <v>0</v>
      </c>
      <c r="I400" s="77" t="n">
        <v>0</v>
      </c>
      <c r="J400" s="25"/>
      <c r="K400" s="61" t="n">
        <v>394</v>
      </c>
      <c r="L400" s="62" t="n">
        <f aca="false">$B$17+$B$18*EXP(-K400/$B$21)+$B$19*EXP(-K400/$B$22)+$B$20*EXP(-K400/$B$23)</f>
        <v>0.299794473589286</v>
      </c>
      <c r="M400" s="63" t="n">
        <f aca="false">EXP(-K400/$D$9)</f>
        <v>3.15486556971149E-015</v>
      </c>
      <c r="N400" s="63" t="n">
        <f aca="false">EXP(-K400/$D$8)</f>
        <v>0.0269255696544039</v>
      </c>
      <c r="O400" s="64" t="n">
        <f aca="false">(K400*$B$17+$B$18*$B$21*(1-EXP(-K400/$B$21))+$B$19*$B$22*(1-EXP(-K400/$B$22))+$B$20*$B$23*(1-EXP(-K400/$B$23)))*$C$7</f>
        <v>2.60736367122673E-013</v>
      </c>
      <c r="P400" s="64" t="n">
        <f aca="false">$D$9*(1-EXP(-K400/$D$9))*$C$9</f>
        <v>2.36561263728045E-012</v>
      </c>
      <c r="Q400" s="65" t="n">
        <f aca="false">$D$8*(1-EXP(-K400/$D$8))*$C$8</f>
        <v>3.80663074258148E-011</v>
      </c>
      <c r="R400" s="66" t="n">
        <f aca="false">$B$13-K400</f>
        <v>106</v>
      </c>
      <c r="S400" s="67" t="n">
        <f aca="false">VLOOKUP($R400,$K$6:$Q$506,5)/$C$26</f>
        <v>0.29838958541104</v>
      </c>
      <c r="T400" s="68" t="n">
        <f aca="false">VLOOKUP($R400,$K$6:$Q$506,6)/$C$26</f>
        <v>7.55503181458701</v>
      </c>
      <c r="U400" s="69" t="n">
        <f aca="false">VLOOKUP($R400,$K$6:$Q$506,7)/$C$26</f>
        <v>77.7017628021433</v>
      </c>
      <c r="V400" s="28" t="s">
        <v>518</v>
      </c>
      <c r="W400" s="78" t="n">
        <f aca="false">G400*S400+H400*T400+I400*U400</f>
        <v>0</v>
      </c>
      <c r="X400" s="25"/>
      <c r="Y400" s="25"/>
      <c r="Z400" s="25"/>
    </row>
    <row r="401" customFormat="false" ht="15.75" hidden="false" customHeight="false" outlineLevel="0" collapsed="false">
      <c r="A401" s="25"/>
      <c r="B401" s="25"/>
      <c r="C401" s="25"/>
      <c r="D401" s="25"/>
      <c r="E401" s="25"/>
      <c r="F401" s="28" t="s">
        <v>519</v>
      </c>
      <c r="G401" s="103" t="n">
        <v>0</v>
      </c>
      <c r="H401" s="76" t="n">
        <v>0</v>
      </c>
      <c r="I401" s="77" t="n">
        <v>0</v>
      </c>
      <c r="J401" s="25"/>
      <c r="K401" s="61" t="n">
        <v>395</v>
      </c>
      <c r="L401" s="62" t="n">
        <f aca="false">$B$17+$B$18*EXP(-K401/$B$21)+$B$19*EXP(-K401/$B$22)+$B$20*EXP(-K401/$B$23)</f>
        <v>0.299585430655632</v>
      </c>
      <c r="M401" s="63" t="n">
        <f aca="false">EXP(-K401/$D$9)</f>
        <v>2.89851959951051E-015</v>
      </c>
      <c r="N401" s="63" t="n">
        <f aca="false">EXP(-K401/$D$8)</f>
        <v>0.0266796757579437</v>
      </c>
      <c r="O401" s="64" t="n">
        <f aca="false">(K401*$B$17+$B$18*$B$21*(1-EXP(-K401/$B$21))+$B$19*$B$22*(1-EXP(-K401/$B$22))+$B$20*$B$23*(1-EXP(-K401/$B$23)))*$C$7</f>
        <v>2.61247299615755E-013</v>
      </c>
      <c r="P401" s="64" t="n">
        <f aca="false">$D$9*(1-EXP(-K401/$D$9))*$C$9</f>
        <v>2.36561263728045E-012</v>
      </c>
      <c r="Q401" s="65" t="n">
        <f aca="false">$D$8*(1-EXP(-K401/$D$8))*$C$8</f>
        <v>3.80759267029892E-011</v>
      </c>
      <c r="R401" s="66" t="n">
        <f aca="false">$B$13-K401</f>
        <v>105</v>
      </c>
      <c r="S401" s="67" t="n">
        <f aca="false">VLOOKUP($R401,$K$6:$Q$506,5)/$C$26</f>
        <v>0.296187070164745</v>
      </c>
      <c r="T401" s="68" t="n">
        <f aca="false">VLOOKUP($R401,$K$6:$Q$506,6)/$C$26</f>
        <v>7.55494793589436</v>
      </c>
      <c r="U401" s="69" t="n">
        <f aca="false">VLOOKUP($R401,$K$6:$Q$506,7)/$C$26</f>
        <v>77.2662833673237</v>
      </c>
      <c r="V401" s="28" t="s">
        <v>519</v>
      </c>
      <c r="W401" s="78" t="n">
        <f aca="false">G401*S401+H401*T401+I401*U401</f>
        <v>0</v>
      </c>
      <c r="X401" s="25"/>
      <c r="Y401" s="25"/>
      <c r="Z401" s="25"/>
    </row>
    <row r="402" customFormat="false" ht="15.75" hidden="false" customHeight="false" outlineLevel="0" collapsed="false">
      <c r="A402" s="25"/>
      <c r="B402" s="25"/>
      <c r="C402" s="25"/>
      <c r="D402" s="25"/>
      <c r="E402" s="25"/>
      <c r="F402" s="28" t="s">
        <v>520</v>
      </c>
      <c r="G402" s="103" t="n">
        <v>0</v>
      </c>
      <c r="H402" s="76" t="n">
        <v>0</v>
      </c>
      <c r="I402" s="77" t="n">
        <v>0</v>
      </c>
      <c r="J402" s="25"/>
      <c r="K402" s="61" t="n">
        <v>396</v>
      </c>
      <c r="L402" s="62" t="n">
        <f aca="false">$B$17+$B$18*EXP(-K402/$B$21)+$B$19*EXP(-K402/$B$22)+$B$20*EXP(-K402/$B$23)</f>
        <v>0.299376920949332</v>
      </c>
      <c r="M402" s="63" t="n">
        <f aca="false">EXP(-K402/$D$9)</f>
        <v>2.66300280728438E-015</v>
      </c>
      <c r="N402" s="63" t="n">
        <f aca="false">EXP(-K402/$D$8)</f>
        <v>0.0264360274521652</v>
      </c>
      <c r="O402" s="64" t="n">
        <f aca="false">(K402*$B$17+$B$18*$B$21*(1-EXP(-K402/$B$21))+$B$19*$B$22*(1-EXP(-K402/$B$22))+$B$20*$B$23*(1-EXP(-K402/$B$23)))*$C$7</f>
        <v>2.61757876172448E-013</v>
      </c>
      <c r="P402" s="64" t="n">
        <f aca="false">$D$9*(1-EXP(-K402/$D$9))*$C$9</f>
        <v>2.36561263728045E-012</v>
      </c>
      <c r="Q402" s="65" t="n">
        <f aca="false">$D$8*(1-EXP(-K402/$D$8))*$C$8</f>
        <v>3.80854581334968E-011</v>
      </c>
      <c r="R402" s="66" t="n">
        <f aca="false">$B$13-K402</f>
        <v>104</v>
      </c>
      <c r="S402" s="67" t="n">
        <f aca="false">VLOOKUP($R402,$K$6:$Q$506,5)/$C$26</f>
        <v>0.293979807148421</v>
      </c>
      <c r="T402" s="68" t="n">
        <f aca="false">VLOOKUP($R402,$K$6:$Q$506,6)/$C$26</f>
        <v>7.55485663894418</v>
      </c>
      <c r="U402" s="69" t="n">
        <f aca="false">VLOOKUP($R402,$K$6:$Q$506,7)/$C$26</f>
        <v>76.8267903254413</v>
      </c>
      <c r="V402" s="28" t="s">
        <v>520</v>
      </c>
      <c r="W402" s="78" t="n">
        <f aca="false">G402*S402+H402*T402+I402*U402</f>
        <v>0</v>
      </c>
      <c r="X402" s="25"/>
      <c r="Y402" s="25"/>
      <c r="Z402" s="25"/>
    </row>
    <row r="403" customFormat="false" ht="15.75" hidden="false" customHeight="false" outlineLevel="0" collapsed="false">
      <c r="A403" s="25"/>
      <c r="B403" s="25"/>
      <c r="C403" s="25"/>
      <c r="D403" s="25"/>
      <c r="E403" s="25"/>
      <c r="F403" s="28" t="s">
        <v>521</v>
      </c>
      <c r="G403" s="103" t="n">
        <v>0</v>
      </c>
      <c r="H403" s="76" t="n">
        <v>0</v>
      </c>
      <c r="I403" s="77" t="n">
        <v>0</v>
      </c>
      <c r="J403" s="25"/>
      <c r="K403" s="61" t="n">
        <v>397</v>
      </c>
      <c r="L403" s="62" t="n">
        <f aca="false">$B$17+$B$18*EXP(-K403/$B$21)+$B$19*EXP(-K403/$B$22)+$B$20*EXP(-K403/$B$23)</f>
        <v>0.299168943015599</v>
      </c>
      <c r="M403" s="63" t="n">
        <f aca="false">EXP(-K403/$D$9)</f>
        <v>2.44662273555167E-015</v>
      </c>
      <c r="N403" s="63" t="n">
        <f aca="false">EXP(-K403/$D$8)</f>
        <v>0.0261946042295342</v>
      </c>
      <c r="O403" s="64" t="n">
        <f aca="false">(K403*$B$17+$B$18*$B$21*(1-EXP(-K403/$B$21))+$B$19*$B$22*(1-EXP(-K403/$B$22))+$B$20*$B$23*(1-EXP(-K403/$B$23)))*$C$7</f>
        <v>2.62268097700594E-013</v>
      </c>
      <c r="P403" s="64" t="n">
        <f aca="false">$D$9*(1-EXP(-K403/$D$9))*$C$9</f>
        <v>2.36561263728045E-012</v>
      </c>
      <c r="Q403" s="65" t="n">
        <f aca="false">$D$8*(1-EXP(-K403/$D$8))*$C$8</f>
        <v>3.80949025195846E-011</v>
      </c>
      <c r="R403" s="66" t="n">
        <f aca="false">$B$13-K403</f>
        <v>103</v>
      </c>
      <c r="S403" s="67" t="n">
        <f aca="false">VLOOKUP($R403,$K$6:$Q$506,5)/$C$26</f>
        <v>0.291767724370957</v>
      </c>
      <c r="T403" s="68" t="n">
        <f aca="false">VLOOKUP($R403,$K$6:$Q$506,6)/$C$26</f>
        <v>7.55475726766347</v>
      </c>
      <c r="U403" s="69" t="n">
        <f aca="false">VLOOKUP($R403,$K$6:$Q$506,7)/$C$26</f>
        <v>76.3832466849865</v>
      </c>
      <c r="V403" s="28" t="s">
        <v>521</v>
      </c>
      <c r="W403" s="78" t="n">
        <f aca="false">G403*S403+H403*T403+I403*U403</f>
        <v>0</v>
      </c>
      <c r="X403" s="25"/>
      <c r="Y403" s="25"/>
      <c r="Z403" s="25"/>
    </row>
    <row r="404" customFormat="false" ht="15.75" hidden="false" customHeight="false" outlineLevel="0" collapsed="false">
      <c r="A404" s="25"/>
      <c r="B404" s="25"/>
      <c r="C404" s="25"/>
      <c r="D404" s="25"/>
      <c r="E404" s="25"/>
      <c r="F404" s="28" t="s">
        <v>522</v>
      </c>
      <c r="G404" s="103" t="n">
        <v>0</v>
      </c>
      <c r="H404" s="76" t="n">
        <v>0</v>
      </c>
      <c r="I404" s="77" t="n">
        <v>0</v>
      </c>
      <c r="J404" s="25"/>
      <c r="K404" s="61" t="n">
        <v>398</v>
      </c>
      <c r="L404" s="62" t="n">
        <f aca="false">$B$17+$B$18*EXP(-K404/$B$21)+$B$19*EXP(-K404/$B$22)+$B$20*EXP(-K404/$B$23)</f>
        <v>0.298961495406151</v>
      </c>
      <c r="M404" s="63" t="n">
        <f aca="false">EXP(-K404/$D$9)</f>
        <v>2.24782444605176E-015</v>
      </c>
      <c r="N404" s="63" t="n">
        <f aca="false">EXP(-K404/$D$8)</f>
        <v>0.0259553857697985</v>
      </c>
      <c r="O404" s="64" t="n">
        <f aca="false">(K404*$B$17+$B$18*$B$21*(1-EXP(-K404/$B$21))+$B$19*$B$22*(1-EXP(-K404/$B$22))+$B$20*$B$23*(1-EXP(-K404/$B$23)))*$C$7</f>
        <v>2.62777965105561E-013</v>
      </c>
      <c r="P404" s="64" t="n">
        <f aca="false">$D$9*(1-EXP(-K404/$D$9))*$C$9</f>
        <v>2.36561263728045E-012</v>
      </c>
      <c r="Q404" s="65" t="n">
        <f aca="false">$D$8*(1-EXP(-K404/$D$8))*$C$8</f>
        <v>3.81042606561734E-011</v>
      </c>
      <c r="R404" s="66" t="n">
        <f aca="false">$B$13-K404</f>
        <v>102</v>
      </c>
      <c r="S404" s="67" t="n">
        <f aca="false">VLOOKUP($R404,$K$6:$Q$506,5)/$C$26</f>
        <v>0.289550747995489</v>
      </c>
      <c r="T404" s="68" t="n">
        <f aca="false">VLOOKUP($R404,$K$6:$Q$506,6)/$C$26</f>
        <v>7.55464910795596</v>
      </c>
      <c r="U404" s="69" t="n">
        <f aca="false">VLOOKUP($R404,$K$6:$Q$506,7)/$C$26</f>
        <v>75.9356151135167</v>
      </c>
      <c r="V404" s="28" t="s">
        <v>522</v>
      </c>
      <c r="W404" s="78" t="n">
        <f aca="false">G404*S404+H404*T404+I404*U404</f>
        <v>0</v>
      </c>
      <c r="X404" s="25"/>
      <c r="Y404" s="25"/>
      <c r="Z404" s="25"/>
    </row>
    <row r="405" customFormat="false" ht="15.75" hidden="false" customHeight="false" outlineLevel="0" collapsed="false">
      <c r="A405" s="25"/>
      <c r="B405" s="25"/>
      <c r="C405" s="25"/>
      <c r="D405" s="25"/>
      <c r="E405" s="25"/>
      <c r="F405" s="28" t="s">
        <v>523</v>
      </c>
      <c r="G405" s="103" t="n">
        <v>0</v>
      </c>
      <c r="H405" s="76" t="n">
        <v>0</v>
      </c>
      <c r="I405" s="77" t="n">
        <v>0</v>
      </c>
      <c r="J405" s="25"/>
      <c r="K405" s="61" t="n">
        <v>399</v>
      </c>
      <c r="L405" s="62" t="n">
        <f aca="false">$B$17+$B$18*EXP(-K405/$B$21)+$B$19*EXP(-K405/$B$22)+$B$20*EXP(-K405/$B$23)</f>
        <v>0.298754576679121</v>
      </c>
      <c r="M405" s="63" t="n">
        <f aca="false">EXP(-K405/$D$9)</f>
        <v>2.06517934573539E-015</v>
      </c>
      <c r="N405" s="63" t="n">
        <f aca="false">EXP(-K405/$D$8)</f>
        <v>0.0257183519382777</v>
      </c>
      <c r="O405" s="64" t="n">
        <f aca="false">(K405*$B$17+$B$18*$B$21*(1-EXP(-K405/$B$21))+$B$19*$B$22*(1-EXP(-K405/$B$22))+$B$20*$B$23*(1-EXP(-K405/$B$23)))*$C$7</f>
        <v>2.63287479290254E-013</v>
      </c>
      <c r="P405" s="64" t="n">
        <f aca="false">$D$9*(1-EXP(-K405/$D$9))*$C$9</f>
        <v>2.36561263728045E-012</v>
      </c>
      <c r="Q405" s="65" t="n">
        <f aca="false">$D$8*(1-EXP(-K405/$D$8))*$C$8</f>
        <v>3.81135333309243E-011</v>
      </c>
      <c r="R405" s="66" t="n">
        <f aca="false">$B$13-K405</f>
        <v>101</v>
      </c>
      <c r="S405" s="67" t="n">
        <f aca="false">VLOOKUP($R405,$K$6:$Q$506,5)/$C$26</f>
        <v>0.287328802288575</v>
      </c>
      <c r="T405" s="68" t="n">
        <f aca="false">VLOOKUP($R405,$K$6:$Q$506,6)/$C$26</f>
        <v>7.55453138257044</v>
      </c>
      <c r="U405" s="69" t="n">
        <f aca="false">VLOOKUP($R405,$K$6:$Q$506,7)/$C$26</f>
        <v>75.4838579345139</v>
      </c>
      <c r="V405" s="28" t="s">
        <v>523</v>
      </c>
      <c r="W405" s="78" t="n">
        <f aca="false">G405*S405+H405*T405+I405*U405</f>
        <v>0</v>
      </c>
      <c r="X405" s="25"/>
      <c r="Y405" s="25"/>
      <c r="Z405" s="25"/>
    </row>
    <row r="406" customFormat="false" ht="15.75" hidden="false" customHeight="false" outlineLevel="0" collapsed="false">
      <c r="A406" s="25"/>
      <c r="B406" s="25"/>
      <c r="C406" s="25"/>
      <c r="D406" s="25"/>
      <c r="E406" s="25"/>
      <c r="F406" s="28" t="s">
        <v>524</v>
      </c>
      <c r="G406" s="103" t="n">
        <v>0</v>
      </c>
      <c r="H406" s="76" t="n">
        <v>0</v>
      </c>
      <c r="I406" s="77" t="n">
        <v>0</v>
      </c>
      <c r="J406" s="25"/>
      <c r="K406" s="61" t="n">
        <v>400</v>
      </c>
      <c r="L406" s="62" t="n">
        <f aca="false">$B$17+$B$18*EXP(-K406/$B$21)+$B$19*EXP(-K406/$B$22)+$B$20*EXP(-K406/$B$23)</f>
        <v>0.298548185398961</v>
      </c>
      <c r="M406" s="63" t="n">
        <f aca="false">EXP(-K406/$D$9)</f>
        <v>1.89737492068981E-015</v>
      </c>
      <c r="N406" s="63" t="n">
        <f aca="false">EXP(-K406/$D$8)</f>
        <v>0.0254834827841685</v>
      </c>
      <c r="O406" s="64" t="n">
        <f aca="false">(K406*$B$17+$B$18*$B$21*(1-EXP(-K406/$B$21))+$B$19*$B$22*(1-EXP(-K406/$B$22))+$B$20*$B$23*(1-EXP(-K406/$B$23)))*$C$7</f>
        <v>2.63796641155124E-013</v>
      </c>
      <c r="P406" s="64" t="n">
        <f aca="false">$D$9*(1-EXP(-K406/$D$9))*$C$9</f>
        <v>2.36561263728045E-012</v>
      </c>
      <c r="Q406" s="65" t="n">
        <f aca="false">$D$8*(1-EXP(-K406/$D$8))*$C$8</f>
        <v>3.81227213243052E-011</v>
      </c>
      <c r="R406" s="66" t="n">
        <f aca="false">$B$13-K406</f>
        <v>100</v>
      </c>
      <c r="S406" s="67" t="n">
        <f aca="false">VLOOKUP($R406,$K$6:$Q$506,5)/$C$26</f>
        <v>0.285101809567956</v>
      </c>
      <c r="T406" s="68" t="n">
        <f aca="false">VLOOKUP($R406,$K$6:$Q$506,6)/$C$26</f>
        <v>7.55440324551541</v>
      </c>
      <c r="U406" s="69" t="n">
        <f aca="false">VLOOKUP($R406,$K$6:$Q$506,7)/$C$26</f>
        <v>75.0279371242133</v>
      </c>
      <c r="V406" s="28" t="s">
        <v>524</v>
      </c>
      <c r="W406" s="78" t="n">
        <f aca="false">G406*S406+H406*T406+I406*U406</f>
        <v>0</v>
      </c>
      <c r="X406" s="25"/>
      <c r="Y406" s="25"/>
      <c r="Z406" s="25"/>
    </row>
    <row r="407" customFormat="false" ht="15.75" hidden="false" customHeight="false" outlineLevel="0" collapsed="false">
      <c r="A407" s="25"/>
      <c r="B407" s="25"/>
      <c r="C407" s="25"/>
      <c r="D407" s="25"/>
      <c r="E407" s="25"/>
      <c r="F407" s="28" t="s">
        <v>525</v>
      </c>
      <c r="G407" s="103" t="n">
        <v>0</v>
      </c>
      <c r="H407" s="76" t="n">
        <v>0</v>
      </c>
      <c r="I407" s="77" t="n">
        <v>0</v>
      </c>
      <c r="J407" s="25"/>
      <c r="K407" s="61" t="n">
        <v>401</v>
      </c>
      <c r="L407" s="62" t="n">
        <f aca="false">$B$17+$B$18*EXP(-K407/$B$21)+$B$19*EXP(-K407/$B$22)+$B$20*EXP(-K407/$B$23)</f>
        <v>0.29834232013636</v>
      </c>
      <c r="M407" s="63" t="n">
        <f aca="false">EXP(-K407/$D$9)</f>
        <v>1.74320530422537E-015</v>
      </c>
      <c r="N407" s="63" t="n">
        <f aca="false">EXP(-K407/$D$8)</f>
        <v>0.0252507585388655</v>
      </c>
      <c r="O407" s="64" t="n">
        <f aca="false">(K407*$B$17+$B$18*$B$21*(1-EXP(-K407/$B$21))+$B$19*$B$22*(1-EXP(-K407/$B$22))+$B$20*$B$23*(1-EXP(-K407/$B$23)))*$C$7</f>
        <v>2.6430545159818E-013</v>
      </c>
      <c r="P407" s="64" t="n">
        <f aca="false">$D$9*(1-EXP(-K407/$D$9))*$C$9</f>
        <v>2.36561263728045E-012</v>
      </c>
      <c r="Q407" s="65" t="n">
        <f aca="false">$D$8*(1-EXP(-K407/$D$8))*$C$8</f>
        <v>3.81318254096566E-011</v>
      </c>
      <c r="R407" s="66" t="n">
        <f aca="false">$B$13-K407</f>
        <v>99</v>
      </c>
      <c r="S407" s="67" t="n">
        <f aca="false">VLOOKUP($R407,$K$6:$Q$506,5)/$C$26</f>
        <v>0.282869690148878</v>
      </c>
      <c r="T407" s="68" t="n">
        <f aca="false">VLOOKUP($R407,$K$6:$Q$506,6)/$C$26</f>
        <v>7.55426377597958</v>
      </c>
      <c r="U407" s="69" t="n">
        <f aca="false">VLOOKUP($R407,$K$6:$Q$506,7)/$C$26</f>
        <v>74.5678143084034</v>
      </c>
      <c r="V407" s="28" t="s">
        <v>525</v>
      </c>
      <c r="W407" s="78" t="n">
        <f aca="false">G407*S407+H407*T407+I407*U407</f>
        <v>0</v>
      </c>
      <c r="X407" s="25"/>
      <c r="Y407" s="25"/>
      <c r="Z407" s="25"/>
    </row>
    <row r="408" customFormat="false" ht="15.75" hidden="false" customHeight="false" outlineLevel="0" collapsed="false">
      <c r="A408" s="25"/>
      <c r="B408" s="25"/>
      <c r="C408" s="25"/>
      <c r="D408" s="25"/>
      <c r="E408" s="25"/>
      <c r="F408" s="28" t="s">
        <v>526</v>
      </c>
      <c r="G408" s="103" t="n">
        <v>0</v>
      </c>
      <c r="H408" s="76" t="n">
        <v>0</v>
      </c>
      <c r="I408" s="77" t="n">
        <v>0</v>
      </c>
      <c r="J408" s="25"/>
      <c r="K408" s="61" t="n">
        <v>402</v>
      </c>
      <c r="L408" s="62" t="n">
        <f aca="false">$B$17+$B$18*EXP(-K408/$B$21)+$B$19*EXP(-K408/$B$22)+$B$20*EXP(-K408/$B$23)</f>
        <v>0.298136979468153</v>
      </c>
      <c r="M408" s="63" t="n">
        <f aca="false">EXP(-K408/$D$9)</f>
        <v>1.60156261134448E-015</v>
      </c>
      <c r="N408" s="63" t="n">
        <f aca="false">EXP(-K408/$D$8)</f>
        <v>0.0250201596142971</v>
      </c>
      <c r="O408" s="64" t="n">
        <f aca="false">(K408*$B$17+$B$18*$B$21*(1-EXP(-K408/$B$21))+$B$19*$B$22*(1-EXP(-K408/$B$22))+$B$20*$B$23*(1-EXP(-K408/$B$23)))*$C$7</f>
        <v>2.64813911515001E-013</v>
      </c>
      <c r="P408" s="64" t="n">
        <f aca="false">$D$9*(1-EXP(-K408/$D$9))*$C$9</f>
        <v>2.36561263728045E-012</v>
      </c>
      <c r="Q408" s="65" t="n">
        <f aca="false">$D$8*(1-EXP(-K408/$D$8))*$C$8</f>
        <v>3.81408463532566E-011</v>
      </c>
      <c r="R408" s="66" t="n">
        <f aca="false">$B$13-K408</f>
        <v>98</v>
      </c>
      <c r="S408" s="67" t="n">
        <f aca="false">VLOOKUP($R408,$K$6:$Q$506,5)/$C$26</f>
        <v>0.280632362288913</v>
      </c>
      <c r="T408" s="68" t="n">
        <f aca="false">VLOOKUP($R408,$K$6:$Q$506,6)/$C$26</f>
        <v>7.55411197171485</v>
      </c>
      <c r="U408" s="69" t="n">
        <f aca="false">VLOOKUP($R408,$K$6:$Q$506,7)/$C$26</f>
        <v>74.1034507591957</v>
      </c>
      <c r="V408" s="28" t="s">
        <v>526</v>
      </c>
      <c r="W408" s="78" t="n">
        <f aca="false">G408*S408+H408*T408+I408*U408</f>
        <v>0</v>
      </c>
      <c r="X408" s="25"/>
      <c r="Y408" s="25"/>
      <c r="Z408" s="25"/>
    </row>
    <row r="409" customFormat="false" ht="15.75" hidden="false" customHeight="false" outlineLevel="0" collapsed="false">
      <c r="A409" s="25"/>
      <c r="B409" s="25"/>
      <c r="C409" s="25"/>
      <c r="D409" s="25"/>
      <c r="E409" s="25"/>
      <c r="F409" s="28" t="s">
        <v>527</v>
      </c>
      <c r="G409" s="103" t="n">
        <v>0</v>
      </c>
      <c r="H409" s="76" t="n">
        <v>0</v>
      </c>
      <c r="I409" s="77" t="n">
        <v>0</v>
      </c>
      <c r="J409" s="25"/>
      <c r="K409" s="61" t="n">
        <v>403</v>
      </c>
      <c r="L409" s="62" t="n">
        <f aca="false">$B$17+$B$18*EXP(-K409/$B$21)+$B$19*EXP(-K409/$B$22)+$B$20*EXP(-K409/$B$23)</f>
        <v>0.29793216197724</v>
      </c>
      <c r="M409" s="63" t="n">
        <f aca="false">EXP(-K409/$D$9)</f>
        <v>1.4714289773208E-015</v>
      </c>
      <c r="N409" s="63" t="n">
        <f aca="false">EXP(-K409/$D$8)</f>
        <v>0.024791666601277</v>
      </c>
      <c r="O409" s="64" t="n">
        <f aca="false">(K409*$B$17+$B$18*$B$21*(1-EXP(-K409/$B$21))+$B$19*$B$22*(1-EXP(-K409/$B$22))+$B$20*$B$23*(1-EXP(-K409/$B$23)))*$C$7</f>
        <v>2.65322021798742E-013</v>
      </c>
      <c r="P409" s="64" t="n">
        <f aca="false">$D$9*(1-EXP(-K409/$D$9))*$C$9</f>
        <v>2.36561263728045E-012</v>
      </c>
      <c r="Q409" s="65" t="n">
        <f aca="false">$D$8*(1-EXP(-K409/$D$8))*$C$8</f>
        <v>3.81497849143851E-011</v>
      </c>
      <c r="R409" s="66" t="n">
        <f aca="false">$B$13-K409</f>
        <v>97</v>
      </c>
      <c r="S409" s="67" t="n">
        <f aca="false">VLOOKUP($R409,$K$6:$Q$506,5)/$C$26</f>
        <v>0.278389742131264</v>
      </c>
      <c r="T409" s="68" t="n">
        <f aca="false">VLOOKUP($R409,$K$6:$Q$506,6)/$C$26</f>
        <v>7.55394674183398</v>
      </c>
      <c r="U409" s="69" t="n">
        <f aca="false">VLOOKUP($R409,$K$6:$Q$506,7)/$C$26</f>
        <v>73.6348073917651</v>
      </c>
      <c r="V409" s="28" t="s">
        <v>527</v>
      </c>
      <c r="W409" s="78" t="n">
        <f aca="false">G409*S409+H409*T409+I409*U409</f>
        <v>0</v>
      </c>
      <c r="X409" s="25"/>
      <c r="Y409" s="25"/>
      <c r="Z409" s="25"/>
    </row>
    <row r="410" customFormat="false" ht="15.75" hidden="false" customHeight="false" outlineLevel="0" collapsed="false">
      <c r="A410" s="25"/>
      <c r="B410" s="25"/>
      <c r="C410" s="25"/>
      <c r="D410" s="25"/>
      <c r="E410" s="25"/>
      <c r="F410" s="28" t="s">
        <v>528</v>
      </c>
      <c r="G410" s="103" t="n">
        <v>0</v>
      </c>
      <c r="H410" s="76" t="n">
        <v>0</v>
      </c>
      <c r="I410" s="77" t="n">
        <v>0</v>
      </c>
      <c r="J410" s="25"/>
      <c r="K410" s="61" t="n">
        <v>404</v>
      </c>
      <c r="L410" s="62" t="n">
        <f aca="false">$B$17+$B$18*EXP(-K410/$B$21)+$B$19*EXP(-K410/$B$22)+$B$20*EXP(-K410/$B$23)</f>
        <v>0.297727866252503</v>
      </c>
      <c r="M410" s="63" t="n">
        <f aca="false">EXP(-K410/$D$9)</f>
        <v>1.35186924317732E-015</v>
      </c>
      <c r="N410" s="63" t="n">
        <f aca="false">EXP(-K410/$D$8)</f>
        <v>0.0245652602678707</v>
      </c>
      <c r="O410" s="64" t="n">
        <f aca="false">(K410*$B$17+$B$18*$B$21*(1-EXP(-K410/$B$21))+$B$19*$B$22*(1-EXP(-K410/$B$22))+$B$20*$B$23*(1-EXP(-K410/$B$23)))*$C$7</f>
        <v>2.6582978334015E-013</v>
      </c>
      <c r="P410" s="64" t="n">
        <f aca="false">$D$9*(1-EXP(-K410/$D$9))*$C$9</f>
        <v>2.36561263728045E-012</v>
      </c>
      <c r="Q410" s="65" t="n">
        <f aca="false">$D$8*(1-EXP(-K410/$D$8))*$C$8</f>
        <v>3.81586418453884E-011</v>
      </c>
      <c r="R410" s="66" t="n">
        <f aca="false">$B$13-K410</f>
        <v>96</v>
      </c>
      <c r="S410" s="67" t="n">
        <f aca="false">VLOOKUP($R410,$K$6:$Q$506,5)/$C$26</f>
        <v>0.276141743646489</v>
      </c>
      <c r="T410" s="68" t="n">
        <f aca="false">VLOOKUP($R410,$K$6:$Q$506,6)/$C$26</f>
        <v>7.55376689897132</v>
      </c>
      <c r="U410" s="69" t="n">
        <f aca="false">VLOOKUP($R410,$K$6:$Q$506,7)/$C$26</f>
        <v>73.1618447610603</v>
      </c>
      <c r="V410" s="28" t="s">
        <v>528</v>
      </c>
      <c r="W410" s="78" t="n">
        <f aca="false">G410*S410+H410*T410+I410*U410</f>
        <v>0</v>
      </c>
      <c r="X410" s="25"/>
      <c r="Y410" s="25"/>
      <c r="Z410" s="25"/>
    </row>
    <row r="411" customFormat="false" ht="15.75" hidden="false" customHeight="false" outlineLevel="0" collapsed="false">
      <c r="A411" s="25"/>
      <c r="B411" s="25"/>
      <c r="C411" s="25"/>
      <c r="D411" s="25"/>
      <c r="E411" s="25"/>
      <c r="F411" s="28" t="s">
        <v>529</v>
      </c>
      <c r="G411" s="103" t="n">
        <v>0</v>
      </c>
      <c r="H411" s="76" t="n">
        <v>0</v>
      </c>
      <c r="I411" s="77" t="n">
        <v>0</v>
      </c>
      <c r="J411" s="25"/>
      <c r="K411" s="61" t="n">
        <v>405</v>
      </c>
      <c r="L411" s="62" t="n">
        <f aca="false">$B$17+$B$18*EXP(-K411/$B$21)+$B$19*EXP(-K411/$B$22)+$B$20*EXP(-K411/$B$23)</f>
        <v>0.297524090888728</v>
      </c>
      <c r="M411" s="63" t="n">
        <f aca="false">EXP(-K411/$D$9)</f>
        <v>1.2420242354996E-015</v>
      </c>
      <c r="N411" s="63" t="n">
        <f aca="false">EXP(-K411/$D$8)</f>
        <v>0.0243409215577763</v>
      </c>
      <c r="O411" s="64" t="n">
        <f aca="false">(K411*$B$17+$B$18*$B$21*(1-EXP(-K411/$B$21))+$B$19*$B$22*(1-EXP(-K411/$B$22))+$B$20*$B$23*(1-EXP(-K411/$B$23)))*$C$7</f>
        <v>2.6633719702757E-013</v>
      </c>
      <c r="P411" s="64" t="n">
        <f aca="false">$D$9*(1-EXP(-K411/$D$9))*$C$9</f>
        <v>2.36561263728045E-012</v>
      </c>
      <c r="Q411" s="65" t="n">
        <f aca="false">$D$8*(1-EXP(-K411/$D$8))*$C$8</f>
        <v>3.81674178917417E-011</v>
      </c>
      <c r="R411" s="66" t="n">
        <f aca="false">$B$13-K411</f>
        <v>95</v>
      </c>
      <c r="S411" s="67" t="n">
        <f aca="false">VLOOKUP($R411,$K$6:$Q$506,5)/$C$26</f>
        <v>0.273888278572607</v>
      </c>
      <c r="T411" s="68" t="n">
        <f aca="false">VLOOKUP($R411,$K$6:$Q$506,6)/$C$26</f>
        <v>7.55357115075025</v>
      </c>
      <c r="U411" s="69" t="n">
        <f aca="false">VLOOKUP($R411,$K$6:$Q$506,7)/$C$26</f>
        <v>72.6845230584838</v>
      </c>
      <c r="V411" s="28" t="s">
        <v>529</v>
      </c>
      <c r="W411" s="78" t="n">
        <f aca="false">G411*S411+H411*T411+I411*U411</f>
        <v>0</v>
      </c>
      <c r="X411" s="25"/>
      <c r="Y411" s="25"/>
      <c r="Z411" s="25"/>
    </row>
    <row r="412" customFormat="false" ht="15.75" hidden="false" customHeight="false" outlineLevel="0" collapsed="false">
      <c r="A412" s="25"/>
      <c r="B412" s="25"/>
      <c r="C412" s="25"/>
      <c r="D412" s="25"/>
      <c r="E412" s="25"/>
      <c r="F412" s="28" t="s">
        <v>530</v>
      </c>
      <c r="G412" s="103" t="n">
        <v>0</v>
      </c>
      <c r="H412" s="76" t="n">
        <v>0</v>
      </c>
      <c r="I412" s="77" t="n">
        <v>0</v>
      </c>
      <c r="J412" s="25"/>
      <c r="K412" s="61" t="n">
        <v>406</v>
      </c>
      <c r="L412" s="62" t="n">
        <f aca="false">$B$17+$B$18*EXP(-K412/$B$21)+$B$19*EXP(-K412/$B$22)+$B$20*EXP(-K412/$B$23)</f>
        <v>0.297320834486523</v>
      </c>
      <c r="M412" s="63" t="n">
        <f aca="false">EXP(-K412/$D$9)</f>
        <v>1.14110459229229E-015</v>
      </c>
      <c r="N412" s="63" t="n">
        <f aca="false">EXP(-K412/$D$8)</f>
        <v>0.024118631588721</v>
      </c>
      <c r="O412" s="64" t="n">
        <f aca="false">(K412*$B$17+$B$18*$B$21*(1-EXP(-K412/$B$21))+$B$19*$B$22*(1-EXP(-K412/$B$22))+$B$20*$B$23*(1-EXP(-K412/$B$23)))*$C$7</f>
        <v>2.66844263746956E-013</v>
      </c>
      <c r="P412" s="64" t="n">
        <f aca="false">$D$9*(1-EXP(-K412/$D$9))*$C$9</f>
        <v>2.36561263728045E-012</v>
      </c>
      <c r="Q412" s="65" t="n">
        <f aca="false">$D$8*(1-EXP(-K412/$D$8))*$C$8</f>
        <v>3.81761137921126E-011</v>
      </c>
      <c r="R412" s="66" t="n">
        <f aca="false">$B$13-K412</f>
        <v>94</v>
      </c>
      <c r="S412" s="67" t="n">
        <f aca="false">VLOOKUP($R412,$K$6:$Q$506,5)/$C$26</f>
        <v>0.271629256353551</v>
      </c>
      <c r="T412" s="68" t="n">
        <f aca="false">VLOOKUP($R412,$K$6:$Q$506,6)/$C$26</f>
        <v>7.55335809049593</v>
      </c>
      <c r="U412" s="69" t="n">
        <f aca="false">VLOOKUP($R412,$K$6:$Q$506,7)/$C$26</f>
        <v>72.202802108541</v>
      </c>
      <c r="V412" s="28" t="s">
        <v>530</v>
      </c>
      <c r="W412" s="78" t="n">
        <f aca="false">G412*S412+H412*T412+I412*U412</f>
        <v>0</v>
      </c>
      <c r="X412" s="25"/>
      <c r="Y412" s="25"/>
      <c r="Z412" s="25"/>
    </row>
    <row r="413" customFormat="false" ht="15.75" hidden="false" customHeight="false" outlineLevel="0" collapsed="false">
      <c r="A413" s="25"/>
      <c r="B413" s="25"/>
      <c r="C413" s="25"/>
      <c r="D413" s="25"/>
      <c r="E413" s="25"/>
      <c r="F413" s="28" t="s">
        <v>531</v>
      </c>
      <c r="G413" s="103" t="n">
        <v>0</v>
      </c>
      <c r="H413" s="76" t="n">
        <v>0</v>
      </c>
      <c r="I413" s="77" t="n">
        <v>0</v>
      </c>
      <c r="J413" s="25"/>
      <c r="K413" s="61" t="n">
        <v>407</v>
      </c>
      <c r="L413" s="62" t="n">
        <f aca="false">$B$17+$B$18*EXP(-K413/$B$21)+$B$19*EXP(-K413/$B$22)+$B$20*EXP(-K413/$B$23)</f>
        <v>0.297118095652248</v>
      </c>
      <c r="M413" s="63" t="n">
        <f aca="false">EXP(-K413/$D$9)</f>
        <v>1.04838509051057E-015</v>
      </c>
      <c r="N413" s="63" t="n">
        <f aca="false">EXP(-K413/$D$8)</f>
        <v>0.0238983716508716</v>
      </c>
      <c r="O413" s="64" t="n">
        <f aca="false">(K413*$B$17+$B$18*$B$21*(1-EXP(-K413/$B$21))+$B$19*$B$22*(1-EXP(-K413/$B$22))+$B$20*$B$23*(1-EXP(-K413/$B$23)))*$C$7</f>
        <v>2.67350984381882E-013</v>
      </c>
      <c r="P413" s="64" t="n">
        <f aca="false">$D$9*(1-EXP(-K413/$D$9))*$C$9</f>
        <v>2.36561263728045E-012</v>
      </c>
      <c r="Q413" s="65" t="n">
        <f aca="false">$D$8*(1-EXP(-K413/$D$8))*$C$8</f>
        <v>3.81847302784227E-011</v>
      </c>
      <c r="R413" s="66" t="n">
        <f aca="false">$B$13-K413</f>
        <v>93</v>
      </c>
      <c r="S413" s="67" t="n">
        <f aca="false">VLOOKUP($R413,$K$6:$Q$506,5)/$C$26</f>
        <v>0.269364584075909</v>
      </c>
      <c r="T413" s="68" t="n">
        <f aca="false">VLOOKUP($R413,$K$6:$Q$506,6)/$C$26</f>
        <v>7.55312618712681</v>
      </c>
      <c r="U413" s="69" t="n">
        <f aca="false">VLOOKUP($R413,$K$6:$Q$506,7)/$C$26</f>
        <v>71.7166413654589</v>
      </c>
      <c r="V413" s="28" t="s">
        <v>531</v>
      </c>
      <c r="W413" s="78" t="n">
        <f aca="false">G413*S413+H413*T413+I413*U413</f>
        <v>0</v>
      </c>
      <c r="X413" s="25"/>
      <c r="Y413" s="25"/>
      <c r="Z413" s="25"/>
    </row>
    <row r="414" customFormat="false" ht="15.75" hidden="false" customHeight="false" outlineLevel="0" collapsed="false">
      <c r="A414" s="25"/>
      <c r="B414" s="25"/>
      <c r="C414" s="25"/>
      <c r="D414" s="25"/>
      <c r="E414" s="25"/>
      <c r="F414" s="28" t="s">
        <v>532</v>
      </c>
      <c r="G414" s="103" t="n">
        <v>0</v>
      </c>
      <c r="H414" s="76" t="n">
        <v>0</v>
      </c>
      <c r="I414" s="77" t="n">
        <v>0</v>
      </c>
      <c r="J414" s="25"/>
      <c r="K414" s="61" t="n">
        <v>408</v>
      </c>
      <c r="L414" s="62" t="n">
        <f aca="false">$B$17+$B$18*EXP(-K414/$B$21)+$B$19*EXP(-K414/$B$22)+$B$20*EXP(-K414/$B$23)</f>
        <v>0.296915872997936</v>
      </c>
      <c r="M414" s="63" t="n">
        <f aca="false">EXP(-K414/$D$9)</f>
        <v>9.63199434503122E-016</v>
      </c>
      <c r="N414" s="63" t="n">
        <f aca="false">EXP(-K414/$D$8)</f>
        <v>0.0236801232052598</v>
      </c>
      <c r="O414" s="64" t="n">
        <f aca="false">(K414*$B$17+$B$18*$B$21*(1-EXP(-K414/$B$21))+$B$19*$B$22*(1-EXP(-K414/$B$22))+$B$20*$B$23*(1-EXP(-K414/$B$23)))*$C$7</f>
        <v>2.6785735981355E-013</v>
      </c>
      <c r="P414" s="64" t="n">
        <f aca="false">$D$9*(1-EXP(-K414/$D$9))*$C$9</f>
        <v>2.36561263728045E-012</v>
      </c>
      <c r="Q414" s="65" t="n">
        <f aca="false">$D$8*(1-EXP(-K414/$D$8))*$C$8</f>
        <v>3.81932680759095E-011</v>
      </c>
      <c r="R414" s="66" t="n">
        <f aca="false">$B$13-K414</f>
        <v>92</v>
      </c>
      <c r="S414" s="67" t="n">
        <f aca="false">VLOOKUP($R414,$K$6:$Q$506,5)/$C$26</f>
        <v>0.267094166403912</v>
      </c>
      <c r="T414" s="68" t="n">
        <f aca="false">VLOOKUP($R414,$K$6:$Q$506,6)/$C$26</f>
        <v>7.55287377415196</v>
      </c>
      <c r="U414" s="69" t="n">
        <f aca="false">VLOOKUP($R414,$K$6:$Q$506,7)/$C$26</f>
        <v>71.2259999097735</v>
      </c>
      <c r="V414" s="28" t="s">
        <v>532</v>
      </c>
      <c r="W414" s="78" t="n">
        <f aca="false">G414*S414+H414*T414+I414*U414</f>
        <v>0</v>
      </c>
      <c r="X414" s="25"/>
      <c r="Y414" s="25"/>
      <c r="Z414" s="25"/>
    </row>
    <row r="415" customFormat="false" ht="15.75" hidden="false" customHeight="false" outlineLevel="0" collapsed="false">
      <c r="A415" s="25"/>
      <c r="B415" s="25"/>
      <c r="C415" s="25"/>
      <c r="D415" s="25"/>
      <c r="E415" s="25"/>
      <c r="F415" s="28" t="s">
        <v>533</v>
      </c>
      <c r="G415" s="103" t="n">
        <v>0</v>
      </c>
      <c r="H415" s="76" t="n">
        <v>0</v>
      </c>
      <c r="I415" s="77" t="n">
        <v>0</v>
      </c>
      <c r="J415" s="25"/>
      <c r="K415" s="61" t="n">
        <v>409</v>
      </c>
      <c r="L415" s="62" t="n">
        <f aca="false">$B$17+$B$18*EXP(-K415/$B$21)+$B$19*EXP(-K415/$B$22)+$B$20*EXP(-K415/$B$23)</f>
        <v>0.296714165141224</v>
      </c>
      <c r="M415" s="63" t="n">
        <f aca="false">EXP(-K415/$D$9)</f>
        <v>8.8493546791601E-016</v>
      </c>
      <c r="N415" s="63" t="n">
        <f aca="false">EXP(-K415/$D$8)</f>
        <v>0.0234638678822216</v>
      </c>
      <c r="O415" s="64" t="n">
        <f aca="false">(K415*$B$17+$B$18*$B$21*(1-EXP(-K415/$B$21))+$B$19*$B$22*(1-EXP(-K415/$B$22))+$B$20*$B$23*(1-EXP(-K415/$B$23)))*$C$7</f>
        <v>2.683633909208E-013</v>
      </c>
      <c r="P415" s="64" t="n">
        <f aca="false">$D$9*(1-EXP(-K415/$D$9))*$C$9</f>
        <v>2.36561263728045E-012</v>
      </c>
      <c r="Q415" s="65" t="n">
        <f aca="false">$D$8*(1-EXP(-K415/$D$8))*$C$8</f>
        <v>3.82017279031873E-011</v>
      </c>
      <c r="R415" s="66" t="n">
        <f aca="false">$B$13-K415</f>
        <v>91</v>
      </c>
      <c r="S415" s="67" t="n">
        <f aca="false">VLOOKUP($R415,$K$6:$Q$506,5)/$C$26</f>
        <v>0.264817905512618</v>
      </c>
      <c r="T415" s="68" t="n">
        <f aca="false">VLOOKUP($R415,$K$6:$Q$506,6)/$C$26</f>
        <v>7.55259903769552</v>
      </c>
      <c r="U415" s="69" t="n">
        <f aca="false">VLOOKUP($R415,$K$6:$Q$506,7)/$C$26</f>
        <v>70.7308364448853</v>
      </c>
      <c r="V415" s="28" t="s">
        <v>533</v>
      </c>
      <c r="W415" s="78" t="n">
        <f aca="false">G415*S415+H415*T415+I415*U415</f>
        <v>0</v>
      </c>
      <c r="X415" s="25"/>
      <c r="Y415" s="25"/>
      <c r="Z415" s="25"/>
    </row>
    <row r="416" customFormat="false" ht="15.75" hidden="false" customHeight="false" outlineLevel="0" collapsed="false">
      <c r="A416" s="25"/>
      <c r="B416" s="25"/>
      <c r="C416" s="25"/>
      <c r="D416" s="25"/>
      <c r="E416" s="25"/>
      <c r="F416" s="28" t="s">
        <v>534</v>
      </c>
      <c r="G416" s="103" t="n">
        <v>0</v>
      </c>
      <c r="H416" s="76" t="n">
        <v>0</v>
      </c>
      <c r="I416" s="77" t="n">
        <v>0</v>
      </c>
      <c r="J416" s="25"/>
      <c r="K416" s="61" t="n">
        <v>410</v>
      </c>
      <c r="L416" s="62" t="n">
        <f aca="false">$B$17+$B$18*EXP(-K416/$B$21)+$B$19*EXP(-K416/$B$22)+$B$20*EXP(-K416/$B$23)</f>
        <v>0.29651297070528</v>
      </c>
      <c r="M416" s="63" t="n">
        <f aca="false">EXP(-K416/$D$9)</f>
        <v>8.13030774649181E-016</v>
      </c>
      <c r="N416" s="63" t="n">
        <f aca="false">EXP(-K416/$D$8)</f>
        <v>0.0232495874798516</v>
      </c>
      <c r="O416" s="64" t="n">
        <f aca="false">(K416*$B$17+$B$18*$B$21*(1-EXP(-K416/$B$21))+$B$19*$B$22*(1-EXP(-K416/$B$22))+$B$20*$B$23*(1-EXP(-K416/$B$23)))*$C$7</f>
        <v>2.68869078580122E-013</v>
      </c>
      <c r="P416" s="64" t="n">
        <f aca="false">$D$9*(1-EXP(-K416/$D$9))*$C$9</f>
        <v>2.36561263728045E-012</v>
      </c>
      <c r="Q416" s="65" t="n">
        <f aca="false">$D$8*(1-EXP(-K416/$D$8))*$C$8</f>
        <v>3.8210110472308E-011</v>
      </c>
      <c r="R416" s="66" t="n">
        <f aca="false">$B$13-K416</f>
        <v>90</v>
      </c>
      <c r="S416" s="67" t="n">
        <f aca="false">VLOOKUP($R416,$K$6:$Q$506,5)/$C$26</f>
        <v>0.262535701019244</v>
      </c>
      <c r="T416" s="68" t="n">
        <f aca="false">VLOOKUP($R416,$K$6:$Q$506,6)/$C$26</f>
        <v>7.55230000346187</v>
      </c>
      <c r="U416" s="69" t="n">
        <f aca="false">VLOOKUP($R416,$K$6:$Q$506,7)/$C$26</f>
        <v>70.2311092935839</v>
      </c>
      <c r="V416" s="28" t="s">
        <v>534</v>
      </c>
      <c r="W416" s="78" t="n">
        <f aca="false">G416*S416+H416*T416+I416*U416</f>
        <v>0</v>
      </c>
      <c r="X416" s="25"/>
      <c r="Y416" s="25"/>
      <c r="Z416" s="25"/>
    </row>
    <row r="417" customFormat="false" ht="15.75" hidden="false" customHeight="false" outlineLevel="0" collapsed="false">
      <c r="A417" s="25"/>
      <c r="B417" s="25"/>
      <c r="C417" s="25"/>
      <c r="D417" s="25"/>
      <c r="E417" s="25"/>
      <c r="F417" s="28" t="s">
        <v>535</v>
      </c>
      <c r="G417" s="103" t="n">
        <v>0</v>
      </c>
      <c r="H417" s="76" t="n">
        <v>0</v>
      </c>
      <c r="I417" s="77" t="n">
        <v>0</v>
      </c>
      <c r="J417" s="25"/>
      <c r="K417" s="61" t="n">
        <v>411</v>
      </c>
      <c r="L417" s="62" t="n">
        <f aca="false">$B$17+$B$18*EXP(-K417/$B$21)+$B$19*EXP(-K417/$B$22)+$B$20*EXP(-K417/$B$23)</f>
        <v>0.296312288318734</v>
      </c>
      <c r="M417" s="63" t="n">
        <f aca="false">EXP(-K417/$D$9)</f>
        <v>7.4696863725365E-016</v>
      </c>
      <c r="N417" s="63" t="n">
        <f aca="false">EXP(-K417/$D$8)</f>
        <v>0.0230372639624705</v>
      </c>
      <c r="O417" s="64" t="n">
        <f aca="false">(K417*$B$17+$B$18*$B$21*(1-EXP(-K417/$B$21))+$B$19*$B$22*(1-EXP(-K417/$B$22))+$B$20*$B$23*(1-EXP(-K417/$B$23)))*$C$7</f>
        <v>2.69374423665662E-013</v>
      </c>
      <c r="P417" s="64" t="n">
        <f aca="false">$D$9*(1-EXP(-K417/$D$9))*$C$9</f>
        <v>2.36561263728045E-012</v>
      </c>
      <c r="Q417" s="65" t="n">
        <f aca="false">$D$8*(1-EXP(-K417/$D$8))*$C$8</f>
        <v>3.82184164888205E-011</v>
      </c>
      <c r="R417" s="66" t="n">
        <f aca="false">$B$13-K417</f>
        <v>89</v>
      </c>
      <c r="S417" s="67" t="n">
        <f aca="false">VLOOKUP($R417,$K$6:$Q$506,5)/$C$26</f>
        <v>0.260247449912591</v>
      </c>
      <c r="T417" s="68" t="n">
        <f aca="false">VLOOKUP($R417,$K$6:$Q$506,6)/$C$26</f>
        <v>7.55197452254807</v>
      </c>
      <c r="U417" s="69" t="n">
        <f aca="false">VLOOKUP($R417,$K$6:$Q$506,7)/$C$26</f>
        <v>69.7267763945397</v>
      </c>
      <c r="V417" s="28" t="s">
        <v>535</v>
      </c>
      <c r="W417" s="78" t="n">
        <f aca="false">G417*S417+H417*T417+I417*U417</f>
        <v>0</v>
      </c>
      <c r="X417" s="25"/>
      <c r="Y417" s="25"/>
      <c r="Z417" s="25"/>
    </row>
    <row r="418" customFormat="false" ht="15.75" hidden="false" customHeight="false" outlineLevel="0" collapsed="false">
      <c r="A418" s="25"/>
      <c r="B418" s="25"/>
      <c r="C418" s="25"/>
      <c r="D418" s="25"/>
      <c r="E418" s="25"/>
      <c r="F418" s="28" t="s">
        <v>536</v>
      </c>
      <c r="G418" s="103" t="n">
        <v>0</v>
      </c>
      <c r="H418" s="76" t="n">
        <v>0</v>
      </c>
      <c r="I418" s="77" t="n">
        <v>0</v>
      </c>
      <c r="J418" s="25"/>
      <c r="K418" s="61" t="n">
        <v>412</v>
      </c>
      <c r="L418" s="62" t="n">
        <f aca="false">$B$17+$B$18*EXP(-K418/$B$21)+$B$19*EXP(-K418/$B$22)+$B$20*EXP(-K418/$B$23)</f>
        <v>0.296112116615614</v>
      </c>
      <c r="M418" s="63" t="n">
        <f aca="false">EXP(-K418/$D$9)</f>
        <v>6.86274323725737E-016</v>
      </c>
      <c r="N418" s="63" t="n">
        <f aca="false">EXP(-K418/$D$8)</f>
        <v>0.0228268794591073</v>
      </c>
      <c r="O418" s="64" t="n">
        <f aca="false">(K418*$B$17+$B$18*$B$21*(1-EXP(-K418/$B$21))+$B$19*$B$22*(1-EXP(-K418/$B$22))+$B$20*$B$23*(1-EXP(-K418/$B$23)))*$C$7</f>
        <v>2.69879427049233E-013</v>
      </c>
      <c r="P418" s="64" t="n">
        <f aca="false">$D$9*(1-EXP(-K418/$D$9))*$C$9</f>
        <v>2.36561263728045E-012</v>
      </c>
      <c r="Q418" s="65" t="n">
        <f aca="false">$D$8*(1-EXP(-K418/$D$8))*$C$8</f>
        <v>3.82266466518306E-011</v>
      </c>
      <c r="R418" s="66" t="n">
        <f aca="false">$B$13-K418</f>
        <v>88</v>
      </c>
      <c r="S418" s="67" t="n">
        <f aca="false">VLOOKUP($R418,$K$6:$Q$506,5)/$C$26</f>
        <v>0.257953046480518</v>
      </c>
      <c r="T418" s="68" t="n">
        <f aca="false">VLOOKUP($R418,$K$6:$Q$506,6)/$C$26</f>
        <v>7.55162025600155</v>
      </c>
      <c r="U418" s="69" t="n">
        <f aca="false">VLOOKUP($R418,$K$6:$Q$506,7)/$C$26</f>
        <v>69.2177952987639</v>
      </c>
      <c r="V418" s="28" t="s">
        <v>536</v>
      </c>
      <c r="W418" s="78" t="n">
        <f aca="false">G418*S418+H418*T418+I418*U418</f>
        <v>0</v>
      </c>
      <c r="X418" s="25"/>
      <c r="Y418" s="25"/>
      <c r="Z418" s="25"/>
    </row>
    <row r="419" customFormat="false" ht="15.75" hidden="false" customHeight="false" outlineLevel="0" collapsed="false">
      <c r="A419" s="25"/>
      <c r="B419" s="25"/>
      <c r="C419" s="25"/>
      <c r="D419" s="25"/>
      <c r="E419" s="25"/>
      <c r="F419" s="28" t="s">
        <v>537</v>
      </c>
      <c r="G419" s="103" t="n">
        <v>0</v>
      </c>
      <c r="H419" s="76" t="n">
        <v>0</v>
      </c>
      <c r="I419" s="77" t="n">
        <v>0</v>
      </c>
      <c r="J419" s="25"/>
      <c r="K419" s="61" t="n">
        <v>413</v>
      </c>
      <c r="L419" s="62" t="n">
        <f aca="false">$B$17+$B$18*EXP(-K419/$B$21)+$B$19*EXP(-K419/$B$22)+$B$20*EXP(-K419/$B$23)</f>
        <v>0.295912454235277</v>
      </c>
      <c r="M419" s="63" t="n">
        <f aca="false">EXP(-K419/$D$9)</f>
        <v>6.30511676014699E-016</v>
      </c>
      <c r="N419" s="63" t="n">
        <f aca="false">EXP(-K419/$D$8)</f>
        <v>0.022618416261995</v>
      </c>
      <c r="O419" s="64" t="n">
        <f aca="false">(K419*$B$17+$B$18*$B$21*(1-EXP(-K419/$B$21))+$B$19*$B$22*(1-EXP(-K419/$B$22))+$B$20*$B$23*(1-EXP(-K419/$B$23)))*$C$7</f>
        <v>2.70384089600322E-013</v>
      </c>
      <c r="P419" s="64" t="n">
        <f aca="false">$D$9*(1-EXP(-K419/$D$9))*$C$9</f>
        <v>2.36561263728045E-012</v>
      </c>
      <c r="Q419" s="65" t="n">
        <f aca="false">$D$8*(1-EXP(-K419/$D$8))*$C$8</f>
        <v>3.82348016540594E-011</v>
      </c>
      <c r="R419" s="66" t="n">
        <f aca="false">$B$13-K419</f>
        <v>87</v>
      </c>
      <c r="S419" s="67" t="n">
        <f aca="false">VLOOKUP($R419,$K$6:$Q$506,5)/$C$26</f>
        <v>0.255652382235393</v>
      </c>
      <c r="T419" s="68" t="n">
        <f aca="false">VLOOKUP($R419,$K$6:$Q$506,6)/$C$26</f>
        <v>7.55123465801204</v>
      </c>
      <c r="U419" s="69" t="n">
        <f aca="false">VLOOKUP($R419,$K$6:$Q$506,7)/$C$26</f>
        <v>68.7041231660354</v>
      </c>
      <c r="V419" s="28" t="s">
        <v>537</v>
      </c>
      <c r="W419" s="78" t="n">
        <f aca="false">G419*S419+H419*T419+I419*U419</f>
        <v>0</v>
      </c>
      <c r="X419" s="25"/>
      <c r="Y419" s="25"/>
      <c r="Z419" s="25"/>
    </row>
    <row r="420" customFormat="false" ht="15.75" hidden="false" customHeight="false" outlineLevel="0" collapsed="false">
      <c r="A420" s="25"/>
      <c r="B420" s="25"/>
      <c r="C420" s="25"/>
      <c r="D420" s="25"/>
      <c r="E420" s="25"/>
      <c r="F420" s="28" t="s">
        <v>538</v>
      </c>
      <c r="G420" s="103" t="n">
        <v>0</v>
      </c>
      <c r="H420" s="76" t="n">
        <v>0</v>
      </c>
      <c r="I420" s="77" t="n">
        <v>0</v>
      </c>
      <c r="J420" s="25"/>
      <c r="K420" s="61" t="n">
        <v>414</v>
      </c>
      <c r="L420" s="62" t="n">
        <f aca="false">$B$17+$B$18*EXP(-K420/$B$21)+$B$19*EXP(-K420/$B$22)+$B$20*EXP(-K420/$B$23)</f>
        <v>0.295713299822347</v>
      </c>
      <c r="M420" s="63" t="n">
        <f aca="false">EXP(-K420/$D$9)</f>
        <v>5.79279975728398E-016</v>
      </c>
      <c r="N420" s="63" t="n">
        <f aca="false">EXP(-K420/$D$8)</f>
        <v>0.0224118568250803</v>
      </c>
      <c r="O420" s="64" t="n">
        <f aca="false">(K420*$B$17+$B$18*$B$21*(1-EXP(-K420/$B$21))+$B$19*$B$22*(1-EXP(-K420/$B$22))+$B$20*$B$23*(1-EXP(-K420/$B$23)))*$C$7</f>
        <v>2.70888412186104E-013</v>
      </c>
      <c r="P420" s="64" t="n">
        <f aca="false">$D$9*(1-EXP(-K420/$D$9))*$C$9</f>
        <v>2.36561263728045E-012</v>
      </c>
      <c r="Q420" s="65" t="n">
        <f aca="false">$D$8*(1-EXP(-K420/$D$8))*$C$8</f>
        <v>3.82428821819019E-011</v>
      </c>
      <c r="R420" s="66" t="n">
        <f aca="false">$B$13-K420</f>
        <v>86</v>
      </c>
      <c r="S420" s="67" t="n">
        <f aca="false">VLOOKUP($R420,$K$6:$Q$506,5)/$C$26</f>
        <v>0.253345345837485</v>
      </c>
      <c r="T420" s="68" t="n">
        <f aca="false">VLOOKUP($R420,$K$6:$Q$506,6)/$C$26</f>
        <v>7.55081495761704</v>
      </c>
      <c r="U420" s="69" t="n">
        <f aca="false">VLOOKUP($R420,$K$6:$Q$506,7)/$C$26</f>
        <v>68.1857167612954</v>
      </c>
      <c r="V420" s="28" t="s">
        <v>538</v>
      </c>
      <c r="W420" s="78" t="n">
        <f aca="false">G420*S420+H420*T420+I420*U420</f>
        <v>0</v>
      </c>
      <c r="X420" s="25"/>
      <c r="Y420" s="25"/>
      <c r="Z420" s="25"/>
    </row>
    <row r="421" customFormat="false" ht="15.75" hidden="false" customHeight="false" outlineLevel="0" collapsed="false">
      <c r="A421" s="25"/>
      <c r="B421" s="25"/>
      <c r="C421" s="25"/>
      <c r="D421" s="25"/>
      <c r="E421" s="25"/>
      <c r="F421" s="28" t="s">
        <v>539</v>
      </c>
      <c r="G421" s="103" t="n">
        <v>0</v>
      </c>
      <c r="H421" s="76" t="n">
        <v>0</v>
      </c>
      <c r="I421" s="77" t="n">
        <v>0</v>
      </c>
      <c r="J421" s="25"/>
      <c r="K421" s="61" t="n">
        <v>415</v>
      </c>
      <c r="L421" s="62" t="n">
        <f aca="false">$B$17+$B$18*EXP(-K421/$B$21)+$B$19*EXP(-K421/$B$22)+$B$20*EXP(-K421/$B$23)</f>
        <v>0.295514652026652</v>
      </c>
      <c r="M421" s="63" t="n">
        <f aca="false">EXP(-K421/$D$9)</f>
        <v>5.32211064513368E-016</v>
      </c>
      <c r="N421" s="63" t="n">
        <f aca="false">EXP(-K421/$D$8)</f>
        <v>0.0222071837625468</v>
      </c>
      <c r="O421" s="64" t="n">
        <f aca="false">(K421*$B$17+$B$18*$B$21*(1-EXP(-K421/$B$21))+$B$19*$B$22*(1-EXP(-K421/$B$22))+$B$20*$B$23*(1-EXP(-K421/$B$23)))*$C$7</f>
        <v>2.71392395671445E-013</v>
      </c>
      <c r="P421" s="64" t="n">
        <f aca="false">$D$9*(1-EXP(-K421/$D$9))*$C$9</f>
        <v>2.36561263728045E-012</v>
      </c>
      <c r="Q421" s="65" t="n">
        <f aca="false">$D$8*(1-EXP(-K421/$D$8))*$C$8</f>
        <v>3.82508889154849E-011</v>
      </c>
      <c r="R421" s="66" t="n">
        <f aca="false">$B$13-K421</f>
        <v>85</v>
      </c>
      <c r="S421" s="67" t="n">
        <f aca="false">VLOOKUP($R421,$K$6:$Q$506,5)/$C$26</f>
        <v>0.251031823016227</v>
      </c>
      <c r="T421" s="68" t="n">
        <f aca="false">VLOOKUP($R421,$K$6:$Q$506,6)/$C$26</f>
        <v>7.55035813878924</v>
      </c>
      <c r="U421" s="69" t="n">
        <f aca="false">VLOOKUP($R421,$K$6:$Q$506,7)/$C$26</f>
        <v>67.6625324510077</v>
      </c>
      <c r="V421" s="28" t="s">
        <v>539</v>
      </c>
      <c r="W421" s="78" t="n">
        <f aca="false">G421*S421+H421*T421+I421*U421</f>
        <v>0</v>
      </c>
      <c r="X421" s="25"/>
      <c r="Y421" s="25"/>
      <c r="Z421" s="25"/>
    </row>
    <row r="422" customFormat="false" ht="15.75" hidden="false" customHeight="false" outlineLevel="0" collapsed="false">
      <c r="A422" s="25"/>
      <c r="B422" s="25"/>
      <c r="C422" s="25"/>
      <c r="D422" s="25"/>
      <c r="E422" s="25"/>
      <c r="F422" s="28" t="s">
        <v>540</v>
      </c>
      <c r="G422" s="103" t="n">
        <v>0</v>
      </c>
      <c r="H422" s="76" t="n">
        <v>0</v>
      </c>
      <c r="I422" s="77" t="n">
        <v>0</v>
      </c>
      <c r="J422" s="25"/>
      <c r="K422" s="61" t="n">
        <v>416</v>
      </c>
      <c r="L422" s="62" t="n">
        <f aca="false">$B$17+$B$18*EXP(-K422/$B$21)+$B$19*EXP(-K422/$B$22)+$B$20*EXP(-K422/$B$23)</f>
        <v>0.295316509503162</v>
      </c>
      <c r="M422" s="63" t="n">
        <f aca="false">EXP(-K422/$D$9)</f>
        <v>4.88966698416067E-016</v>
      </c>
      <c r="N422" s="63" t="n">
        <f aca="false">EXP(-K422/$D$8)</f>
        <v>0.0220043798473513</v>
      </c>
      <c r="O422" s="64" t="n">
        <f aca="false">(K422*$B$17+$B$18*$B$21*(1-EXP(-K422/$B$21))+$B$19*$B$22*(1-EXP(-K422/$B$22))+$B$20*$B$23*(1-EXP(-K422/$B$23)))*$C$7</f>
        <v>2.71896040918916E-013</v>
      </c>
      <c r="P422" s="64" t="n">
        <f aca="false">$D$9*(1-EXP(-K422/$D$9))*$C$9</f>
        <v>2.36561263728045E-012</v>
      </c>
      <c r="Q422" s="65" t="n">
        <f aca="false">$D$8*(1-EXP(-K422/$D$8))*$C$8</f>
        <v>3.82588225287238E-011</v>
      </c>
      <c r="R422" s="66" t="n">
        <f aca="false">$B$13-K422</f>
        <v>84</v>
      </c>
      <c r="S422" s="67" t="n">
        <f aca="false">VLOOKUP($R422,$K$6:$Q$506,5)/$C$26</f>
        <v>0.248711696489294</v>
      </c>
      <c r="T422" s="68" t="n">
        <f aca="false">VLOOKUP($R422,$K$6:$Q$506,6)/$C$26</f>
        <v>7.54986091876297</v>
      </c>
      <c r="U422" s="69" t="n">
        <f aca="false">VLOOKUP($R422,$K$6:$Q$506,7)/$C$26</f>
        <v>67.134526199487</v>
      </c>
      <c r="V422" s="28" t="s">
        <v>540</v>
      </c>
      <c r="W422" s="78" t="n">
        <f aca="false">G422*S422+H422*T422+I422*U422</f>
        <v>0</v>
      </c>
      <c r="X422" s="25"/>
      <c r="Y422" s="25"/>
      <c r="Z422" s="25"/>
    </row>
    <row r="423" customFormat="false" ht="15.75" hidden="false" customHeight="false" outlineLevel="0" collapsed="false">
      <c r="A423" s="25"/>
      <c r="B423" s="25"/>
      <c r="C423" s="25"/>
      <c r="D423" s="25"/>
      <c r="E423" s="25"/>
      <c r="F423" s="28" t="s">
        <v>541</v>
      </c>
      <c r="G423" s="103" t="n">
        <v>0</v>
      </c>
      <c r="H423" s="76" t="n">
        <v>0</v>
      </c>
      <c r="I423" s="77" t="n">
        <v>0</v>
      </c>
      <c r="J423" s="25"/>
      <c r="K423" s="61" t="n">
        <v>417</v>
      </c>
      <c r="L423" s="62" t="n">
        <f aca="false">$B$17+$B$18*EXP(-K423/$B$21)+$B$19*EXP(-K423/$B$22)+$B$20*EXP(-K423/$B$23)</f>
        <v>0.295118870911931</v>
      </c>
      <c r="M423" s="63" t="n">
        <f aca="false">EXP(-K423/$D$9)</f>
        <v>4.49236117213237E-016</v>
      </c>
      <c r="N423" s="63" t="n">
        <f aca="false">EXP(-K423/$D$8)</f>
        <v>0.0218034280097745</v>
      </c>
      <c r="O423" s="64" t="n">
        <f aca="false">(K423*$B$17+$B$18*$B$21*(1-EXP(-K423/$B$21))+$B$19*$B$22*(1-EXP(-K423/$B$22))+$B$20*$B$23*(1-EXP(-K423/$B$23)))*$C$7</f>
        <v>2.72399348788796E-013</v>
      </c>
      <c r="P423" s="64" t="n">
        <f aca="false">$D$9*(1-EXP(-K423/$D$9))*$C$9</f>
        <v>2.36561263728045E-012</v>
      </c>
      <c r="Q423" s="65" t="n">
        <f aca="false">$D$8*(1-EXP(-K423/$D$8))*$C$8</f>
        <v>3.82666836893796E-011</v>
      </c>
      <c r="R423" s="66" t="n">
        <f aca="false">$B$13-K423</f>
        <v>83</v>
      </c>
      <c r="S423" s="67" t="n">
        <f aca="false">VLOOKUP($R423,$K$6:$Q$506,5)/$C$26</f>
        <v>0.246384845879434</v>
      </c>
      <c r="T423" s="68" t="n">
        <f aca="false">VLOOKUP($R423,$K$6:$Q$506,6)/$C$26</f>
        <v>7.54931972444373</v>
      </c>
      <c r="U423" s="69" t="n">
        <f aca="false">VLOOKUP($R423,$K$6:$Q$506,7)/$C$26</f>
        <v>66.6016535651916</v>
      </c>
      <c r="V423" s="28" t="s">
        <v>541</v>
      </c>
      <c r="W423" s="78" t="n">
        <f aca="false">G423*S423+H423*T423+I423*U423</f>
        <v>0</v>
      </c>
      <c r="X423" s="25"/>
      <c r="Y423" s="25"/>
      <c r="Z423" s="25"/>
    </row>
    <row r="424" customFormat="false" ht="15.75" hidden="false" customHeight="false" outlineLevel="0" collapsed="false">
      <c r="A424" s="25"/>
      <c r="B424" s="25"/>
      <c r="C424" s="25"/>
      <c r="D424" s="25"/>
      <c r="E424" s="25"/>
      <c r="F424" s="28" t="s">
        <v>542</v>
      </c>
      <c r="G424" s="103" t="n">
        <v>0</v>
      </c>
      <c r="H424" s="76" t="n">
        <v>0</v>
      </c>
      <c r="I424" s="77" t="n">
        <v>0</v>
      </c>
      <c r="J424" s="25"/>
      <c r="K424" s="61" t="n">
        <v>418</v>
      </c>
      <c r="L424" s="62" t="n">
        <f aca="false">$B$17+$B$18*EXP(-K424/$B$21)+$B$19*EXP(-K424/$B$22)+$B$20*EXP(-K424/$B$23)</f>
        <v>0.294921734918038</v>
      </c>
      <c r="M424" s="63" t="n">
        <f aca="false">EXP(-K424/$D$9)</f>
        <v>4.12733811244338E-016</v>
      </c>
      <c r="N424" s="63" t="n">
        <f aca="false">EXP(-K424/$D$8)</f>
        <v>0.0216043113359835</v>
      </c>
      <c r="O424" s="64" t="n">
        <f aca="false">(K424*$B$17+$B$18*$B$21*(1-EXP(-K424/$B$21))+$B$19*$B$22*(1-EXP(-K424/$B$22))+$B$20*$B$23*(1-EXP(-K424/$B$23)))*$C$7</f>
        <v>2.72902320139086E-013</v>
      </c>
      <c r="P424" s="64" t="n">
        <f aca="false">$D$9*(1-EXP(-K424/$D$9))*$C$9</f>
        <v>2.36561263728045E-012</v>
      </c>
      <c r="Q424" s="65" t="n">
        <f aca="false">$D$8*(1-EXP(-K424/$D$8))*$C$8</f>
        <v>3.82744730591151E-011</v>
      </c>
      <c r="R424" s="66" t="n">
        <f aca="false">$B$13-K424</f>
        <v>82</v>
      </c>
      <c r="S424" s="67" t="n">
        <f aca="false">VLOOKUP($R424,$K$6:$Q$506,5)/$C$26</f>
        <v>0.24405114762899</v>
      </c>
      <c r="T424" s="68" t="n">
        <f aca="false">VLOOKUP($R424,$K$6:$Q$506,6)/$C$26</f>
        <v>7.54873066673145</v>
      </c>
      <c r="U424" s="69" t="n">
        <f aca="false">VLOOKUP($R424,$K$6:$Q$506,7)/$C$26</f>
        <v>66.0638696969834</v>
      </c>
      <c r="V424" s="28" t="s">
        <v>542</v>
      </c>
      <c r="W424" s="78" t="n">
        <f aca="false">G424*S424+H424*T424+I424*U424</f>
        <v>0</v>
      </c>
      <c r="X424" s="25"/>
      <c r="Y424" s="25"/>
      <c r="Z424" s="25"/>
    </row>
    <row r="425" customFormat="false" ht="15.75" hidden="false" customHeight="false" outlineLevel="0" collapsed="false">
      <c r="A425" s="25"/>
      <c r="B425" s="25"/>
      <c r="C425" s="25"/>
      <c r="D425" s="25"/>
      <c r="E425" s="25"/>
      <c r="F425" s="28" t="s">
        <v>543</v>
      </c>
      <c r="G425" s="103" t="n">
        <v>0</v>
      </c>
      <c r="H425" s="76" t="n">
        <v>0</v>
      </c>
      <c r="I425" s="77" t="n">
        <v>0</v>
      </c>
      <c r="J425" s="25"/>
      <c r="K425" s="61" t="n">
        <v>419</v>
      </c>
      <c r="L425" s="62" t="n">
        <f aca="false">$B$17+$B$18*EXP(-K425/$B$21)+$B$19*EXP(-K425/$B$22)+$B$20*EXP(-K425/$B$23)</f>
        <v>0.29472510019153</v>
      </c>
      <c r="M425" s="63" t="n">
        <f aca="false">EXP(-K425/$D$9)</f>
        <v>3.79197469698143E-016</v>
      </c>
      <c r="N425" s="63" t="n">
        <f aca="false">EXP(-K425/$D$8)</f>
        <v>0.0214070130666087</v>
      </c>
      <c r="O425" s="64" t="n">
        <f aca="false">(K425*$B$17+$B$18*$B$21*(1-EXP(-K425/$B$21))+$B$19*$B$22*(1-EXP(-K425/$B$22))+$B$20*$B$23*(1-EXP(-K425/$B$23)))*$C$7</f>
        <v>2.73404955825515E-013</v>
      </c>
      <c r="P425" s="64" t="n">
        <f aca="false">$D$9*(1-EXP(-K425/$D$9))*$C$9</f>
        <v>2.36561263728045E-012</v>
      </c>
      <c r="Q425" s="65" t="n">
        <f aca="false">$D$8*(1-EXP(-K425/$D$8))*$C$8</f>
        <v>3.82821912935506E-011</v>
      </c>
      <c r="R425" s="66" t="n">
        <f aca="false">$B$13-K425</f>
        <v>81</v>
      </c>
      <c r="S425" s="67" t="n">
        <f aca="false">VLOOKUP($R425,$K$6:$Q$506,5)/$C$26</f>
        <v>0.241710474912051</v>
      </c>
      <c r="T425" s="68" t="n">
        <f aca="false">VLOOKUP($R425,$K$6:$Q$506,6)/$C$26</f>
        <v>7.54808951257284</v>
      </c>
      <c r="U425" s="69" t="n">
        <f aca="false">VLOOKUP($R425,$K$6:$Q$506,7)/$C$26</f>
        <v>65.5211293303527</v>
      </c>
      <c r="V425" s="28" t="s">
        <v>543</v>
      </c>
      <c r="W425" s="78" t="n">
        <f aca="false">G425*S425+H425*T425+I425*U425</f>
        <v>0</v>
      </c>
      <c r="X425" s="25"/>
      <c r="Y425" s="25"/>
      <c r="Z425" s="25"/>
    </row>
    <row r="426" customFormat="false" ht="15.75" hidden="false" customHeight="false" outlineLevel="0" collapsed="false">
      <c r="A426" s="25"/>
      <c r="B426" s="25"/>
      <c r="C426" s="25"/>
      <c r="D426" s="25"/>
      <c r="E426" s="25"/>
      <c r="F426" s="28" t="s">
        <v>544</v>
      </c>
      <c r="G426" s="103" t="n">
        <v>0</v>
      </c>
      <c r="H426" s="76" t="n">
        <v>0</v>
      </c>
      <c r="I426" s="77" t="n">
        <v>0</v>
      </c>
      <c r="J426" s="25"/>
      <c r="K426" s="61" t="n">
        <v>420</v>
      </c>
      <c r="L426" s="62" t="n">
        <f aca="false">$B$17+$B$18*EXP(-K426/$B$21)+$B$19*EXP(-K426/$B$22)+$B$20*EXP(-K426/$B$23)</f>
        <v>0.294528965407367</v>
      </c>
      <c r="M426" s="63" t="n">
        <f aca="false">EXP(-K426/$D$9)</f>
        <v>3.48386095609572E-016</v>
      </c>
      <c r="N426" s="63" t="n">
        <f aca="false">EXP(-K426/$D$8)</f>
        <v>0.021211516595333</v>
      </c>
      <c r="O426" s="64" t="n">
        <f aca="false">(K426*$B$17+$B$18*$B$21*(1-EXP(-K426/$B$21))+$B$19*$B$22*(1-EXP(-K426/$B$22))+$B$20*$B$23*(1-EXP(-K426/$B$23)))*$C$7</f>
        <v>2.7390725670155E-013</v>
      </c>
      <c r="P426" s="64" t="n">
        <f aca="false">$D$9*(1-EXP(-K426/$D$9))*$C$9</f>
        <v>2.36561263728045E-012</v>
      </c>
      <c r="Q426" s="65" t="n">
        <f aca="false">$D$8*(1-EXP(-K426/$D$8))*$C$8</f>
        <v>3.8289839042319E-011</v>
      </c>
      <c r="R426" s="66" t="n">
        <f aca="false">$B$13-K426</f>
        <v>80</v>
      </c>
      <c r="S426" s="67" t="n">
        <f aca="false">VLOOKUP($R426,$K$6:$Q$506,5)/$C$26</f>
        <v>0.239362697544162</v>
      </c>
      <c r="T426" s="68" t="n">
        <f aca="false">VLOOKUP($R426,$K$6:$Q$506,6)/$C$26</f>
        <v>7.54739165454206</v>
      </c>
      <c r="U426" s="69" t="n">
        <f aca="false">VLOOKUP($R426,$K$6:$Q$506,7)/$C$26</f>
        <v>64.9733867836083</v>
      </c>
      <c r="V426" s="28" t="s">
        <v>544</v>
      </c>
      <c r="W426" s="78" t="n">
        <f aca="false">G426*S426+H426*T426+I426*U426</f>
        <v>0</v>
      </c>
      <c r="X426" s="25"/>
      <c r="Y426" s="25"/>
      <c r="Z426" s="25"/>
    </row>
    <row r="427" customFormat="false" ht="15.75" hidden="false" customHeight="false" outlineLevel="0" collapsed="false">
      <c r="A427" s="25"/>
      <c r="B427" s="25"/>
      <c r="C427" s="25"/>
      <c r="D427" s="25"/>
      <c r="E427" s="25"/>
      <c r="F427" s="28" t="s">
        <v>545</v>
      </c>
      <c r="G427" s="103" t="n">
        <v>0</v>
      </c>
      <c r="H427" s="76" t="n">
        <v>0</v>
      </c>
      <c r="I427" s="77" t="n">
        <v>0</v>
      </c>
      <c r="J427" s="25"/>
      <c r="K427" s="61" t="n">
        <v>421</v>
      </c>
      <c r="L427" s="62" t="n">
        <f aca="false">$B$17+$B$18*EXP(-K427/$B$21)+$B$19*EXP(-K427/$B$22)+$B$20*EXP(-K427/$B$23)</f>
        <v>0.294333329245369</v>
      </c>
      <c r="M427" s="63" t="n">
        <f aca="false">EXP(-K427/$D$9)</f>
        <v>3.20078274020923E-016</v>
      </c>
      <c r="N427" s="63" t="n">
        <f aca="false">EXP(-K427/$D$8)</f>
        <v>0.0210178054674942</v>
      </c>
      <c r="O427" s="64" t="n">
        <f aca="false">(K427*$B$17+$B$18*$B$21*(1-EXP(-K427/$B$21))+$B$19*$B$22*(1-EXP(-K427/$B$22))+$B$20*$B$23*(1-EXP(-K427/$B$23)))*$C$7</f>
        <v>2.744092236184E-013</v>
      </c>
      <c r="P427" s="64" t="n">
        <f aca="false">$D$9*(1-EXP(-K427/$D$9))*$C$9</f>
        <v>2.36561263728045E-012</v>
      </c>
      <c r="Q427" s="65" t="n">
        <f aca="false">$D$8*(1-EXP(-K427/$D$8))*$C$8</f>
        <v>3.82974169491205E-011</v>
      </c>
      <c r="R427" s="66" t="n">
        <f aca="false">$B$13-K427</f>
        <v>79</v>
      </c>
      <c r="S427" s="67" t="n">
        <f aca="false">VLOOKUP($R427,$K$6:$Q$506,5)/$C$26</f>
        <v>0.237007681889521</v>
      </c>
      <c r="T427" s="68" t="n">
        <f aca="false">VLOOKUP($R427,$K$6:$Q$506,6)/$C$26</f>
        <v>7.54663207773112</v>
      </c>
      <c r="U427" s="69" t="n">
        <f aca="false">VLOOKUP($R427,$K$6:$Q$506,7)/$C$26</f>
        <v>64.4205959540325</v>
      </c>
      <c r="V427" s="28" t="s">
        <v>545</v>
      </c>
      <c r="W427" s="78" t="n">
        <f aca="false">G427*S427+H427*T427+I427*U427</f>
        <v>0</v>
      </c>
      <c r="X427" s="25"/>
      <c r="Y427" s="25"/>
      <c r="Z427" s="25"/>
    </row>
    <row r="428" customFormat="false" ht="15.75" hidden="false" customHeight="false" outlineLevel="0" collapsed="false">
      <c r="A428" s="25"/>
      <c r="B428" s="25"/>
      <c r="C428" s="25"/>
      <c r="D428" s="25"/>
      <c r="E428" s="25"/>
      <c r="F428" s="28" t="s">
        <v>546</v>
      </c>
      <c r="G428" s="103" t="n">
        <v>0</v>
      </c>
      <c r="H428" s="76" t="n">
        <v>0</v>
      </c>
      <c r="I428" s="77" t="n">
        <v>0</v>
      </c>
      <c r="J428" s="25"/>
      <c r="K428" s="61" t="n">
        <v>422</v>
      </c>
      <c r="L428" s="62" t="n">
        <f aca="false">$B$17+$B$18*EXP(-K428/$B$21)+$B$19*EXP(-K428/$B$22)+$B$20*EXP(-K428/$B$23)</f>
        <v>0.294138190390158</v>
      </c>
      <c r="M428" s="63" t="n">
        <f aca="false">EXP(-K428/$D$9)</f>
        <v>2.94070580862178E-016</v>
      </c>
      <c r="N428" s="63" t="n">
        <f aca="false">EXP(-K428/$D$8)</f>
        <v>0.0208258633786999</v>
      </c>
      <c r="O428" s="64" t="n">
        <f aca="false">(K428*$B$17+$B$18*$B$21*(1-EXP(-K428/$B$21))+$B$19*$B$22*(1-EXP(-K428/$B$22))+$B$20*$B$23*(1-EXP(-K428/$B$23)))*$C$7</f>
        <v>2.74910857425031E-013</v>
      </c>
      <c r="P428" s="64" t="n">
        <f aca="false">$D$9*(1-EXP(-K428/$D$9))*$C$9</f>
        <v>2.36561263728045E-012</v>
      </c>
      <c r="Q428" s="65" t="n">
        <f aca="false">$D$8*(1-EXP(-K428/$D$8))*$C$8</f>
        <v>3.83049256517769E-011</v>
      </c>
      <c r="R428" s="66" t="n">
        <f aca="false">$B$13-K428</f>
        <v>78</v>
      </c>
      <c r="S428" s="67" t="n">
        <f aca="false">VLOOKUP($R428,$K$6:$Q$506,5)/$C$26</f>
        <v>0.234645290765599</v>
      </c>
      <c r="T428" s="68" t="n">
        <f aca="false">VLOOKUP($R428,$K$6:$Q$506,6)/$C$26</f>
        <v>7.545805323712</v>
      </c>
      <c r="U428" s="69" t="n">
        <f aca="false">VLOOKUP($R428,$K$6:$Q$506,7)/$C$26</f>
        <v>63.8627103140008</v>
      </c>
      <c r="V428" s="28" t="s">
        <v>546</v>
      </c>
      <c r="W428" s="78" t="n">
        <f aca="false">G428*S428+H428*T428+I428*U428</f>
        <v>0</v>
      </c>
      <c r="X428" s="25"/>
      <c r="Y428" s="25"/>
      <c r="Z428" s="25"/>
    </row>
    <row r="429" customFormat="false" ht="15.75" hidden="false" customHeight="false" outlineLevel="0" collapsed="false">
      <c r="A429" s="25"/>
      <c r="B429" s="25"/>
      <c r="C429" s="25"/>
      <c r="D429" s="25"/>
      <c r="E429" s="25"/>
      <c r="F429" s="28" t="s">
        <v>547</v>
      </c>
      <c r="G429" s="103" t="n">
        <v>0</v>
      </c>
      <c r="H429" s="76" t="n">
        <v>0</v>
      </c>
      <c r="I429" s="77" t="n">
        <v>0</v>
      </c>
      <c r="J429" s="25"/>
      <c r="K429" s="61" t="n">
        <v>423</v>
      </c>
      <c r="L429" s="62" t="n">
        <f aca="false">$B$17+$B$18*EXP(-K429/$B$21)+$B$19*EXP(-K429/$B$22)+$B$20*EXP(-K429/$B$23)</f>
        <v>0.293943547531116</v>
      </c>
      <c r="M429" s="63" t="n">
        <f aca="false">EXP(-K429/$D$9)</f>
        <v>2.7017612111644E-016</v>
      </c>
      <c r="N429" s="63" t="n">
        <f aca="false">EXP(-K429/$D$8)</f>
        <v>0.020635674173455</v>
      </c>
      <c r="O429" s="64" t="n">
        <f aca="false">(K429*$B$17+$B$18*$B$21*(1-EXP(-K429/$B$21))+$B$19*$B$22*(1-EXP(-K429/$B$22))+$B$20*$B$23*(1-EXP(-K429/$B$23)))*$C$7</f>
        <v>2.75412158968167E-013</v>
      </c>
      <c r="P429" s="64" t="n">
        <f aca="false">$D$9*(1-EXP(-K429/$D$9))*$C$9</f>
        <v>2.36561263728046E-012</v>
      </c>
      <c r="Q429" s="65" t="n">
        <f aca="false">$D$8*(1-EXP(-K429/$D$8))*$C$8</f>
        <v>3.83123657822851E-011</v>
      </c>
      <c r="R429" s="66" t="n">
        <f aca="false">$B$13-K429</f>
        <v>77</v>
      </c>
      <c r="S429" s="67" t="n">
        <f aca="false">VLOOKUP($R429,$K$6:$Q$506,5)/$C$26</f>
        <v>0.232275383345111</v>
      </c>
      <c r="T429" s="68" t="n">
        <f aca="false">VLOOKUP($R429,$K$6:$Q$506,6)/$C$26</f>
        <v>7.54490545131163</v>
      </c>
      <c r="U429" s="69" t="n">
        <f aca="false">VLOOKUP($R429,$K$6:$Q$506,7)/$C$26</f>
        <v>63.2996829070656</v>
      </c>
      <c r="V429" s="28" t="s">
        <v>547</v>
      </c>
      <c r="W429" s="78" t="n">
        <f aca="false">G429*S429+H429*T429+I429*U429</f>
        <v>0</v>
      </c>
      <c r="X429" s="25"/>
      <c r="Y429" s="25"/>
      <c r="Z429" s="25"/>
    </row>
    <row r="430" customFormat="false" ht="15.75" hidden="false" customHeight="false" outlineLevel="0" collapsed="false">
      <c r="A430" s="25"/>
      <c r="B430" s="25"/>
      <c r="C430" s="25"/>
      <c r="D430" s="25"/>
      <c r="E430" s="25"/>
      <c r="F430" s="28" t="s">
        <v>548</v>
      </c>
      <c r="G430" s="103" t="n">
        <v>0</v>
      </c>
      <c r="H430" s="76" t="n">
        <v>0</v>
      </c>
      <c r="I430" s="77" t="n">
        <v>0</v>
      </c>
      <c r="J430" s="25"/>
      <c r="K430" s="61" t="n">
        <v>424</v>
      </c>
      <c r="L430" s="62" t="n">
        <f aca="false">$B$17+$B$18*EXP(-K430/$B$21)+$B$19*EXP(-K430/$B$22)+$B$20*EXP(-K430/$B$23)</f>
        <v>0.293749399362323</v>
      </c>
      <c r="M430" s="63" t="n">
        <f aca="false">EXP(-K430/$D$9)</f>
        <v>2.48223185765517E-016</v>
      </c>
      <c r="N430" s="63" t="n">
        <f aca="false">EXP(-K430/$D$8)</f>
        <v>0.0204472218438025</v>
      </c>
      <c r="O430" s="64" t="n">
        <f aca="false">(K430*$B$17+$B$18*$B$21*(1-EXP(-K430/$B$21))+$B$19*$B$22*(1-EXP(-K430/$B$22))+$B$20*$B$23*(1-EXP(-K430/$B$23)))*$C$7</f>
        <v>2.75913129092306E-013</v>
      </c>
      <c r="P430" s="64" t="n">
        <f aca="false">$D$9*(1-EXP(-K430/$D$9))*$C$9</f>
        <v>2.36561263728046E-012</v>
      </c>
      <c r="Q430" s="65" t="n">
        <f aca="false">$D$8*(1-EXP(-K430/$D$8))*$C$8</f>
        <v>3.83197379668703E-011</v>
      </c>
      <c r="R430" s="66" t="n">
        <f aca="false">$B$13-K430</f>
        <v>76</v>
      </c>
      <c r="S430" s="67" t="n">
        <f aca="false">VLOOKUP($R430,$K$6:$Q$506,5)/$C$26</f>
        <v>0.229897815055248</v>
      </c>
      <c r="T430" s="68" t="n">
        <f aca="false">VLOOKUP($R430,$K$6:$Q$506,6)/$C$26</f>
        <v>7.54392599391774</v>
      </c>
      <c r="U430" s="69" t="n">
        <f aca="false">VLOOKUP($R430,$K$6:$Q$506,7)/$C$26</f>
        <v>62.7314663440043</v>
      </c>
      <c r="V430" s="28" t="s">
        <v>548</v>
      </c>
      <c r="W430" s="78" t="n">
        <f aca="false">G430*S430+H430*T430+I430*U430</f>
        <v>0</v>
      </c>
      <c r="X430" s="25"/>
      <c r="Y430" s="25"/>
      <c r="Z430" s="25"/>
    </row>
    <row r="431" customFormat="false" ht="15.75" hidden="false" customHeight="false" outlineLevel="0" collapsed="false">
      <c r="A431" s="25"/>
      <c r="B431" s="25"/>
      <c r="C431" s="25"/>
      <c r="D431" s="25"/>
      <c r="E431" s="25"/>
      <c r="F431" s="28" t="s">
        <v>549</v>
      </c>
      <c r="G431" s="103" t="n">
        <v>0</v>
      </c>
      <c r="H431" s="76" t="n">
        <v>0</v>
      </c>
      <c r="I431" s="77" t="n">
        <v>0</v>
      </c>
      <c r="J431" s="25"/>
      <c r="K431" s="61" t="n">
        <v>425</v>
      </c>
      <c r="L431" s="62" t="n">
        <f aca="false">$B$17+$B$18*EXP(-K431/$B$21)+$B$19*EXP(-K431/$B$22)+$B$20*EXP(-K431/$B$23)</f>
        <v>0.293555744582518</v>
      </c>
      <c r="M431" s="63" t="n">
        <f aca="false">EXP(-K431/$D$9)</f>
        <v>2.28054017864248E-016</v>
      </c>
      <c r="N431" s="63" t="n">
        <f aca="false">EXP(-K431/$D$8)</f>
        <v>0.0202604905279755</v>
      </c>
      <c r="O431" s="64" t="n">
        <f aca="false">(K431*$B$17+$B$18*$B$21*(1-EXP(-K431/$B$21))+$B$19*$B$22*(1-EXP(-K431/$B$22))+$B$20*$B$23*(1-EXP(-K431/$B$23)))*$C$7</f>
        <v>2.76413768639718E-013</v>
      </c>
      <c r="P431" s="64" t="n">
        <f aca="false">$D$9*(1-EXP(-K431/$D$9))*$C$9</f>
        <v>2.36561263728046E-012</v>
      </c>
      <c r="Q431" s="65" t="n">
        <f aca="false">$D$8*(1-EXP(-K431/$D$8))*$C$8</f>
        <v>3.83270428260389E-011</v>
      </c>
      <c r="R431" s="66" t="n">
        <f aca="false">$B$13-K431</f>
        <v>75</v>
      </c>
      <c r="S431" s="67" t="n">
        <f aca="false">VLOOKUP($R431,$K$6:$Q$506,5)/$C$26</f>
        <v>0.227512437474115</v>
      </c>
      <c r="T431" s="68" t="n">
        <f aca="false">VLOOKUP($R431,$K$6:$Q$506,6)/$C$26</f>
        <v>7.54285991300889</v>
      </c>
      <c r="U431" s="69" t="n">
        <f aca="false">VLOOKUP($R431,$K$6:$Q$506,7)/$C$26</f>
        <v>62.1580127988299</v>
      </c>
      <c r="V431" s="28" t="s">
        <v>549</v>
      </c>
      <c r="W431" s="78" t="n">
        <f aca="false">G431*S431+H431*T431+I431*U431</f>
        <v>0</v>
      </c>
      <c r="X431" s="25"/>
      <c r="Y431" s="25"/>
      <c r="Z431" s="25"/>
    </row>
    <row r="432" customFormat="false" ht="15.75" hidden="false" customHeight="false" outlineLevel="0" collapsed="false">
      <c r="A432" s="25"/>
      <c r="B432" s="25"/>
      <c r="C432" s="25"/>
      <c r="D432" s="25"/>
      <c r="E432" s="25"/>
      <c r="F432" s="28" t="s">
        <v>550</v>
      </c>
      <c r="G432" s="103" t="n">
        <v>0</v>
      </c>
      <c r="H432" s="76" t="n">
        <v>0</v>
      </c>
      <c r="I432" s="77" t="n">
        <v>0</v>
      </c>
      <c r="J432" s="25"/>
      <c r="K432" s="61" t="n">
        <v>426</v>
      </c>
      <c r="L432" s="62" t="n">
        <f aca="false">$B$17+$B$18*EXP(-K432/$B$21)+$B$19*EXP(-K432/$B$22)+$B$20*EXP(-K432/$B$23)</f>
        <v>0.293362581895043</v>
      </c>
      <c r="M432" s="63" t="n">
        <f aca="false">EXP(-K432/$D$9)</f>
        <v>2.09523678876464E-016</v>
      </c>
      <c r="N432" s="63" t="n">
        <f aca="false">EXP(-K432/$D$8)</f>
        <v>0.0200754645090625</v>
      </c>
      <c r="O432" s="64" t="n">
        <f aca="false">(K432*$B$17+$B$18*$B$21*(1-EXP(-K432/$B$21))+$B$19*$B$22*(1-EXP(-K432/$B$22))+$B$20*$B$23*(1-EXP(-K432/$B$23)))*$C$7</f>
        <v>2.76914078450464E-013</v>
      </c>
      <c r="P432" s="64" t="n">
        <f aca="false">$D$9*(1-EXP(-K432/$D$9))*$C$9</f>
        <v>2.36561263728046E-012</v>
      </c>
      <c r="Q432" s="65" t="n">
        <f aca="false">$D$8*(1-EXP(-K432/$D$8))*$C$8</f>
        <v>3.83342809746307E-011</v>
      </c>
      <c r="R432" s="66" t="n">
        <f aca="false">$B$13-K432</f>
        <v>74</v>
      </c>
      <c r="S432" s="67" t="n">
        <f aca="false">VLOOKUP($R432,$K$6:$Q$506,5)/$C$26</f>
        <v>0.225119098224267</v>
      </c>
      <c r="T432" s="68" t="n">
        <f aca="false">VLOOKUP($R432,$K$6:$Q$506,6)/$C$26</f>
        <v>7.5416995475746</v>
      </c>
      <c r="U432" s="69" t="n">
        <f aca="false">VLOOKUP($R432,$K$6:$Q$506,7)/$C$26</f>
        <v>61.5792740047664</v>
      </c>
      <c r="V432" s="28" t="s">
        <v>550</v>
      </c>
      <c r="W432" s="78" t="n">
        <f aca="false">G432*S432+H432*T432+I432*U432</f>
        <v>0</v>
      </c>
      <c r="X432" s="25"/>
      <c r="Y432" s="25"/>
      <c r="Z432" s="25"/>
    </row>
    <row r="433" customFormat="false" ht="15.75" hidden="false" customHeight="false" outlineLevel="0" collapsed="false">
      <c r="A433" s="25"/>
      <c r="B433" s="25"/>
      <c r="C433" s="25"/>
      <c r="D433" s="25"/>
      <c r="E433" s="25"/>
      <c r="F433" s="28" t="s">
        <v>551</v>
      </c>
      <c r="G433" s="103" t="n">
        <v>0</v>
      </c>
      <c r="H433" s="76" t="n">
        <v>0</v>
      </c>
      <c r="I433" s="77" t="n">
        <v>0</v>
      </c>
      <c r="J433" s="25"/>
      <c r="K433" s="61" t="n">
        <v>427</v>
      </c>
      <c r="L433" s="62" t="n">
        <f aca="false">$B$17+$B$18*EXP(-K433/$B$21)+$B$19*EXP(-K433/$B$22)+$B$20*EXP(-K433/$B$23)</f>
        <v>0.293169910007801</v>
      </c>
      <c r="M433" s="63" t="n">
        <f aca="false">EXP(-K433/$D$9)</f>
        <v>1.92499007125846E-016</v>
      </c>
      <c r="N433" s="63" t="n">
        <f aca="false">EXP(-K433/$D$8)</f>
        <v>0.0198921282136844</v>
      </c>
      <c r="O433" s="64" t="n">
        <f aca="false">(K433*$B$17+$B$18*$B$21*(1-EXP(-K433/$B$21))+$B$19*$B$22*(1-EXP(-K433/$B$22))+$B$20*$B$23*(1-EXP(-K433/$B$23)))*$C$7</f>
        <v>2.77414059362393E-013</v>
      </c>
      <c r="P433" s="64" t="n">
        <f aca="false">$D$9*(1-EXP(-K433/$D$9))*$C$9</f>
        <v>2.36561263728046E-012</v>
      </c>
      <c r="Q433" s="65" t="n">
        <f aca="false">$D$8*(1-EXP(-K433/$D$8))*$C$8</f>
        <v>3.83414530218704E-011</v>
      </c>
      <c r="R433" s="66" t="n">
        <f aca="false">$B$13-K433</f>
        <v>73</v>
      </c>
      <c r="S433" s="67" t="n">
        <f aca="false">VLOOKUP($R433,$K$6:$Q$506,5)/$C$26</f>
        <v>0.222717640863286</v>
      </c>
      <c r="T433" s="68" t="n">
        <f aca="false">VLOOKUP($R433,$K$6:$Q$506,6)/$C$26</f>
        <v>7.54043655906229</v>
      </c>
      <c r="U433" s="69" t="n">
        <f aca="false">VLOOKUP($R433,$K$6:$Q$506,7)/$C$26</f>
        <v>60.9952012501857</v>
      </c>
      <c r="V433" s="28" t="s">
        <v>551</v>
      </c>
      <c r="W433" s="78" t="n">
        <f aca="false">G433*S433+H433*T433+I433*U433</f>
        <v>0</v>
      </c>
      <c r="X433" s="25"/>
      <c r="Y433" s="25"/>
      <c r="Z433" s="25"/>
    </row>
    <row r="434" customFormat="false" ht="15.75" hidden="false" customHeight="false" outlineLevel="0" collapsed="false">
      <c r="A434" s="25"/>
      <c r="B434" s="25"/>
      <c r="C434" s="25"/>
      <c r="D434" s="25"/>
      <c r="E434" s="25"/>
      <c r="F434" s="28" t="s">
        <v>552</v>
      </c>
      <c r="G434" s="103" t="n">
        <v>0</v>
      </c>
      <c r="H434" s="76" t="n">
        <v>0</v>
      </c>
      <c r="I434" s="77" t="n">
        <v>0</v>
      </c>
      <c r="J434" s="25"/>
      <c r="K434" s="61" t="n">
        <v>428</v>
      </c>
      <c r="L434" s="62" t="n">
        <f aca="false">$B$17+$B$18*EXP(-K434/$B$21)+$B$19*EXP(-K434/$B$22)+$B$20*EXP(-K434/$B$23)</f>
        <v>0.292977727633208</v>
      </c>
      <c r="M434" s="63" t="n">
        <f aca="false">EXP(-K434/$D$9)</f>
        <v>1.76857660877006E-016</v>
      </c>
      <c r="N434" s="63" t="n">
        <f aca="false">EXP(-K434/$D$8)</f>
        <v>0.0197104662106839</v>
      </c>
      <c r="O434" s="64" t="n">
        <f aca="false">(K434*$B$17+$B$18*$B$21*(1-EXP(-K434/$B$21))+$B$19*$B$22*(1-EXP(-K434/$B$22))+$B$20*$B$23*(1-EXP(-K434/$B$23)))*$C$7</f>
        <v>2.7791371221116E-013</v>
      </c>
      <c r="P434" s="64" t="n">
        <f aca="false">$D$9*(1-EXP(-K434/$D$9))*$C$9</f>
        <v>2.36561263728046E-012</v>
      </c>
      <c r="Q434" s="65" t="n">
        <f aca="false">$D$8*(1-EXP(-K434/$D$8))*$C$8</f>
        <v>3.83485595714191E-011</v>
      </c>
      <c r="R434" s="66" t="n">
        <f aca="false">$B$13-K434</f>
        <v>72</v>
      </c>
      <c r="S434" s="67" t="n">
        <f aca="false">VLOOKUP($R434,$K$6:$Q$506,5)/$C$26</f>
        <v>0.220307904771285</v>
      </c>
      <c r="T434" s="68" t="n">
        <f aca="false">VLOOKUP($R434,$K$6:$Q$506,6)/$C$26</f>
        <v>7.53906187145517</v>
      </c>
      <c r="U434" s="69" t="n">
        <f aca="false">VLOOKUP($R434,$K$6:$Q$506,7)/$C$26</f>
        <v>60.4057453745078</v>
      </c>
      <c r="V434" s="28" t="s">
        <v>552</v>
      </c>
      <c r="W434" s="78" t="n">
        <f aca="false">G434*S434+H434*T434+I434*U434</f>
        <v>0</v>
      </c>
      <c r="X434" s="25"/>
      <c r="Y434" s="25"/>
      <c r="Z434" s="25"/>
    </row>
    <row r="435" customFormat="false" ht="15.75" hidden="false" customHeight="false" outlineLevel="0" collapsed="false">
      <c r="A435" s="25"/>
      <c r="B435" s="25"/>
      <c r="C435" s="25"/>
      <c r="D435" s="25"/>
      <c r="E435" s="25"/>
      <c r="F435" s="28" t="s">
        <v>553</v>
      </c>
      <c r="G435" s="103" t="n">
        <v>0</v>
      </c>
      <c r="H435" s="76" t="n">
        <v>0</v>
      </c>
      <c r="I435" s="77" t="n">
        <v>0</v>
      </c>
      <c r="J435" s="25"/>
      <c r="K435" s="61" t="n">
        <v>429</v>
      </c>
      <c r="L435" s="62" t="n">
        <f aca="false">$B$17+$B$18*EXP(-K435/$B$21)+$B$19*EXP(-K435/$B$22)+$B$20*EXP(-K435/$B$23)</f>
        <v>0.292786033488148</v>
      </c>
      <c r="M435" s="63" t="n">
        <f aca="false">EXP(-K435/$D$9)</f>
        <v>1.62487239170214E-016</v>
      </c>
      <c r="N435" s="63" t="n">
        <f aca="false">EXP(-K435/$D$8)</f>
        <v>0.0195304632098263</v>
      </c>
      <c r="O435" s="64" t="n">
        <f aca="false">(K435*$B$17+$B$18*$B$21*(1-EXP(-K435/$B$21))+$B$19*$B$22*(1-EXP(-K435/$B$22))+$B$20*$B$23*(1-EXP(-K435/$B$23)))*$C$7</f>
        <v>2.78413037830225E-013</v>
      </c>
      <c r="P435" s="64" t="n">
        <f aca="false">$D$9*(1-EXP(-K435/$D$9))*$C$9</f>
        <v>2.36561263728046E-012</v>
      </c>
      <c r="Q435" s="65" t="n">
        <f aca="false">$D$8*(1-EXP(-K435/$D$8))*$C$8</f>
        <v>3.8355601221425E-011</v>
      </c>
      <c r="R435" s="66" t="n">
        <f aca="false">$B$13-K435</f>
        <v>71</v>
      </c>
      <c r="S435" s="67" t="n">
        <f aca="false">VLOOKUP($R435,$K$6:$Q$506,5)/$C$26</f>
        <v>0.217889725035271</v>
      </c>
      <c r="T435" s="68" t="n">
        <f aca="false">VLOOKUP($R435,$K$6:$Q$506,6)/$C$26</f>
        <v>7.53756560605073</v>
      </c>
      <c r="U435" s="69" t="n">
        <f aca="false">VLOOKUP($R435,$K$6:$Q$506,7)/$C$26</f>
        <v>59.8108567640629</v>
      </c>
      <c r="V435" s="28" t="s">
        <v>553</v>
      </c>
      <c r="W435" s="78" t="n">
        <f aca="false">G435*S435+H435*T435+I435*U435</f>
        <v>0</v>
      </c>
      <c r="X435" s="25"/>
      <c r="Y435" s="25"/>
      <c r="Z435" s="25"/>
    </row>
    <row r="436" customFormat="false" ht="15.75" hidden="false" customHeight="false" outlineLevel="0" collapsed="false">
      <c r="A436" s="25"/>
      <c r="B436" s="25"/>
      <c r="C436" s="25"/>
      <c r="D436" s="25"/>
      <c r="E436" s="25"/>
      <c r="F436" s="28" t="s">
        <v>554</v>
      </c>
      <c r="G436" s="103" t="n">
        <v>0</v>
      </c>
      <c r="H436" s="76" t="n">
        <v>0</v>
      </c>
      <c r="I436" s="77" t="n">
        <v>0</v>
      </c>
      <c r="J436" s="25"/>
      <c r="K436" s="61" t="n">
        <v>430</v>
      </c>
      <c r="L436" s="62" t="n">
        <f aca="false">$B$17+$B$18*EXP(-K436/$B$21)+$B$19*EXP(-K436/$B$22)+$B$20*EXP(-K436/$B$23)</f>
        <v>0.292594826293929</v>
      </c>
      <c r="M436" s="63" t="n">
        <f aca="false">EXP(-K436/$D$9)</f>
        <v>1.49284474091961E-016</v>
      </c>
      <c r="N436" s="63" t="n">
        <f aca="false">EXP(-K436/$D$8)</f>
        <v>0.019352104060513</v>
      </c>
      <c r="O436" s="64" t="n">
        <f aca="false">(K436*$B$17+$B$18*$B$21*(1-EXP(-K436/$B$21))+$B$19*$B$22*(1-EXP(-K436/$B$22))+$B$20*$B$23*(1-EXP(-K436/$B$23)))*$C$7</f>
        <v>2.78912037050866E-013</v>
      </c>
      <c r="P436" s="64" t="n">
        <f aca="false">$D$9*(1-EXP(-K436/$D$9))*$C$9</f>
        <v>2.36561263728046E-012</v>
      </c>
      <c r="Q436" s="65" t="n">
        <f aca="false">$D$8*(1-EXP(-K436/$D$8))*$C$8</f>
        <v>3.8362578564574E-011</v>
      </c>
      <c r="R436" s="66" t="n">
        <f aca="false">$B$13-K436</f>
        <v>70</v>
      </c>
      <c r="S436" s="67" t="n">
        <f aca="false">VLOOKUP($R436,$K$6:$Q$506,5)/$C$26</f>
        <v>0.215462932330258</v>
      </c>
      <c r="T436" s="68" t="n">
        <f aca="false">VLOOKUP($R436,$K$6:$Q$506,6)/$C$26</f>
        <v>7.53593701047098</v>
      </c>
      <c r="U436" s="69" t="n">
        <f aca="false">VLOOKUP($R436,$K$6:$Q$506,7)/$C$26</f>
        <v>59.2104853479156</v>
      </c>
      <c r="V436" s="28" t="s">
        <v>554</v>
      </c>
      <c r="W436" s="78" t="n">
        <f aca="false">G436*S436+H436*T436+I436*U436</f>
        <v>0</v>
      </c>
      <c r="X436" s="25"/>
      <c r="Y436" s="25"/>
      <c r="Z436" s="25"/>
    </row>
    <row r="437" customFormat="false" ht="15.75" hidden="false" customHeight="false" outlineLevel="0" collapsed="false">
      <c r="A437" s="25"/>
      <c r="B437" s="25"/>
      <c r="C437" s="25"/>
      <c r="D437" s="25"/>
      <c r="E437" s="25"/>
      <c r="F437" s="28" t="s">
        <v>555</v>
      </c>
      <c r="G437" s="103" t="n">
        <v>0</v>
      </c>
      <c r="H437" s="76" t="n">
        <v>0</v>
      </c>
      <c r="I437" s="77" t="n">
        <v>0</v>
      </c>
      <c r="J437" s="25"/>
      <c r="K437" s="61" t="n">
        <v>431</v>
      </c>
      <c r="L437" s="62" t="n">
        <f aca="false">$B$17+$B$18*EXP(-K437/$B$21)+$B$19*EXP(-K437/$B$22)+$B$20*EXP(-K437/$B$23)</f>
        <v>0.292404104776241</v>
      </c>
      <c r="M437" s="63" t="n">
        <f aca="false">EXP(-K437/$D$9)</f>
        <v>1.3715448867691E-016</v>
      </c>
      <c r="N437" s="63" t="n">
        <f aca="false">EXP(-K437/$D$8)</f>
        <v>0.0191753737505058</v>
      </c>
      <c r="O437" s="64" t="n">
        <f aca="false">(K437*$B$17+$B$18*$B$21*(1-EXP(-K437/$B$21))+$B$19*$B$22*(1-EXP(-K437/$B$22))+$B$20*$B$23*(1-EXP(-K437/$B$23)))*$C$7</f>
        <v>2.79410710702184E-013</v>
      </c>
      <c r="P437" s="64" t="n">
        <f aca="false">$D$9*(1-EXP(-K437/$D$9))*$C$9</f>
        <v>2.36561263728046E-012</v>
      </c>
      <c r="Q437" s="65" t="n">
        <f aca="false">$D$8*(1-EXP(-K437/$D$8))*$C$8</f>
        <v>3.8369492188139E-011</v>
      </c>
      <c r="R437" s="66" t="n">
        <f aca="false">$B$13-K437</f>
        <v>69</v>
      </c>
      <c r="S437" s="67" t="n">
        <f aca="false">VLOOKUP($R437,$K$6:$Q$506,5)/$C$26</f>
        <v>0.213027352797027</v>
      </c>
      <c r="T437" s="68" t="n">
        <f aca="false">VLOOKUP($R437,$K$6:$Q$506,6)/$C$26</f>
        <v>7.53416438139425</v>
      </c>
      <c r="U437" s="69" t="n">
        <f aca="false">VLOOKUP($R437,$K$6:$Q$506,7)/$C$26</f>
        <v>58.6045805936507</v>
      </c>
      <c r="V437" s="28" t="s">
        <v>555</v>
      </c>
      <c r="W437" s="78" t="n">
        <f aca="false">G437*S437+H437*T437+I437*U437</f>
        <v>0</v>
      </c>
      <c r="X437" s="25"/>
      <c r="Y437" s="25"/>
      <c r="Z437" s="25"/>
    </row>
    <row r="438" customFormat="false" ht="15.75" hidden="false" customHeight="false" outlineLevel="0" collapsed="false">
      <c r="A438" s="25"/>
      <c r="B438" s="25"/>
      <c r="C438" s="25"/>
      <c r="D438" s="25"/>
      <c r="E438" s="25"/>
      <c r="F438" s="28" t="s">
        <v>556</v>
      </c>
      <c r="G438" s="103" t="n">
        <v>0</v>
      </c>
      <c r="H438" s="76" t="n">
        <v>0</v>
      </c>
      <c r="I438" s="77" t="n">
        <v>0</v>
      </c>
      <c r="J438" s="25"/>
      <c r="K438" s="61" t="n">
        <v>432</v>
      </c>
      <c r="L438" s="62" t="n">
        <f aca="false">$B$17+$B$18*EXP(-K438/$B$21)+$B$19*EXP(-K438/$B$22)+$B$20*EXP(-K438/$B$23)</f>
        <v>0.292213867665114</v>
      </c>
      <c r="M438" s="63" t="n">
        <f aca="false">EXP(-K438/$D$9)</f>
        <v>1.26010115108399E-016</v>
      </c>
      <c r="N438" s="63" t="n">
        <f aca="false">EXP(-K438/$D$8)</f>
        <v>0.0190002574046638</v>
      </c>
      <c r="O438" s="64" t="n">
        <f aca="false">(K438*$B$17+$B$18*$B$21*(1-EXP(-K438/$B$21))+$B$19*$B$22*(1-EXP(-K438/$B$22))+$B$20*$B$23*(1-EXP(-K438/$B$23)))*$C$7</f>
        <v>2.79909059611111E-013</v>
      </c>
      <c r="P438" s="64" t="n">
        <f aca="false">$D$9*(1-EXP(-K438/$D$9))*$C$9</f>
        <v>2.36561263728046E-012</v>
      </c>
      <c r="Q438" s="65" t="n">
        <f aca="false">$D$8*(1-EXP(-K438/$D$8))*$C$8</f>
        <v>3.83763426740302E-011</v>
      </c>
      <c r="R438" s="66" t="n">
        <f aca="false">$B$13-K438</f>
        <v>68</v>
      </c>
      <c r="S438" s="67" t="n">
        <f aca="false">VLOOKUP($R438,$K$6:$Q$506,5)/$C$26</f>
        <v>0.210582807916437</v>
      </c>
      <c r="T438" s="68" t="n">
        <f aca="false">VLOOKUP($R438,$K$6:$Q$506,6)/$C$26</f>
        <v>7.53223498045352</v>
      </c>
      <c r="U438" s="69" t="n">
        <f aca="false">VLOOKUP($R438,$K$6:$Q$506,7)/$C$26</f>
        <v>57.9930915031193</v>
      </c>
      <c r="V438" s="28" t="s">
        <v>556</v>
      </c>
      <c r="W438" s="78" t="n">
        <f aca="false">G438*S438+H438*T438+I438*U438</f>
        <v>0</v>
      </c>
      <c r="X438" s="25"/>
      <c r="Y438" s="25"/>
      <c r="Z438" s="25"/>
    </row>
    <row r="439" customFormat="false" ht="15.75" hidden="false" customHeight="false" outlineLevel="0" collapsed="false">
      <c r="A439" s="25"/>
      <c r="B439" s="25"/>
      <c r="C439" s="25"/>
      <c r="D439" s="25"/>
      <c r="E439" s="25"/>
      <c r="F439" s="28" t="s">
        <v>557</v>
      </c>
      <c r="G439" s="103" t="n">
        <v>0</v>
      </c>
      <c r="H439" s="76" t="n">
        <v>0</v>
      </c>
      <c r="I439" s="77" t="n">
        <v>0</v>
      </c>
      <c r="J439" s="25"/>
      <c r="K439" s="61" t="n">
        <v>433</v>
      </c>
      <c r="L439" s="62" t="n">
        <f aca="false">$B$17+$B$18*EXP(-K439/$B$21)+$B$19*EXP(-K439/$B$22)+$B$20*EXP(-K439/$B$23)</f>
        <v>0.292024113694874</v>
      </c>
      <c r="M439" s="63" t="n">
        <f aca="false">EXP(-K439/$D$9)</f>
        <v>1.15771268317993E-016</v>
      </c>
      <c r="N439" s="63" t="n">
        <f aca="false">EXP(-K439/$D$8)</f>
        <v>0.0188267402836912</v>
      </c>
      <c r="O439" s="64" t="n">
        <f aca="false">(K439*$B$17+$B$18*$B$21*(1-EXP(-K439/$B$21))+$B$19*$B$22*(1-EXP(-K439/$B$22))+$B$20*$B$23*(1-EXP(-K439/$B$23)))*$C$7</f>
        <v>2.80407084602419E-013</v>
      </c>
      <c r="P439" s="64" t="n">
        <f aca="false">$D$9*(1-EXP(-K439/$D$9))*$C$9</f>
        <v>2.36561263728046E-012</v>
      </c>
      <c r="Q439" s="65" t="n">
        <f aca="false">$D$8*(1-EXP(-K439/$D$8))*$C$8</f>
        <v>3.83831305988431E-011</v>
      </c>
      <c r="R439" s="66" t="n">
        <f aca="false">$B$13-K439</f>
        <v>67</v>
      </c>
      <c r="S439" s="67" t="n">
        <f aca="false">VLOOKUP($R439,$K$6:$Q$506,5)/$C$26</f>
        <v>0.208129114380175</v>
      </c>
      <c r="T439" s="68" t="n">
        <f aca="false">VLOOKUP($R439,$K$6:$Q$506,6)/$C$26</f>
        <v>7.53013494269661</v>
      </c>
      <c r="U439" s="69" t="n">
        <f aca="false">VLOOKUP($R439,$K$6:$Q$506,7)/$C$26</f>
        <v>57.3759666081473</v>
      </c>
      <c r="V439" s="28" t="s">
        <v>557</v>
      </c>
      <c r="W439" s="78" t="n">
        <f aca="false">G439*S439+H439*T439+I439*U439</f>
        <v>0</v>
      </c>
      <c r="X439" s="25"/>
      <c r="Y439" s="25"/>
      <c r="Z439" s="25"/>
    </row>
    <row r="440" customFormat="false" ht="15.75" hidden="false" customHeight="false" outlineLevel="0" collapsed="false">
      <c r="A440" s="25"/>
      <c r="B440" s="25"/>
      <c r="C440" s="25"/>
      <c r="D440" s="25"/>
      <c r="E440" s="25"/>
      <c r="F440" s="28" t="s">
        <v>558</v>
      </c>
      <c r="G440" s="103" t="n">
        <v>0</v>
      </c>
      <c r="H440" s="76" t="n">
        <v>0</v>
      </c>
      <c r="I440" s="77" t="n">
        <v>0</v>
      </c>
      <c r="J440" s="25"/>
      <c r="K440" s="61" t="n">
        <v>434</v>
      </c>
      <c r="L440" s="62" t="n">
        <f aca="false">$B$17+$B$18*EXP(-K440/$B$21)+$B$19*EXP(-K440/$B$22)+$B$20*EXP(-K440/$B$23)</f>
        <v>0.291834841604109</v>
      </c>
      <c r="M440" s="63" t="n">
        <f aca="false">EXP(-K440/$D$9)</f>
        <v>1.06364370482696E-016</v>
      </c>
      <c r="N440" s="63" t="n">
        <f aca="false">EXP(-K440/$D$8)</f>
        <v>0.0186548077828966</v>
      </c>
      <c r="O440" s="64" t="n">
        <f aca="false">(K440*$B$17+$B$18*$B$21*(1-EXP(-K440/$B$21))+$B$19*$B$22*(1-EXP(-K440/$B$22))+$B$20*$B$23*(1-EXP(-K440/$B$23)))*$C$7</f>
        <v>2.80904786498724E-013</v>
      </c>
      <c r="P440" s="64" t="n">
        <f aca="false">$D$9*(1-EXP(-K440/$D$9))*$C$9</f>
        <v>2.36561263728046E-012</v>
      </c>
      <c r="Q440" s="65" t="n">
        <f aca="false">$D$8*(1-EXP(-K440/$D$8))*$C$8</f>
        <v>3.83898565339079E-011</v>
      </c>
      <c r="R440" s="66" t="n">
        <f aca="false">$B$13-K440</f>
        <v>66</v>
      </c>
      <c r="S440" s="67" t="n">
        <f aca="false">VLOOKUP($R440,$K$6:$Q$506,5)/$C$26</f>
        <v>0.205666083957807</v>
      </c>
      <c r="T440" s="68" t="n">
        <f aca="false">VLOOKUP($R440,$K$6:$Q$506,6)/$C$26</f>
        <v>7.52784917695073</v>
      </c>
      <c r="U440" s="69" t="n">
        <f aca="false">VLOOKUP($R440,$K$6:$Q$506,7)/$C$26</f>
        <v>56.7531539662024</v>
      </c>
      <c r="V440" s="28" t="s">
        <v>558</v>
      </c>
      <c r="W440" s="78" t="n">
        <f aca="false">G440*S440+H440*T440+I440*U440</f>
        <v>0</v>
      </c>
      <c r="X440" s="25"/>
      <c r="Y440" s="25"/>
      <c r="Z440" s="25"/>
    </row>
    <row r="441" customFormat="false" ht="15.75" hidden="false" customHeight="false" outlineLevel="0" collapsed="false">
      <c r="A441" s="25"/>
      <c r="B441" s="25"/>
      <c r="C441" s="25"/>
      <c r="D441" s="25"/>
      <c r="E441" s="25"/>
      <c r="F441" s="28" t="s">
        <v>559</v>
      </c>
      <c r="G441" s="103" t="n">
        <v>0</v>
      </c>
      <c r="H441" s="76" t="n">
        <v>0</v>
      </c>
      <c r="I441" s="77" t="n">
        <v>0</v>
      </c>
      <c r="J441" s="25"/>
      <c r="K441" s="61" t="n">
        <v>435</v>
      </c>
      <c r="L441" s="62" t="n">
        <f aca="false">$B$17+$B$18*EXP(-K441/$B$21)+$B$19*EXP(-K441/$B$22)+$B$20*EXP(-K441/$B$23)</f>
        <v>0.291646050135623</v>
      </c>
      <c r="M441" s="63" t="n">
        <f aca="false">EXP(-K441/$D$9)</f>
        <v>9.7721822284137E-017</v>
      </c>
      <c r="N441" s="63" t="n">
        <f aca="false">EXP(-K441/$D$8)</f>
        <v>0.0184844454309639</v>
      </c>
      <c r="O441" s="64" t="n">
        <f aca="false">(K441*$B$17+$B$18*$B$21*(1-EXP(-K441/$B$21))+$B$19*$B$22*(1-EXP(-K441/$B$22))+$B$20*$B$23*(1-EXP(-K441/$B$23)))*$C$7</f>
        <v>2.81402166120496E-013</v>
      </c>
      <c r="P441" s="64" t="n">
        <f aca="false">$D$9*(1-EXP(-K441/$D$9))*$C$9</f>
        <v>2.36561263728046E-012</v>
      </c>
      <c r="Q441" s="65" t="n">
        <f aca="false">$D$8*(1-EXP(-K441/$D$8))*$C$8</f>
        <v>3.83965210453371E-011</v>
      </c>
      <c r="R441" s="66" t="n">
        <f aca="false">$B$13-K441</f>
        <v>65</v>
      </c>
      <c r="S441" s="67" t="n">
        <f aca="false">VLOOKUP($R441,$K$6:$Q$506,5)/$C$26</f>
        <v>0.203193523360029</v>
      </c>
      <c r="T441" s="68" t="n">
        <f aca="false">VLOOKUP($R441,$K$6:$Q$506,6)/$C$26</f>
        <v>7.52536125737504</v>
      </c>
      <c r="U441" s="69" t="n">
        <f aca="false">VLOOKUP($R441,$K$6:$Q$506,7)/$C$26</f>
        <v>56.1246011560231</v>
      </c>
      <c r="V441" s="28" t="s">
        <v>559</v>
      </c>
      <c r="W441" s="78" t="n">
        <f aca="false">G441*S441+H441*T441+I441*U441</f>
        <v>0</v>
      </c>
      <c r="X441" s="25"/>
      <c r="Y441" s="25"/>
      <c r="Z441" s="25"/>
    </row>
    <row r="442" customFormat="false" ht="15.75" hidden="false" customHeight="false" outlineLevel="0" collapsed="false">
      <c r="A442" s="25"/>
      <c r="B442" s="25"/>
      <c r="C442" s="25"/>
      <c r="D442" s="25"/>
      <c r="E442" s="25"/>
      <c r="F442" s="28" t="s">
        <v>560</v>
      </c>
      <c r="G442" s="103" t="n">
        <v>0</v>
      </c>
      <c r="H442" s="76" t="n">
        <v>0</v>
      </c>
      <c r="I442" s="77" t="n">
        <v>0</v>
      </c>
      <c r="J442" s="25"/>
      <c r="K442" s="61" t="n">
        <v>436</v>
      </c>
      <c r="L442" s="62" t="n">
        <f aca="false">$B$17+$B$18*EXP(-K442/$B$21)+$B$19*EXP(-K442/$B$22)+$B$20*EXP(-K442/$B$23)</f>
        <v>0.291457738036403</v>
      </c>
      <c r="M442" s="63" t="n">
        <f aca="false">EXP(-K442/$D$9)</f>
        <v>8.97815171301759E-017</v>
      </c>
      <c r="N442" s="63" t="n">
        <f aca="false">EXP(-K442/$D$8)</f>
        <v>0.0183156388887342</v>
      </c>
      <c r="O442" s="64" t="n">
        <f aca="false">(K442*$B$17+$B$18*$B$21*(1-EXP(-K442/$B$21))+$B$19*$B$22*(1-EXP(-K442/$B$22))+$B$20*$B$23*(1-EXP(-K442/$B$23)))*$C$7</f>
        <v>2.81899224286066E-013</v>
      </c>
      <c r="P442" s="64" t="n">
        <f aca="false">$D$9*(1-EXP(-K442/$D$9))*$C$9</f>
        <v>2.36561263728046E-012</v>
      </c>
      <c r="Q442" s="65" t="n">
        <f aca="false">$D$8*(1-EXP(-K442/$D$8))*$C$8</f>
        <v>3.84031246940731E-011</v>
      </c>
      <c r="R442" s="66" t="n">
        <f aca="false">$B$13-K442</f>
        <v>64</v>
      </c>
      <c r="S442" s="67" t="n">
        <f aca="false">VLOOKUP($R442,$K$6:$Q$506,5)/$C$26</f>
        <v>0.200711234097951</v>
      </c>
      <c r="T442" s="68" t="n">
        <f aca="false">VLOOKUP($R442,$K$6:$Q$506,6)/$C$26</f>
        <v>7.52265330542231</v>
      </c>
      <c r="U442" s="69" t="n">
        <f aca="false">VLOOKUP($R442,$K$6:$Q$506,7)/$C$26</f>
        <v>55.4902552732057</v>
      </c>
      <c r="V442" s="28" t="s">
        <v>560</v>
      </c>
      <c r="W442" s="78" t="n">
        <f aca="false">G442*S442+H442*T442+I442*U442</f>
        <v>0</v>
      </c>
      <c r="X442" s="25"/>
      <c r="Y442" s="25"/>
      <c r="Z442" s="25"/>
    </row>
    <row r="443" customFormat="false" ht="15.75" hidden="false" customHeight="false" outlineLevel="0" collapsed="false">
      <c r="A443" s="25"/>
      <c r="B443" s="25"/>
      <c r="C443" s="25"/>
      <c r="D443" s="25"/>
      <c r="E443" s="25"/>
      <c r="F443" s="28" t="s">
        <v>561</v>
      </c>
      <c r="G443" s="103" t="n">
        <v>0</v>
      </c>
      <c r="H443" s="76" t="n">
        <v>0</v>
      </c>
      <c r="I443" s="77" t="n">
        <v>0</v>
      </c>
      <c r="J443" s="25"/>
      <c r="K443" s="61" t="n">
        <v>437</v>
      </c>
      <c r="L443" s="62" t="n">
        <f aca="false">$B$17+$B$18*EXP(-K443/$B$21)+$B$19*EXP(-K443/$B$22)+$B$20*EXP(-K443/$B$23)</f>
        <v>0.291269904057577</v>
      </c>
      <c r="M443" s="63" t="n">
        <f aca="false">EXP(-K443/$D$9)</f>
        <v>8.24863948480069E-017</v>
      </c>
      <c r="N443" s="63" t="n">
        <f aca="false">EXP(-K443/$D$8)</f>
        <v>0.0181483739479989</v>
      </c>
      <c r="O443" s="64" t="n">
        <f aca="false">(K443*$B$17+$B$18*$B$21*(1-EXP(-K443/$B$21))+$B$19*$B$22*(1-EXP(-K443/$B$22))+$B$20*$B$23*(1-EXP(-K443/$B$23)))*$C$7</f>
        <v>2.8239596181163E-013</v>
      </c>
      <c r="P443" s="64" t="n">
        <f aca="false">$D$9*(1-EXP(-K443/$D$9))*$C$9</f>
        <v>2.36561263728046E-012</v>
      </c>
      <c r="Q443" s="65" t="n">
        <f aca="false">$D$8*(1-EXP(-K443/$D$8))*$C$8</f>
        <v>3.84096680359358E-011</v>
      </c>
      <c r="R443" s="66" t="n">
        <f aca="false">$B$13-K443</f>
        <v>63</v>
      </c>
      <c r="S443" s="67" t="n">
        <f aca="false">VLOOKUP($R443,$K$6:$Q$506,5)/$C$26</f>
        <v>0.19821901233829</v>
      </c>
      <c r="T443" s="68" t="n">
        <f aca="false">VLOOKUP($R443,$K$6:$Q$506,6)/$C$26</f>
        <v>7.51970586136101</v>
      </c>
      <c r="U443" s="69" t="n">
        <f aca="false">VLOOKUP($R443,$K$6:$Q$506,7)/$C$26</f>
        <v>54.8500629257519</v>
      </c>
      <c r="V443" s="28" t="s">
        <v>561</v>
      </c>
      <c r="W443" s="78" t="n">
        <f aca="false">G443*S443+H443*T443+I443*U443</f>
        <v>0</v>
      </c>
      <c r="X443" s="25"/>
      <c r="Y443" s="25"/>
      <c r="Z443" s="25"/>
    </row>
    <row r="444" customFormat="false" ht="15.75" hidden="false" customHeight="false" outlineLevel="0" collapsed="false">
      <c r="A444" s="25"/>
      <c r="B444" s="25"/>
      <c r="C444" s="25"/>
      <c r="D444" s="25"/>
      <c r="E444" s="25"/>
      <c r="F444" s="28" t="s">
        <v>562</v>
      </c>
      <c r="G444" s="103" t="n">
        <v>0</v>
      </c>
      <c r="H444" s="76" t="n">
        <v>0</v>
      </c>
      <c r="I444" s="77" t="n">
        <v>0</v>
      </c>
      <c r="J444" s="25"/>
      <c r="K444" s="61" t="n">
        <v>438</v>
      </c>
      <c r="L444" s="62" t="n">
        <f aca="false">$B$17+$B$18*EXP(-K444/$B$21)+$B$19*EXP(-K444/$B$22)+$B$20*EXP(-K444/$B$23)</f>
        <v>0.291082546954382</v>
      </c>
      <c r="M444" s="63" t="n">
        <f aca="false">EXP(-K444/$D$9)</f>
        <v>7.57840316415681E-017</v>
      </c>
      <c r="N444" s="63" t="n">
        <f aca="false">EXP(-K444/$D$8)</f>
        <v>0.0179826365303038</v>
      </c>
      <c r="O444" s="64" t="n">
        <f aca="false">(K444*$B$17+$B$18*$B$21*(1-EXP(-K444/$B$21))+$B$19*$B$22*(1-EXP(-K444/$B$22))+$B$20*$B$23*(1-EXP(-K444/$B$23)))*$C$7</f>
        <v>2.8289237951126E-013</v>
      </c>
      <c r="P444" s="64" t="n">
        <f aca="false">$D$9*(1-EXP(-K444/$D$9))*$C$9</f>
        <v>2.36561263728046E-012</v>
      </c>
      <c r="Q444" s="65" t="n">
        <f aca="false">$D$8*(1-EXP(-K444/$D$8))*$C$8</f>
        <v>3.8416151621669E-011</v>
      </c>
      <c r="R444" s="66" t="n">
        <f aca="false">$B$13-K444</f>
        <v>62</v>
      </c>
      <c r="S444" s="67" t="n">
        <f aca="false">VLOOKUP($R444,$K$6:$Q$506,5)/$C$26</f>
        <v>0.19571664875428</v>
      </c>
      <c r="T444" s="68" t="n">
        <f aca="false">VLOOKUP($R444,$K$6:$Q$506,6)/$C$26</f>
        <v>7.51649774443498</v>
      </c>
      <c r="U444" s="69" t="n">
        <f aca="false">VLOOKUP($R444,$K$6:$Q$506,7)/$C$26</f>
        <v>54.2039702295746</v>
      </c>
      <c r="V444" s="28" t="s">
        <v>562</v>
      </c>
      <c r="W444" s="78" t="n">
        <f aca="false">G444*S444+H444*T444+I444*U444</f>
        <v>0</v>
      </c>
      <c r="X444" s="25"/>
      <c r="Y444" s="25"/>
      <c r="Z444" s="25"/>
    </row>
    <row r="445" customFormat="false" ht="15.75" hidden="false" customHeight="false" outlineLevel="0" collapsed="false">
      <c r="A445" s="25"/>
      <c r="B445" s="25"/>
      <c r="C445" s="25"/>
      <c r="D445" s="25"/>
      <c r="E445" s="25"/>
      <c r="F445" s="28" t="s">
        <v>563</v>
      </c>
      <c r="G445" s="103" t="n">
        <v>0</v>
      </c>
      <c r="H445" s="76" t="n">
        <v>0</v>
      </c>
      <c r="I445" s="77" t="n">
        <v>0</v>
      </c>
      <c r="J445" s="25"/>
      <c r="K445" s="61" t="n">
        <v>439</v>
      </c>
      <c r="L445" s="62" t="n">
        <f aca="false">$B$17+$B$18*EXP(-K445/$B$21)+$B$19*EXP(-K445/$B$22)+$B$20*EXP(-K445/$B$23)</f>
        <v>0.290895665486124</v>
      </c>
      <c r="M445" s="63" t="n">
        <f aca="false">EXP(-K445/$D$9)</f>
        <v>6.96262633666189E-017</v>
      </c>
      <c r="N445" s="63" t="n">
        <f aca="false">EXP(-K445/$D$8)</f>
        <v>0.0178184126857642</v>
      </c>
      <c r="O445" s="64" t="n">
        <f aca="false">(K445*$B$17+$B$18*$B$21*(1-EXP(-K445/$B$21))+$B$19*$B$22*(1-EXP(-K445/$B$22))+$B$20*$B$23*(1-EXP(-K445/$B$23)))*$C$7</f>
        <v>2.83388478196909E-013</v>
      </c>
      <c r="P445" s="64" t="n">
        <f aca="false">$D$9*(1-EXP(-K445/$D$9))*$C$9</f>
        <v>2.36561263728046E-012</v>
      </c>
      <c r="Q445" s="65" t="n">
        <f aca="false">$D$8*(1-EXP(-K445/$D$8))*$C$8</f>
        <v>3.8422575996987E-011</v>
      </c>
      <c r="R445" s="66" t="n">
        <f aca="false">$B$13-K445</f>
        <v>61</v>
      </c>
      <c r="S445" s="67" t="n">
        <f aca="false">VLOOKUP($R445,$K$6:$Q$506,5)/$C$26</f>
        <v>0.19320392837213</v>
      </c>
      <c r="T445" s="68" t="n">
        <f aca="false">VLOOKUP($R445,$K$6:$Q$506,6)/$C$26</f>
        <v>7.5130059006554</v>
      </c>
      <c r="U445" s="69" t="n">
        <f aca="false">VLOOKUP($R445,$K$6:$Q$506,7)/$C$26</f>
        <v>53.551922803963</v>
      </c>
      <c r="V445" s="28" t="s">
        <v>563</v>
      </c>
      <c r="W445" s="78" t="n">
        <f aca="false">G445*S445+H445*T445+I445*U445</f>
        <v>0</v>
      </c>
      <c r="X445" s="25"/>
      <c r="Y445" s="25"/>
      <c r="Z445" s="25"/>
    </row>
    <row r="446" customFormat="false" ht="15.75" hidden="false" customHeight="false" outlineLevel="0" collapsed="false">
      <c r="A446" s="25"/>
      <c r="B446" s="25"/>
      <c r="C446" s="25"/>
      <c r="D446" s="25"/>
      <c r="E446" s="25"/>
      <c r="F446" s="28" t="s">
        <v>564</v>
      </c>
      <c r="G446" s="103" t="n">
        <v>0</v>
      </c>
      <c r="H446" s="76" t="n">
        <v>0</v>
      </c>
      <c r="I446" s="77" t="n">
        <v>0</v>
      </c>
      <c r="J446" s="25"/>
      <c r="K446" s="61" t="n">
        <v>440</v>
      </c>
      <c r="L446" s="62" t="n">
        <f aca="false">$B$17+$B$18*EXP(-K446/$B$21)+$B$19*EXP(-K446/$B$22)+$B$20*EXP(-K446/$B$23)</f>
        <v>0.290709258416146</v>
      </c>
      <c r="M446" s="63" t="n">
        <f aca="false">EXP(-K446/$D$9)</f>
        <v>6.39688394162798E-017</v>
      </c>
      <c r="N446" s="63" t="n">
        <f aca="false">EXP(-K446/$D$8)</f>
        <v>0.0176556885918908</v>
      </c>
      <c r="O446" s="64" t="n">
        <f aca="false">(K446*$B$17+$B$18*$B$21*(1-EXP(-K446/$B$21))+$B$19*$B$22*(1-EXP(-K446/$B$22))+$B$20*$B$23*(1-EXP(-K446/$B$23)))*$C$7</f>
        <v>2.83884258678419E-013</v>
      </c>
      <c r="P446" s="64" t="n">
        <f aca="false">$D$9*(1-EXP(-K446/$D$9))*$C$9</f>
        <v>2.36561263728046E-012</v>
      </c>
      <c r="Q446" s="65" t="n">
        <f aca="false">$D$8*(1-EXP(-K446/$D$8))*$C$8</f>
        <v>3.84289417026204E-011</v>
      </c>
      <c r="R446" s="66" t="n">
        <f aca="false">$B$13-K446</f>
        <v>60</v>
      </c>
      <c r="S446" s="67" t="n">
        <f aca="false">VLOOKUP($R446,$K$6:$Q$506,5)/$C$26</f>
        <v>0.190680630412817</v>
      </c>
      <c r="T446" s="68" t="n">
        <f aca="false">VLOOKUP($R446,$K$6:$Q$506,6)/$C$26</f>
        <v>7.50920523713155</v>
      </c>
      <c r="U446" s="69" t="n">
        <f aca="false">VLOOKUP($R446,$K$6:$Q$506,7)/$C$26</f>
        <v>52.8938657670046</v>
      </c>
      <c r="V446" s="28" t="s">
        <v>564</v>
      </c>
      <c r="W446" s="78" t="n">
        <f aca="false">G446*S446+H446*T446+I446*U446</f>
        <v>0</v>
      </c>
      <c r="X446" s="25"/>
      <c r="Y446" s="25"/>
      <c r="Z446" s="25"/>
    </row>
    <row r="447" customFormat="false" ht="15.75" hidden="false" customHeight="false" outlineLevel="0" collapsed="false">
      <c r="A447" s="25"/>
      <c r="B447" s="25"/>
      <c r="C447" s="25"/>
      <c r="D447" s="25"/>
      <c r="E447" s="25"/>
      <c r="F447" s="28" t="s">
        <v>565</v>
      </c>
      <c r="G447" s="103" t="n">
        <v>0</v>
      </c>
      <c r="H447" s="76" t="n">
        <v>0</v>
      </c>
      <c r="I447" s="77" t="n">
        <v>0</v>
      </c>
      <c r="J447" s="25"/>
      <c r="K447" s="61" t="n">
        <v>441</v>
      </c>
      <c r="L447" s="62" t="n">
        <f aca="false">$B$17+$B$18*EXP(-K447/$B$21)+$B$19*EXP(-K447/$B$22)+$B$20*EXP(-K447/$B$23)</f>
        <v>0.29052332451179</v>
      </c>
      <c r="M447" s="63" t="n">
        <f aca="false">EXP(-K447/$D$9)</f>
        <v>5.87711047298234E-017</v>
      </c>
      <c r="N447" s="63" t="n">
        <f aca="false">EXP(-K447/$D$8)</f>
        <v>0.017494450552426</v>
      </c>
      <c r="O447" s="64" t="n">
        <f aca="false">(K447*$B$17+$B$18*$B$21*(1-EXP(-K447/$B$21))+$B$19*$B$22*(1-EXP(-K447/$B$22))+$B$20*$B$23*(1-EXP(-K447/$B$23)))*$C$7</f>
        <v>2.84379721763526E-013</v>
      </c>
      <c r="P447" s="64" t="n">
        <f aca="false">$D$9*(1-EXP(-K447/$D$9))*$C$9</f>
        <v>2.36561263728046E-012</v>
      </c>
      <c r="Q447" s="65" t="n">
        <f aca="false">$D$8*(1-EXP(-K447/$D$8))*$C$8</f>
        <v>3.84352492743617E-011</v>
      </c>
      <c r="R447" s="66" t="n">
        <f aca="false">$B$13-K447</f>
        <v>59</v>
      </c>
      <c r="S447" s="67" t="n">
        <f aca="false">VLOOKUP($R447,$K$6:$Q$506,5)/$C$26</f>
        <v>0.188146528128977</v>
      </c>
      <c r="T447" s="68" t="n">
        <f aca="false">VLOOKUP($R447,$K$6:$Q$506,6)/$C$26</f>
        <v>7.50506844174971</v>
      </c>
      <c r="U447" s="69" t="n">
        <f aca="false">VLOOKUP($R447,$K$6:$Q$506,7)/$C$26</f>
        <v>52.2297437309668</v>
      </c>
      <c r="V447" s="28" t="s">
        <v>565</v>
      </c>
      <c r="W447" s="78" t="n">
        <f aca="false">G447*S447+H447*T447+I447*U447</f>
        <v>0</v>
      </c>
      <c r="X447" s="25"/>
      <c r="Y447" s="25"/>
      <c r="Z447" s="25"/>
    </row>
    <row r="448" customFormat="false" ht="15.75" hidden="false" customHeight="false" outlineLevel="0" collapsed="false">
      <c r="A448" s="25"/>
      <c r="B448" s="25"/>
      <c r="C448" s="25"/>
      <c r="D448" s="25"/>
      <c r="E448" s="25"/>
      <c r="F448" s="28" t="s">
        <v>566</v>
      </c>
      <c r="G448" s="103" t="n">
        <v>0</v>
      </c>
      <c r="H448" s="76" t="n">
        <v>0</v>
      </c>
      <c r="I448" s="77" t="n">
        <v>0</v>
      </c>
      <c r="J448" s="25"/>
      <c r="K448" s="61" t="n">
        <v>442</v>
      </c>
      <c r="L448" s="62" t="n">
        <f aca="false">$B$17+$B$18*EXP(-K448/$B$21)+$B$19*EXP(-K448/$B$22)+$B$20*EXP(-K448/$B$23)</f>
        <v>0.290337862544367</v>
      </c>
      <c r="M448" s="63" t="n">
        <f aca="false">EXP(-K448/$D$9)</f>
        <v>5.39957076395672E-017</v>
      </c>
      <c r="N448" s="63" t="n">
        <f aca="false">EXP(-K448/$D$8)</f>
        <v>0.0173346849961915</v>
      </c>
      <c r="O448" s="64" t="n">
        <f aca="false">(K448*$B$17+$B$18*$B$21*(1-EXP(-K448/$B$21))+$B$19*$B$22*(1-EXP(-K448/$B$22))+$B$20*$B$23*(1-EXP(-K448/$B$23)))*$C$7</f>
        <v>2.84874868257868E-013</v>
      </c>
      <c r="P448" s="64" t="n">
        <f aca="false">$D$9*(1-EXP(-K448/$D$9))*$C$9</f>
        <v>2.36561263728046E-012</v>
      </c>
      <c r="Q448" s="65" t="n">
        <f aca="false">$D$8*(1-EXP(-K448/$D$8))*$C$8</f>
        <v>3.84414992431102E-011</v>
      </c>
      <c r="R448" s="66" t="n">
        <f aca="false">$B$13-K448</f>
        <v>58</v>
      </c>
      <c r="S448" s="67" t="n">
        <f aca="false">VLOOKUP($R448,$K$6:$Q$506,5)/$C$26</f>
        <v>0.18560138863663</v>
      </c>
      <c r="T448" s="68" t="n">
        <f aca="false">VLOOKUP($R448,$K$6:$Q$506,6)/$C$26</f>
        <v>7.50056578690434</v>
      </c>
      <c r="U448" s="69" t="n">
        <f aca="false">VLOOKUP($R448,$K$6:$Q$506,7)/$C$26</f>
        <v>51.5595007976345</v>
      </c>
      <c r="V448" s="28" t="s">
        <v>566</v>
      </c>
      <c r="W448" s="78" t="n">
        <f aca="false">G448*S448+H448*T448+I448*U448</f>
        <v>0</v>
      </c>
      <c r="X448" s="25"/>
      <c r="Y448" s="25"/>
      <c r="Z448" s="25"/>
    </row>
    <row r="449" customFormat="false" ht="15.75" hidden="false" customHeight="false" outlineLevel="0" collapsed="false">
      <c r="A449" s="25"/>
      <c r="B449" s="25"/>
      <c r="C449" s="25"/>
      <c r="D449" s="25"/>
      <c r="E449" s="25"/>
      <c r="F449" s="28" t="s">
        <v>567</v>
      </c>
      <c r="G449" s="103" t="n">
        <v>0</v>
      </c>
      <c r="H449" s="76" t="n">
        <v>0</v>
      </c>
      <c r="I449" s="77" t="n">
        <v>0</v>
      </c>
      <c r="J449" s="25"/>
      <c r="K449" s="61" t="n">
        <v>443</v>
      </c>
      <c r="L449" s="62" t="n">
        <f aca="false">$B$17+$B$18*EXP(-K449/$B$21)+$B$19*EXP(-K449/$B$22)+$B$20*EXP(-K449/$B$23)</f>
        <v>0.290152871289124</v>
      </c>
      <c r="M449" s="63" t="n">
        <f aca="false">EXP(-K449/$D$9)</f>
        <v>4.96083314564292E-017</v>
      </c>
      <c r="N449" s="63" t="n">
        <f aca="false">EXP(-K449/$D$8)</f>
        <v>0.0171763784759458</v>
      </c>
      <c r="O449" s="64" t="n">
        <f aca="false">(K449*$B$17+$B$18*$B$21*(1-EXP(-K449/$B$21))+$B$19*$B$22*(1-EXP(-K449/$B$22))+$B$20*$B$23*(1-EXP(-K449/$B$23)))*$C$7</f>
        <v>2.85369698964991E-013</v>
      </c>
      <c r="P449" s="64" t="n">
        <f aca="false">$D$9*(1-EXP(-K449/$D$9))*$C$9</f>
        <v>2.36561263728046E-012</v>
      </c>
      <c r="Q449" s="65" t="n">
        <f aca="false">$D$8*(1-EXP(-K449/$D$8))*$C$8</f>
        <v>3.84476921349171E-011</v>
      </c>
      <c r="R449" s="66" t="n">
        <f aca="false">$B$13-K449</f>
        <v>57</v>
      </c>
      <c r="S449" s="67" t="n">
        <f aca="false">VLOOKUP($R449,$K$6:$Q$506,5)/$C$26</f>
        <v>0.183044972741416</v>
      </c>
      <c r="T449" s="68" t="n">
        <f aca="false">VLOOKUP($R449,$K$6:$Q$506,6)/$C$26</f>
        <v>7.4956649158713</v>
      </c>
      <c r="U449" s="69" t="n">
        <f aca="false">VLOOKUP($R449,$K$6:$Q$506,7)/$C$26</f>
        <v>50.8830805536052</v>
      </c>
      <c r="V449" s="28" t="s">
        <v>567</v>
      </c>
      <c r="W449" s="78" t="n">
        <f aca="false">G449*S449+H449*T449+I449*U449</f>
        <v>0</v>
      </c>
      <c r="X449" s="25"/>
      <c r="Y449" s="25"/>
      <c r="Z449" s="25"/>
    </row>
    <row r="450" customFormat="false" ht="15.75" hidden="false" customHeight="false" outlineLevel="0" collapsed="false">
      <c r="A450" s="25"/>
      <c r="B450" s="25"/>
      <c r="C450" s="25"/>
      <c r="D450" s="25"/>
      <c r="E450" s="25"/>
      <c r="F450" s="28" t="s">
        <v>568</v>
      </c>
      <c r="G450" s="103" t="n">
        <v>0</v>
      </c>
      <c r="H450" s="76" t="n">
        <v>0</v>
      </c>
      <c r="I450" s="77" t="n">
        <v>0</v>
      </c>
      <c r="J450" s="25"/>
      <c r="K450" s="61" t="n">
        <v>444</v>
      </c>
      <c r="L450" s="62" t="n">
        <f aca="false">$B$17+$B$18*EXP(-K450/$B$21)+$B$19*EXP(-K450/$B$22)+$B$20*EXP(-K450/$B$23)</f>
        <v>0.289968349525209</v>
      </c>
      <c r="M450" s="63" t="n">
        <f aca="false">EXP(-K450/$D$9)</f>
        <v>4.55774478652743E-017</v>
      </c>
      <c r="N450" s="63" t="n">
        <f aca="false">EXP(-K450/$D$8)</f>
        <v>0.0170195176672522</v>
      </c>
      <c r="O450" s="64" t="n">
        <f aca="false">(K450*$B$17+$B$18*$B$21*(1-EXP(-K450/$B$21))+$B$19*$B$22*(1-EXP(-K450/$B$22))+$B$20*$B$23*(1-EXP(-K450/$B$23)))*$C$7</f>
        <v>2.85864214686359E-013</v>
      </c>
      <c r="P450" s="64" t="n">
        <f aca="false">$D$9*(1-EXP(-K450/$D$9))*$C$9</f>
        <v>2.36561263728046E-012</v>
      </c>
      <c r="Q450" s="65" t="n">
        <f aca="false">$D$8*(1-EXP(-K450/$D$8))*$C$8</f>
        <v>3.84538284710293E-011</v>
      </c>
      <c r="R450" s="66" t="n">
        <f aca="false">$B$13-K450</f>
        <v>56</v>
      </c>
      <c r="S450" s="67" t="n">
        <f aca="false">VLOOKUP($R450,$K$6:$Q$506,5)/$C$26</f>
        <v>0.180477034758992</v>
      </c>
      <c r="T450" s="68" t="n">
        <f aca="false">VLOOKUP($R450,$K$6:$Q$506,6)/$C$26</f>
        <v>7.49033061028774</v>
      </c>
      <c r="U450" s="69" t="n">
        <f aca="false">VLOOKUP($R450,$K$6:$Q$506,7)/$C$26</f>
        <v>50.2004260655409</v>
      </c>
      <c r="V450" s="28" t="s">
        <v>568</v>
      </c>
      <c r="W450" s="78" t="n">
        <f aca="false">G450*S450+H450*T450+I450*U450</f>
        <v>0</v>
      </c>
      <c r="X450" s="25"/>
      <c r="Y450" s="25"/>
      <c r="Z450" s="25"/>
    </row>
    <row r="451" customFormat="false" ht="15.75" hidden="false" customHeight="false" outlineLevel="0" collapsed="false">
      <c r="A451" s="25"/>
      <c r="B451" s="25"/>
      <c r="C451" s="25"/>
      <c r="D451" s="25"/>
      <c r="E451" s="25"/>
      <c r="F451" s="28" t="s">
        <v>569</v>
      </c>
      <c r="G451" s="103" t="n">
        <v>0</v>
      </c>
      <c r="H451" s="76" t="n">
        <v>0</v>
      </c>
      <c r="I451" s="77" t="n">
        <v>0</v>
      </c>
      <c r="J451" s="25"/>
      <c r="K451" s="61" t="n">
        <v>445</v>
      </c>
      <c r="L451" s="62" t="n">
        <f aca="false">$B$17+$B$18*EXP(-K451/$B$21)+$B$19*EXP(-K451/$B$22)+$B$20*EXP(-K451/$B$23)</f>
        <v>0.289784296035641</v>
      </c>
      <c r="M451" s="63" t="n">
        <f aca="false">EXP(-K451/$D$9)</f>
        <v>4.18740903579122E-017</v>
      </c>
      <c r="N451" s="63" t="n">
        <f aca="false">EXP(-K451/$D$8)</f>
        <v>0.0168640893673577</v>
      </c>
      <c r="O451" s="64" t="n">
        <f aca="false">(K451*$B$17+$B$18*$B$21*(1-EXP(-K451/$B$21))+$B$19*$B$22*(1-EXP(-K451/$B$22))+$B$20*$B$23*(1-EXP(-K451/$B$23)))*$C$7</f>
        <v>2.86358416221354E-013</v>
      </c>
      <c r="P451" s="64" t="n">
        <f aca="false">$D$9*(1-EXP(-K451/$D$9))*$C$9</f>
        <v>2.36561263728046E-012</v>
      </c>
      <c r="Q451" s="65" t="n">
        <f aca="false">$D$8*(1-EXP(-K451/$D$8))*$C$8</f>
        <v>3.84599087679336E-011</v>
      </c>
      <c r="R451" s="66" t="n">
        <f aca="false">$B$13-K451</f>
        <v>55</v>
      </c>
      <c r="S451" s="67" t="n">
        <f aca="false">VLOOKUP($R451,$K$6:$Q$506,5)/$C$26</f>
        <v>0.177897322329142</v>
      </c>
      <c r="T451" s="68" t="n">
        <f aca="false">VLOOKUP($R451,$K$6:$Q$506,6)/$C$26</f>
        <v>7.4845245370679</v>
      </c>
      <c r="U451" s="69" t="n">
        <f aca="false">VLOOKUP($R451,$K$6:$Q$506,7)/$C$26</f>
        <v>49.5114798753762</v>
      </c>
      <c r="V451" s="28" t="s">
        <v>569</v>
      </c>
      <c r="W451" s="78" t="n">
        <f aca="false">G451*S451+H451*T451+I451*U451</f>
        <v>0</v>
      </c>
      <c r="X451" s="25"/>
      <c r="Y451" s="25"/>
      <c r="Z451" s="25"/>
    </row>
    <row r="452" customFormat="false" ht="15.75" hidden="false" customHeight="false" outlineLevel="0" collapsed="false">
      <c r="A452" s="25"/>
      <c r="B452" s="25"/>
      <c r="C452" s="25"/>
      <c r="D452" s="25"/>
      <c r="E452" s="25"/>
      <c r="F452" s="28" t="s">
        <v>570</v>
      </c>
      <c r="G452" s="103" t="n">
        <v>0</v>
      </c>
      <c r="H452" s="76" t="n">
        <v>0</v>
      </c>
      <c r="I452" s="77" t="n">
        <v>0</v>
      </c>
      <c r="J452" s="25"/>
      <c r="K452" s="61" t="n">
        <v>446</v>
      </c>
      <c r="L452" s="62" t="n">
        <f aca="false">$B$17+$B$18*EXP(-K452/$B$21)+$B$19*EXP(-K452/$B$22)+$B$20*EXP(-K452/$B$23)</f>
        <v>0.289600709607279</v>
      </c>
      <c r="M452" s="63" t="n">
        <f aca="false">EXP(-K452/$D$9)</f>
        <v>3.84716460756147E-017</v>
      </c>
      <c r="N452" s="63" t="n">
        <f aca="false">EXP(-K452/$D$8)</f>
        <v>0.0167100804940816</v>
      </c>
      <c r="O452" s="64" t="n">
        <f aca="false">(K452*$B$17+$B$18*$B$21*(1-EXP(-K452/$B$21))+$B$19*$B$22*(1-EXP(-K452/$B$22))+$B$20*$B$23*(1-EXP(-K452/$B$23)))*$C$7</f>
        <v>2.86852304367289E-013</v>
      </c>
      <c r="P452" s="64" t="n">
        <f aca="false">$D$9*(1-EXP(-K452/$D$9))*$C$9</f>
        <v>2.36561263728046E-012</v>
      </c>
      <c r="Q452" s="65" t="n">
        <f aca="false">$D$8*(1-EXP(-K452/$D$8))*$C$8</f>
        <v>3.84659335373999E-011</v>
      </c>
      <c r="R452" s="66" t="n">
        <f aca="false">$B$13-K452</f>
        <v>54</v>
      </c>
      <c r="S452" s="67" t="n">
        <f aca="false">VLOOKUP($R452,$K$6:$Q$506,5)/$C$26</f>
        <v>0.1753055762231</v>
      </c>
      <c r="T452" s="68" t="n">
        <f aca="false">VLOOKUP($R452,$K$6:$Q$506,6)/$C$26</f>
        <v>7.47820497293606</v>
      </c>
      <c r="U452" s="69" t="n">
        <f aca="false">VLOOKUP($R452,$K$6:$Q$506,7)/$C$26</f>
        <v>48.8161839954818</v>
      </c>
      <c r="V452" s="28" t="s">
        <v>570</v>
      </c>
      <c r="W452" s="78" t="n">
        <f aca="false">G452*S452+H452*T452+I452*U452</f>
        <v>0</v>
      </c>
      <c r="X452" s="25"/>
      <c r="Y452" s="25"/>
      <c r="Z452" s="25"/>
    </row>
    <row r="453" customFormat="false" ht="15.75" hidden="false" customHeight="false" outlineLevel="0" collapsed="false">
      <c r="A453" s="25"/>
      <c r="B453" s="25"/>
      <c r="C453" s="25"/>
      <c r="D453" s="25"/>
      <c r="E453" s="25"/>
      <c r="F453" s="28" t="s">
        <v>571</v>
      </c>
      <c r="G453" s="103" t="n">
        <v>0</v>
      </c>
      <c r="H453" s="76" t="n">
        <v>0</v>
      </c>
      <c r="I453" s="77" t="n">
        <v>0</v>
      </c>
      <c r="J453" s="25"/>
      <c r="K453" s="61" t="n">
        <v>447</v>
      </c>
      <c r="L453" s="62" t="n">
        <f aca="false">$B$17+$B$18*EXP(-K453/$B$21)+$B$19*EXP(-K453/$B$22)+$B$20*EXP(-K453/$B$23)</f>
        <v>0.289417589030793</v>
      </c>
      <c r="M453" s="63" t="n">
        <f aca="false">EXP(-K453/$D$9)</f>
        <v>3.53456645652885E-017</v>
      </c>
      <c r="N453" s="63" t="n">
        <f aca="false">EXP(-K453/$D$8)</f>
        <v>0.0165574780847141</v>
      </c>
      <c r="O453" s="64" t="n">
        <f aca="false">(K453*$B$17+$B$18*$B$21*(1-EXP(-K453/$B$21))+$B$19*$B$22*(1-EXP(-K453/$B$22))+$B$20*$B$23*(1-EXP(-K453/$B$23)))*$C$7</f>
        <v>2.87345879919413E-013</v>
      </c>
      <c r="P453" s="64" t="n">
        <f aca="false">$D$9*(1-EXP(-K453/$D$9))*$C$9</f>
        <v>2.36561263728046E-012</v>
      </c>
      <c r="Q453" s="65" t="n">
        <f aca="false">$D$8*(1-EXP(-K453/$D$8))*$C$8</f>
        <v>3.84719032865247E-011</v>
      </c>
      <c r="R453" s="66" t="n">
        <f aca="false">$B$13-K453</f>
        <v>53</v>
      </c>
      <c r="S453" s="67" t="n">
        <f aca="false">VLOOKUP($R453,$K$6:$Q$506,5)/$C$26</f>
        <v>0.172701530143466</v>
      </c>
      <c r="T453" s="68" t="n">
        <f aca="false">VLOOKUP($R453,$K$6:$Q$506,6)/$C$26</f>
        <v>7.47132650459709</v>
      </c>
      <c r="U453" s="69" t="n">
        <f aca="false">VLOOKUP($R453,$K$6:$Q$506,7)/$C$26</f>
        <v>48.1144799037841</v>
      </c>
      <c r="V453" s="28" t="s">
        <v>571</v>
      </c>
      <c r="W453" s="78" t="n">
        <f aca="false">G453*S453+H453*T453+I453*U453</f>
        <v>0</v>
      </c>
      <c r="X453" s="25"/>
      <c r="Y453" s="25"/>
      <c r="Z453" s="25"/>
    </row>
    <row r="454" customFormat="false" ht="15.75" hidden="false" customHeight="false" outlineLevel="0" collapsed="false">
      <c r="A454" s="25"/>
      <c r="B454" s="25"/>
      <c r="C454" s="25"/>
      <c r="D454" s="25"/>
      <c r="E454" s="25"/>
      <c r="F454" s="28" t="s">
        <v>572</v>
      </c>
      <c r="G454" s="103" t="n">
        <v>0</v>
      </c>
      <c r="H454" s="76" t="n">
        <v>0</v>
      </c>
      <c r="I454" s="77" t="n">
        <v>0</v>
      </c>
      <c r="J454" s="25"/>
      <c r="K454" s="61" t="n">
        <v>448</v>
      </c>
      <c r="L454" s="62" t="n">
        <f aca="false">$B$17+$B$18*EXP(-K454/$B$21)+$B$19*EXP(-K454/$B$22)+$B$20*EXP(-K454/$B$23)</f>
        <v>0.289234933100633</v>
      </c>
      <c r="M454" s="63" t="n">
        <f aca="false">EXP(-K454/$D$9)</f>
        <v>3.24736820750122E-017</v>
      </c>
      <c r="N454" s="63" t="n">
        <f aca="false">EXP(-K454/$D$8)</f>
        <v>0.0164062692949258</v>
      </c>
      <c r="O454" s="64" t="n">
        <f aca="false">(K454*$B$17+$B$18*$B$21*(1-EXP(-K454/$B$21))+$B$19*$B$22*(1-EXP(-K454/$B$22))+$B$20*$B$23*(1-EXP(-K454/$B$23)))*$C$7</f>
        <v>2.87839143670913E-013</v>
      </c>
      <c r="P454" s="64" t="n">
        <f aca="false">$D$9*(1-EXP(-K454/$D$9))*$C$9</f>
        <v>2.36561263728046E-012</v>
      </c>
      <c r="Q454" s="65" t="n">
        <f aca="false">$D$8*(1-EXP(-K454/$D$8))*$C$8</f>
        <v>3.84778185177733E-011</v>
      </c>
      <c r="R454" s="66" t="n">
        <f aca="false">$B$13-K454</f>
        <v>52</v>
      </c>
      <c r="S454" s="67" t="n">
        <f aca="false">VLOOKUP($R454,$K$6:$Q$506,5)/$C$26</f>
        <v>0.170084910515963</v>
      </c>
      <c r="T454" s="68" t="n">
        <f aca="false">VLOOKUP($R454,$K$6:$Q$506,6)/$C$26</f>
        <v>7.46383970238997</v>
      </c>
      <c r="U454" s="69" t="n">
        <f aca="false">VLOOKUP($R454,$K$6:$Q$506,7)/$C$26</f>
        <v>47.4063085388393</v>
      </c>
      <c r="V454" s="28" t="s">
        <v>572</v>
      </c>
      <c r="W454" s="78" t="n">
        <f aca="false">G454*S454+H454*T454+I454*U454</f>
        <v>0</v>
      </c>
      <c r="X454" s="25"/>
      <c r="Y454" s="25"/>
      <c r="Z454" s="25"/>
    </row>
    <row r="455" customFormat="false" ht="15.75" hidden="false" customHeight="false" outlineLevel="0" collapsed="false">
      <c r="A455" s="25"/>
      <c r="B455" s="25"/>
      <c r="C455" s="25"/>
      <c r="D455" s="25"/>
      <c r="E455" s="25"/>
      <c r="F455" s="28" t="s">
        <v>573</v>
      </c>
      <c r="G455" s="103" t="n">
        <v>0</v>
      </c>
      <c r="H455" s="76" t="n">
        <v>0</v>
      </c>
      <c r="I455" s="77" t="n">
        <v>0</v>
      </c>
      <c r="J455" s="25"/>
      <c r="K455" s="61" t="n">
        <v>449</v>
      </c>
      <c r="L455" s="62" t="n">
        <f aca="false">$B$17+$B$18*EXP(-K455/$B$21)+$B$19*EXP(-K455/$B$22)+$B$20*EXP(-K455/$B$23)</f>
        <v>0.289052740615</v>
      </c>
      <c r="M455" s="63" t="n">
        <f aca="false">EXP(-K455/$D$9)</f>
        <v>2.98350601262874E-017</v>
      </c>
      <c r="N455" s="63" t="n">
        <f aca="false">EXP(-K455/$D$8)</f>
        <v>0.0162564413976859</v>
      </c>
      <c r="O455" s="64" t="n">
        <f aca="false">(K455*$B$17+$B$18*$B$21*(1-EXP(-K455/$B$21))+$B$19*$B$22*(1-EXP(-K455/$B$22))+$B$20*$B$23*(1-EXP(-K455/$B$23)))*$C$7</f>
        <v>2.88332096412927E-013</v>
      </c>
      <c r="P455" s="64" t="n">
        <f aca="false">$D$9*(1-EXP(-K455/$D$9))*$C$9</f>
        <v>2.36561263728046E-012</v>
      </c>
      <c r="Q455" s="65" t="n">
        <f aca="false">$D$8*(1-EXP(-K455/$D$8))*$C$8</f>
        <v>3.84836797290223E-011</v>
      </c>
      <c r="R455" s="66" t="n">
        <f aca="false">$B$13-K455</f>
        <v>51</v>
      </c>
      <c r="S455" s="67" t="n">
        <f aca="false">VLOOKUP($R455,$K$6:$Q$506,5)/$C$26</f>
        <v>0.167455436272141</v>
      </c>
      <c r="T455" s="68" t="n">
        <f aca="false">VLOOKUP($R455,$K$6:$Q$506,6)/$C$26</f>
        <v>7.4556907650792</v>
      </c>
      <c r="U455" s="69" t="n">
        <f aca="false">VLOOKUP($R455,$K$6:$Q$506,7)/$C$26</f>
        <v>46.6916102948624</v>
      </c>
      <c r="V455" s="28" t="s">
        <v>573</v>
      </c>
      <c r="W455" s="78" t="n">
        <f aca="false">G455*S455+H455*T455+I455*U455</f>
        <v>0</v>
      </c>
      <c r="X455" s="25"/>
      <c r="Y455" s="25"/>
      <c r="Z455" s="25"/>
    </row>
    <row r="456" customFormat="false" ht="15.75" hidden="false" customHeight="false" outlineLevel="0" collapsed="false">
      <c r="A456" s="25"/>
      <c r="B456" s="25"/>
      <c r="C456" s="25"/>
      <c r="D456" s="25"/>
      <c r="E456" s="25"/>
      <c r="F456" s="28" t="s">
        <v>574</v>
      </c>
      <c r="G456" s="103" t="n">
        <v>0</v>
      </c>
      <c r="H456" s="76" t="n">
        <v>0</v>
      </c>
      <c r="I456" s="77" t="n">
        <v>0</v>
      </c>
      <c r="J456" s="25"/>
      <c r="K456" s="61" t="n">
        <v>450</v>
      </c>
      <c r="L456" s="62" t="n">
        <f aca="false">$B$17+$B$18*EXP(-K456/$B$21)+$B$19*EXP(-K456/$B$22)+$B$20*EXP(-K456/$B$23)</f>
        <v>0.288871010375819</v>
      </c>
      <c r="M456" s="63" t="n">
        <f aca="false">EXP(-K456/$D$9)</f>
        <v>2.74108372029704E-017</v>
      </c>
      <c r="N456" s="63" t="n">
        <f aca="false">EXP(-K456/$D$8)</f>
        <v>0.0161079817821918</v>
      </c>
      <c r="O456" s="64" t="n">
        <f aca="false">(K456*$B$17+$B$18*$B$21*(1-EXP(-K456/$B$21))+$B$19*$B$22*(1-EXP(-K456/$B$22))+$B$20*$B$23*(1-EXP(-K456/$B$23)))*$C$7</f>
        <v>2.88824738934546E-013</v>
      </c>
      <c r="P456" s="64" t="n">
        <f aca="false">$D$9*(1-EXP(-K456/$D$9))*$C$9</f>
        <v>2.36561263728046E-012</v>
      </c>
      <c r="Q456" s="65" t="n">
        <f aca="false">$D$8*(1-EXP(-K456/$D$8))*$C$8</f>
        <v>3.84894874136017E-011</v>
      </c>
      <c r="R456" s="66" t="n">
        <f aca="false">$B$13-K456</f>
        <v>50</v>
      </c>
      <c r="S456" s="67" t="n">
        <f aca="false">VLOOKUP($R456,$K$6:$Q$506,5)/$C$26</f>
        <v>0.164812818621908</v>
      </c>
      <c r="T456" s="68" t="n">
        <f aca="false">VLOOKUP($R456,$K$6:$Q$506,6)/$C$26</f>
        <v>7.44682113323133</v>
      </c>
      <c r="U456" s="69" t="n">
        <f aca="false">VLOOKUP($R456,$K$6:$Q$506,7)/$C$26</f>
        <v>45.9703250167102</v>
      </c>
      <c r="V456" s="28" t="s">
        <v>574</v>
      </c>
      <c r="W456" s="78" t="n">
        <f aca="false">G456*S456+H456*T456+I456*U456</f>
        <v>0</v>
      </c>
      <c r="X456" s="25"/>
      <c r="Y456" s="25"/>
      <c r="Z456" s="25"/>
    </row>
    <row r="457" customFormat="false" ht="15.75" hidden="false" customHeight="false" outlineLevel="0" collapsed="false">
      <c r="A457" s="25"/>
      <c r="B457" s="25"/>
      <c r="C457" s="25"/>
      <c r="D457" s="25"/>
      <c r="E457" s="25"/>
      <c r="F457" s="28" t="s">
        <v>575</v>
      </c>
      <c r="G457" s="103" t="n">
        <v>0</v>
      </c>
      <c r="H457" s="76" t="n">
        <v>0</v>
      </c>
      <c r="I457" s="77" t="n">
        <v>0</v>
      </c>
      <c r="J457" s="25"/>
      <c r="K457" s="61" t="n">
        <v>451</v>
      </c>
      <c r="L457" s="62" t="n">
        <f aca="false">$B$17+$B$18*EXP(-K457/$B$21)+$B$19*EXP(-K457/$B$22)+$B$20*EXP(-K457/$B$23)</f>
        <v>0.28868974118871</v>
      </c>
      <c r="M457" s="63" t="n">
        <f aca="false">EXP(-K457/$D$9)</f>
        <v>2.51835924910954E-017</v>
      </c>
      <c r="N457" s="63" t="n">
        <f aca="false">EXP(-K457/$D$8)</f>
        <v>0.0159608779528068</v>
      </c>
      <c r="O457" s="64" t="n">
        <f aca="false">(K457*$B$17+$B$18*$B$21*(1-EXP(-K457/$B$21))+$B$19*$B$22*(1-EXP(-K457/$B$22))+$B$20*$B$23*(1-EXP(-K457/$B$23)))*$C$7</f>
        <v>2.8931707202282E-013</v>
      </c>
      <c r="P457" s="64" t="n">
        <f aca="false">$D$9*(1-EXP(-K457/$D$9))*$C$9</f>
        <v>2.36561263728046E-012</v>
      </c>
      <c r="Q457" s="65" t="n">
        <f aca="false">$D$8*(1-EXP(-K457/$D$8))*$C$8</f>
        <v>3.84952420603361E-011</v>
      </c>
      <c r="R457" s="66" t="n">
        <f aca="false">$B$13-K457</f>
        <v>49</v>
      </c>
      <c r="S457" s="67" t="n">
        <f aca="false">VLOOKUP($R457,$K$6:$Q$506,5)/$C$26</f>
        <v>0.162156760814521</v>
      </c>
      <c r="T457" s="68" t="n">
        <f aca="false">VLOOKUP($R457,$K$6:$Q$506,6)/$C$26</f>
        <v>7.43716706839851</v>
      </c>
      <c r="U457" s="69" t="n">
        <f aca="false">VLOOKUP($R457,$K$6:$Q$506,7)/$C$26</f>
        <v>45.242391994818</v>
      </c>
      <c r="V457" s="28" t="s">
        <v>575</v>
      </c>
      <c r="W457" s="78" t="n">
        <f aca="false">G457*S457+H457*T457+I457*U457</f>
        <v>0</v>
      </c>
      <c r="X457" s="25"/>
      <c r="Y457" s="25"/>
      <c r="Z457" s="25"/>
    </row>
    <row r="458" customFormat="false" ht="15.75" hidden="false" customHeight="false" outlineLevel="0" collapsed="false">
      <c r="A458" s="25"/>
      <c r="B458" s="25"/>
      <c r="C458" s="25"/>
      <c r="D458" s="25"/>
      <c r="E458" s="25"/>
      <c r="F458" s="28" t="s">
        <v>576</v>
      </c>
      <c r="G458" s="103" t="n">
        <v>0</v>
      </c>
      <c r="H458" s="76" t="n">
        <v>0</v>
      </c>
      <c r="I458" s="77" t="n">
        <v>0</v>
      </c>
      <c r="J458" s="25"/>
      <c r="K458" s="61" t="n">
        <v>452</v>
      </c>
      <c r="L458" s="62" t="n">
        <f aca="false">$B$17+$B$18*EXP(-K458/$B$21)+$B$19*EXP(-K458/$B$22)+$B$20*EXP(-K458/$B$23)</f>
        <v>0.288508931862961</v>
      </c>
      <c r="M458" s="63" t="n">
        <f aca="false">EXP(-K458/$D$9)</f>
        <v>2.31373206904029E-017</v>
      </c>
      <c r="N458" s="63" t="n">
        <f aca="false">EXP(-K458/$D$8)</f>
        <v>0.0158151175280093</v>
      </c>
      <c r="O458" s="64" t="n">
        <f aca="false">(K458*$B$17+$B$18*$B$21*(1-EXP(-K458/$B$21))+$B$19*$B$22*(1-EXP(-K458/$B$22))+$B$20*$B$23*(1-EXP(-K458/$B$23)))*$C$7</f>
        <v>2.8980909646277E-013</v>
      </c>
      <c r="P458" s="64" t="n">
        <f aca="false">$D$9*(1-EXP(-K458/$D$9))*$C$9</f>
        <v>2.36561263728046E-012</v>
      </c>
      <c r="Q458" s="65" t="n">
        <f aca="false">$D$8*(1-EXP(-K458/$D$8))*$C$8</f>
        <v>3.85009441535859E-011</v>
      </c>
      <c r="R458" s="66" t="n">
        <f aca="false">$B$13-K458</f>
        <v>48</v>
      </c>
      <c r="S458" s="67" t="n">
        <f aca="false">VLOOKUP($R458,$K$6:$Q$506,5)/$C$26</f>
        <v>0.159486957886358</v>
      </c>
      <c r="T458" s="68" t="n">
        <f aca="false">VLOOKUP($R458,$K$6:$Q$506,6)/$C$26</f>
        <v>7.42665919508485</v>
      </c>
      <c r="U458" s="69" t="n">
        <f aca="false">VLOOKUP($R458,$K$6:$Q$506,7)/$C$26</f>
        <v>44.50774996009</v>
      </c>
      <c r="V458" s="28" t="s">
        <v>576</v>
      </c>
      <c r="W458" s="78" t="n">
        <f aca="false">G458*S458+H458*T458+I458*U458</f>
        <v>0</v>
      </c>
      <c r="X458" s="25"/>
      <c r="Y458" s="25"/>
      <c r="Z458" s="25"/>
    </row>
    <row r="459" customFormat="false" ht="15.75" hidden="false" customHeight="false" outlineLevel="0" collapsed="false">
      <c r="A459" s="25"/>
      <c r="B459" s="25"/>
      <c r="C459" s="25"/>
      <c r="D459" s="25"/>
      <c r="E459" s="25"/>
      <c r="F459" s="28" t="s">
        <v>577</v>
      </c>
      <c r="G459" s="103" t="n">
        <v>0</v>
      </c>
      <c r="H459" s="76" t="n">
        <v>0</v>
      </c>
      <c r="I459" s="77" t="n">
        <v>0</v>
      </c>
      <c r="J459" s="25"/>
      <c r="K459" s="61" t="n">
        <v>453</v>
      </c>
      <c r="L459" s="62" t="n">
        <f aca="false">$B$17+$B$18*EXP(-K459/$B$21)+$B$19*EXP(-K459/$B$22)+$B$20*EXP(-K459/$B$23)</f>
        <v>0.2883285812115</v>
      </c>
      <c r="M459" s="63" t="n">
        <f aca="false">EXP(-K459/$D$9)</f>
        <v>2.12573169979556E-017</v>
      </c>
      <c r="N459" s="63" t="n">
        <f aca="false">EXP(-K459/$D$8)</f>
        <v>0.0156706882393498</v>
      </c>
      <c r="O459" s="64" t="n">
        <f aca="false">(K459*$B$17+$B$18*$B$21*(1-EXP(-K459/$B$21))+$B$19*$B$22*(1-EXP(-K459/$B$22))+$B$20*$B$23*(1-EXP(-K459/$B$23)))*$C$7</f>
        <v>2.90300813037387E-013</v>
      </c>
      <c r="P459" s="64" t="n">
        <f aca="false">$D$9*(1-EXP(-K459/$D$9))*$C$9</f>
        <v>2.36561263728046E-012</v>
      </c>
      <c r="Q459" s="65" t="n">
        <f aca="false">$D$8*(1-EXP(-K459/$D$8))*$C$8</f>
        <v>3.85065941732884E-011</v>
      </c>
      <c r="R459" s="66" t="n">
        <f aca="false">$B$13-K459</f>
        <v>47</v>
      </c>
      <c r="S459" s="67" t="n">
        <f aca="false">VLOOKUP($R459,$K$6:$Q$506,5)/$C$26</f>
        <v>0.156803096393379</v>
      </c>
      <c r="T459" s="68" t="n">
        <f aca="false">VLOOKUP($R459,$K$6:$Q$506,6)/$C$26</f>
        <v>7.41522200220413</v>
      </c>
      <c r="U459" s="69" t="n">
        <f aca="false">VLOOKUP($R459,$K$6:$Q$506,7)/$C$26</f>
        <v>43.7663370787423</v>
      </c>
      <c r="V459" s="28" t="s">
        <v>577</v>
      </c>
      <c r="W459" s="78" t="n">
        <f aca="false">G459*S459+H459*T459+I459*U459</f>
        <v>0</v>
      </c>
      <c r="X459" s="25"/>
      <c r="Y459" s="25"/>
      <c r="Z459" s="25"/>
    </row>
    <row r="460" customFormat="false" ht="15.75" hidden="false" customHeight="false" outlineLevel="0" collapsed="false">
      <c r="A460" s="25"/>
      <c r="B460" s="25"/>
      <c r="C460" s="25"/>
      <c r="D460" s="25"/>
      <c r="E460" s="25"/>
      <c r="F460" s="28" t="s">
        <v>578</v>
      </c>
      <c r="G460" s="103" t="n">
        <v>0</v>
      </c>
      <c r="H460" s="76" t="n">
        <v>0</v>
      </c>
      <c r="I460" s="77" t="n">
        <v>0</v>
      </c>
      <c r="J460" s="25"/>
      <c r="K460" s="61" t="n">
        <v>454</v>
      </c>
      <c r="L460" s="62" t="n">
        <f aca="false">$B$17+$B$18*EXP(-K460/$B$21)+$B$19*EXP(-K460/$B$22)+$B$20*EXP(-K460/$B$23)</f>
        <v>0.288148688050873</v>
      </c>
      <c r="M460" s="63" t="n">
        <f aca="false">EXP(-K460/$D$9)</f>
        <v>1.95300714373123E-017</v>
      </c>
      <c r="N460" s="63" t="n">
        <f aca="false">EXP(-K460/$D$8)</f>
        <v>0.0155275779304187</v>
      </c>
      <c r="O460" s="64" t="n">
        <f aca="false">(K460*$B$17+$B$18*$B$21*(1-EXP(-K460/$B$21))+$B$19*$B$22*(1-EXP(-K460/$B$22))+$B$20*$B$23*(1-EXP(-K460/$B$23)))*$C$7</f>
        <v>2.90792222527641E-013</v>
      </c>
      <c r="P460" s="64" t="n">
        <f aca="false">$D$9*(1-EXP(-K460/$D$9))*$C$9</f>
        <v>2.36561263728046E-012</v>
      </c>
      <c r="Q460" s="65" t="n">
        <f aca="false">$D$8*(1-EXP(-K460/$D$8))*$C$8</f>
        <v>3.85121925949976E-011</v>
      </c>
      <c r="R460" s="66" t="n">
        <f aca="false">$B$13-K460</f>
        <v>46</v>
      </c>
      <c r="S460" s="67" t="n">
        <f aca="false">VLOOKUP($R460,$K$6:$Q$506,5)/$C$26</f>
        <v>0.154104854125664</v>
      </c>
      <c r="T460" s="68" t="n">
        <f aca="false">VLOOKUP($R460,$K$6:$Q$506,6)/$C$26</f>
        <v>7.4027733004463</v>
      </c>
      <c r="U460" s="69" t="n">
        <f aca="false">VLOOKUP($R460,$K$6:$Q$506,7)/$C$26</f>
        <v>43.0180909470981</v>
      </c>
      <c r="V460" s="28" t="s">
        <v>578</v>
      </c>
      <c r="W460" s="78" t="n">
        <f aca="false">G460*S460+H460*T460+I460*U460</f>
        <v>0</v>
      </c>
      <c r="X460" s="25"/>
      <c r="Y460" s="25"/>
      <c r="Z460" s="25"/>
    </row>
    <row r="461" customFormat="false" ht="15.75" hidden="false" customHeight="false" outlineLevel="0" collapsed="false">
      <c r="A461" s="25"/>
      <c r="B461" s="25"/>
      <c r="C461" s="25"/>
      <c r="D461" s="25"/>
      <c r="E461" s="25"/>
      <c r="F461" s="28" t="s">
        <v>579</v>
      </c>
      <c r="G461" s="103" t="n">
        <v>0</v>
      </c>
      <c r="H461" s="76" t="n">
        <v>0</v>
      </c>
      <c r="I461" s="77" t="n">
        <v>0</v>
      </c>
      <c r="J461" s="25"/>
      <c r="K461" s="61" t="n">
        <v>455</v>
      </c>
      <c r="L461" s="62" t="n">
        <f aca="false">$B$17+$B$18*EXP(-K461/$B$21)+$B$19*EXP(-K461/$B$22)+$B$20*EXP(-K461/$B$23)</f>
        <v>0.287969251201214</v>
      </c>
      <c r="M461" s="63" t="n">
        <f aca="false">EXP(-K461/$D$9)</f>
        <v>1.7943171773898E-017</v>
      </c>
      <c r="N461" s="63" t="n">
        <f aca="false">EXP(-K461/$D$8)</f>
        <v>0.0153857745558232</v>
      </c>
      <c r="O461" s="64" t="n">
        <f aca="false">(K461*$B$17+$B$18*$B$21*(1-EXP(-K461/$B$21))+$B$19*$B$22*(1-EXP(-K461/$B$22))+$B$20*$B$23*(1-EXP(-K461/$B$23)))*$C$7</f>
        <v>2.91283325712489E-013</v>
      </c>
      <c r="P461" s="64" t="n">
        <f aca="false">$D$9*(1-EXP(-K461/$D$9))*$C$9</f>
        <v>2.36561263728046E-012</v>
      </c>
      <c r="Q461" s="65" t="n">
        <f aca="false">$D$8*(1-EXP(-K461/$D$8))*$C$8</f>
        <v>3.8517739889925E-011</v>
      </c>
      <c r="R461" s="66" t="n">
        <f aca="false">$B$13-K461</f>
        <v>45</v>
      </c>
      <c r="S461" s="67" t="n">
        <f aca="false">VLOOKUP($R461,$K$6:$Q$506,5)/$C$26</f>
        <v>0.151391899800803</v>
      </c>
      <c r="T461" s="68" t="n">
        <f aca="false">VLOOKUP($R461,$K$6:$Q$506,6)/$C$26</f>
        <v>7.3892236316533</v>
      </c>
      <c r="U461" s="69" t="n">
        <f aca="false">VLOOKUP($R461,$K$6:$Q$506,7)/$C$26</f>
        <v>42.2629485863359</v>
      </c>
      <c r="V461" s="28" t="s">
        <v>579</v>
      </c>
      <c r="W461" s="78" t="n">
        <f aca="false">G461*S461+H461*T461+I461*U461</f>
        <v>0</v>
      </c>
      <c r="X461" s="25"/>
      <c r="Y461" s="25"/>
      <c r="Z461" s="25"/>
    </row>
    <row r="462" customFormat="false" ht="15.75" hidden="false" customHeight="false" outlineLevel="0" collapsed="false">
      <c r="A462" s="25"/>
      <c r="B462" s="25"/>
      <c r="C462" s="25"/>
      <c r="D462" s="25"/>
      <c r="E462" s="25"/>
      <c r="F462" s="28" t="s">
        <v>580</v>
      </c>
      <c r="G462" s="103" t="n">
        <v>0</v>
      </c>
      <c r="H462" s="76" t="n">
        <v>0</v>
      </c>
      <c r="I462" s="77" t="n">
        <v>0</v>
      </c>
      <c r="J462" s="25"/>
      <c r="K462" s="61" t="n">
        <v>456</v>
      </c>
      <c r="L462" s="62" t="n">
        <f aca="false">$B$17+$B$18*EXP(-K462/$B$21)+$B$19*EXP(-K462/$B$22)+$B$20*EXP(-K462/$B$23)</f>
        <v>0.287790269486221</v>
      </c>
      <c r="M462" s="63" t="n">
        <f aca="false">EXP(-K462/$D$9)</f>
        <v>1.64852143189046E-017</v>
      </c>
      <c r="N462" s="63" t="n">
        <f aca="false">EXP(-K462/$D$8)</f>
        <v>0.0152452661801733</v>
      </c>
      <c r="O462" s="64" t="n">
        <f aca="false">(K462*$B$17+$B$18*$B$21*(1-EXP(-K462/$B$21))+$B$19*$B$22*(1-EXP(-K462/$B$22))+$B$20*$B$23*(1-EXP(-K462/$B$23)))*$C$7</f>
        <v>2.91774123368879E-013</v>
      </c>
      <c r="P462" s="64" t="n">
        <f aca="false">$D$9*(1-EXP(-K462/$D$9))*$C$9</f>
        <v>2.36561263728046E-012</v>
      </c>
      <c r="Q462" s="65" t="n">
        <f aca="false">$D$8*(1-EXP(-K462/$D$8))*$C$8</f>
        <v>3.85232365249783E-011</v>
      </c>
      <c r="R462" s="66" t="n">
        <f aca="false">$B$13-K462</f>
        <v>44</v>
      </c>
      <c r="S462" s="67" t="n">
        <f aca="false">VLOOKUP($R462,$K$6:$Q$506,5)/$C$26</f>
        <v>0.14866389273208</v>
      </c>
      <c r="T462" s="68" t="n">
        <f aca="false">VLOOKUP($R462,$K$6:$Q$506,6)/$C$26</f>
        <v>7.37447562595989</v>
      </c>
      <c r="U462" s="69" t="n">
        <f aca="false">VLOOKUP($R462,$K$6:$Q$506,7)/$C$26</f>
        <v>41.5008464371882</v>
      </c>
      <c r="V462" s="28" t="s">
        <v>580</v>
      </c>
      <c r="W462" s="78" t="n">
        <f aca="false">G462*S462+H462*T462+I462*U462</f>
        <v>0</v>
      </c>
      <c r="X462" s="25"/>
      <c r="Y462" s="25"/>
      <c r="Z462" s="25"/>
    </row>
    <row r="463" customFormat="false" ht="15.75" hidden="false" customHeight="false" outlineLevel="0" collapsed="false">
      <c r="A463" s="25"/>
      <c r="B463" s="25"/>
      <c r="C463" s="25"/>
      <c r="D463" s="25"/>
      <c r="E463" s="25"/>
      <c r="F463" s="28" t="s">
        <v>581</v>
      </c>
      <c r="G463" s="103" t="n">
        <v>0</v>
      </c>
      <c r="H463" s="76" t="n">
        <v>0</v>
      </c>
      <c r="I463" s="77" t="n">
        <v>0</v>
      </c>
      <c r="J463" s="25"/>
      <c r="K463" s="61" t="n">
        <v>457</v>
      </c>
      <c r="L463" s="62" t="n">
        <f aca="false">$B$17+$B$18*EXP(-K463/$B$21)+$B$19*EXP(-K463/$B$22)+$B$20*EXP(-K463/$B$23)</f>
        <v>0.287611741733135</v>
      </c>
      <c r="M463" s="63" t="n">
        <f aca="false">EXP(-K463/$D$9)</f>
        <v>1.51457219807454E-017</v>
      </c>
      <c r="N463" s="63" t="n">
        <f aca="false">EXP(-K463/$D$8)</f>
        <v>0.0151060409770771</v>
      </c>
      <c r="O463" s="64" t="n">
        <f aca="false">(K463*$B$17+$B$18*$B$21*(1-EXP(-K463/$B$21))+$B$19*$B$22*(1-EXP(-K463/$B$22))+$B$20*$B$23*(1-EXP(-K463/$B$23)))*$C$7</f>
        <v>2.92264616271757E-013</v>
      </c>
      <c r="P463" s="64" t="n">
        <f aca="false">$D$9*(1-EXP(-K463/$D$9))*$C$9</f>
        <v>2.36561263728046E-012</v>
      </c>
      <c r="Q463" s="65" t="n">
        <f aca="false">$D$8*(1-EXP(-K463/$D$8))*$C$8</f>
        <v>3.85286829628018E-011</v>
      </c>
      <c r="R463" s="66" t="n">
        <f aca="false">$B$13-K463</f>
        <v>43</v>
      </c>
      <c r="S463" s="67" t="n">
        <f aca="false">VLOOKUP($R463,$K$6:$Q$506,5)/$C$26</f>
        <v>0.145920482466378</v>
      </c>
      <c r="T463" s="68" t="n">
        <f aca="false">VLOOKUP($R463,$K$6:$Q$506,6)/$C$26</f>
        <v>7.35842330207983</v>
      </c>
      <c r="U463" s="69" t="n">
        <f aca="false">VLOOKUP($R463,$K$6:$Q$506,7)/$C$26</f>
        <v>40.7317203545919</v>
      </c>
      <c r="V463" s="28" t="s">
        <v>581</v>
      </c>
      <c r="W463" s="78" t="n">
        <f aca="false">G463*S463+H463*T463+I463*U463</f>
        <v>0</v>
      </c>
      <c r="X463" s="25"/>
      <c r="Y463" s="25"/>
      <c r="Z463" s="25"/>
    </row>
    <row r="464" customFormat="false" ht="15.75" hidden="false" customHeight="false" outlineLevel="0" collapsed="false">
      <c r="A464" s="25"/>
      <c r="B464" s="25"/>
      <c r="C464" s="25"/>
      <c r="D464" s="25"/>
      <c r="E464" s="25"/>
      <c r="F464" s="28" t="s">
        <v>582</v>
      </c>
      <c r="G464" s="103" t="n">
        <v>0</v>
      </c>
      <c r="H464" s="76" t="n">
        <v>0</v>
      </c>
      <c r="I464" s="77" t="n">
        <v>0</v>
      </c>
      <c r="J464" s="25"/>
      <c r="K464" s="61" t="n">
        <v>458</v>
      </c>
      <c r="L464" s="62" t="n">
        <f aca="false">$B$17+$B$18*EXP(-K464/$B$21)+$B$19*EXP(-K464/$B$22)+$B$20*EXP(-K464/$B$23)</f>
        <v>0.28743366677271</v>
      </c>
      <c r="M464" s="63" t="n">
        <f aca="false">EXP(-K464/$D$9)</f>
        <v>1.39150689751711E-017</v>
      </c>
      <c r="N464" s="63" t="n">
        <f aca="false">EXP(-K464/$D$8)</f>
        <v>0.0149680872281456</v>
      </c>
      <c r="O464" s="64" t="n">
        <f aca="false">(K464*$B$17+$B$18*$B$21*(1-EXP(-K464/$B$21))+$B$19*$B$22*(1-EXP(-K464/$B$22))+$B$20*$B$23*(1-EXP(-K464/$B$23)))*$C$7</f>
        <v>2.9275480519407E-013</v>
      </c>
      <c r="P464" s="64" t="n">
        <f aca="false">$D$9*(1-EXP(-K464/$D$9))*$C$9</f>
        <v>2.36561263728046E-012</v>
      </c>
      <c r="Q464" s="65" t="n">
        <f aca="false">$D$8*(1-EXP(-K464/$D$8))*$C$8</f>
        <v>3.85340796618144E-011</v>
      </c>
      <c r="R464" s="66" t="n">
        <f aca="false">$B$13-K464</f>
        <v>42</v>
      </c>
      <c r="S464" s="67" t="n">
        <f aca="false">VLOOKUP($R464,$K$6:$Q$506,5)/$C$26</f>
        <v>0.143161308385474</v>
      </c>
      <c r="T464" s="68" t="n">
        <f aca="false">VLOOKUP($R464,$K$6:$Q$506,6)/$C$26</f>
        <v>7.34095130570913</v>
      </c>
      <c r="U464" s="69" t="n">
        <f aca="false">VLOOKUP($R464,$K$6:$Q$506,7)/$C$26</f>
        <v>39.9555056022893</v>
      </c>
      <c r="V464" s="28" t="s">
        <v>582</v>
      </c>
      <c r="W464" s="78" t="n">
        <f aca="false">G464*S464+H464*T464+I464*U464</f>
        <v>0</v>
      </c>
      <c r="X464" s="25"/>
      <c r="Y464" s="25"/>
      <c r="Z464" s="25"/>
    </row>
    <row r="465" customFormat="false" ht="15.75" hidden="false" customHeight="false" outlineLevel="0" collapsed="false">
      <c r="A465" s="25"/>
      <c r="B465" s="25"/>
      <c r="C465" s="25"/>
      <c r="D465" s="25"/>
      <c r="E465" s="25"/>
      <c r="F465" s="28" t="s">
        <v>583</v>
      </c>
      <c r="G465" s="103" t="n">
        <v>0</v>
      </c>
      <c r="H465" s="76" t="n">
        <v>0</v>
      </c>
      <c r="I465" s="77" t="n">
        <v>0</v>
      </c>
      <c r="J465" s="25"/>
      <c r="K465" s="61" t="n">
        <v>459</v>
      </c>
      <c r="L465" s="62" t="n">
        <f aca="false">$B$17+$B$18*EXP(-K465/$B$21)+$B$19*EXP(-K465/$B$22)+$B$20*EXP(-K465/$B$23)</f>
        <v>0.287256043439194</v>
      </c>
      <c r="M465" s="63" t="n">
        <f aca="false">EXP(-K465/$D$9)</f>
        <v>1.27844116530019E-017</v>
      </c>
      <c r="N465" s="63" t="n">
        <f aca="false">EXP(-K465/$D$8)</f>
        <v>0.0148313933220063</v>
      </c>
      <c r="O465" s="64" t="n">
        <f aca="false">(K465*$B$17+$B$18*$B$21*(1-EXP(-K465/$B$21))+$B$19*$B$22*(1-EXP(-K465/$B$22))+$B$20*$B$23*(1-EXP(-K465/$B$23)))*$C$7</f>
        <v>2.93244690906779E-013</v>
      </c>
      <c r="P465" s="64" t="n">
        <f aca="false">$D$9*(1-EXP(-K465/$D$9))*$C$9</f>
        <v>2.36561263728046E-012</v>
      </c>
      <c r="Q465" s="65" t="n">
        <f aca="false">$D$8*(1-EXP(-K465/$D$8))*$C$8</f>
        <v>3.85394270762485E-011</v>
      </c>
      <c r="R465" s="66" t="n">
        <f aca="false">$B$13-K465</f>
        <v>41</v>
      </c>
      <c r="S465" s="67" t="n">
        <f aca="false">VLOOKUP($R465,$K$6:$Q$506,5)/$C$26</f>
        <v>0.140385999262737</v>
      </c>
      <c r="T465" s="68" t="n">
        <f aca="false">VLOOKUP($R465,$K$6:$Q$506,6)/$C$26</f>
        <v>7.32193408057345</v>
      </c>
      <c r="U465" s="69" t="n">
        <f aca="false">VLOOKUP($R465,$K$6:$Q$506,7)/$C$26</f>
        <v>39.1721368473794</v>
      </c>
      <c r="V465" s="28" t="s">
        <v>583</v>
      </c>
      <c r="W465" s="78" t="n">
        <f aca="false">G465*S465+H465*T465+I465*U465</f>
        <v>0</v>
      </c>
      <c r="X465" s="25"/>
      <c r="Y465" s="25"/>
      <c r="Z465" s="25"/>
    </row>
    <row r="466" customFormat="false" ht="15.75" hidden="false" customHeight="false" outlineLevel="0" collapsed="false">
      <c r="A466" s="25"/>
      <c r="B466" s="25"/>
      <c r="C466" s="25"/>
      <c r="D466" s="25"/>
      <c r="E466" s="25"/>
      <c r="F466" s="28" t="s">
        <v>584</v>
      </c>
      <c r="G466" s="103" t="n">
        <v>0</v>
      </c>
      <c r="H466" s="76" t="n">
        <v>0</v>
      </c>
      <c r="I466" s="77" t="n">
        <v>0</v>
      </c>
      <c r="J466" s="25"/>
      <c r="K466" s="61" t="n">
        <v>460</v>
      </c>
      <c r="L466" s="62" t="n">
        <f aca="false">$B$17+$B$18*EXP(-K466/$B$21)+$B$19*EXP(-K466/$B$22)+$B$20*EXP(-K466/$B$23)</f>
        <v>0.287078870570301</v>
      </c>
      <c r="M466" s="63" t="n">
        <f aca="false">EXP(-K466/$D$9)</f>
        <v>1.17456249483952E-017</v>
      </c>
      <c r="N466" s="63" t="n">
        <f aca="false">EXP(-K466/$D$8)</f>
        <v>0.014695947753326</v>
      </c>
      <c r="O466" s="64" t="n">
        <f aca="false">(K466*$B$17+$B$18*$B$21*(1-EXP(-K466/$B$21))+$B$19*$B$22*(1-EXP(-K466/$B$22))+$B$20*$B$23*(1-EXP(-K466/$B$23)))*$C$7</f>
        <v>2.93734274178857E-013</v>
      </c>
      <c r="P466" s="64" t="n">
        <f aca="false">$D$9*(1-EXP(-K466/$D$9))*$C$9</f>
        <v>2.36561263728046E-012</v>
      </c>
      <c r="Q466" s="65" t="n">
        <f aca="false">$D$8*(1-EXP(-K466/$D$8))*$C$8</f>
        <v>3.85447256561886E-011</v>
      </c>
      <c r="R466" s="66" t="n">
        <f aca="false">$B$13-K466</f>
        <v>40</v>
      </c>
      <c r="S466" s="67" t="n">
        <f aca="false">VLOOKUP($R466,$K$6:$Q$506,5)/$C$26</f>
        <v>0.137594172765232</v>
      </c>
      <c r="T466" s="68" t="n">
        <f aca="false">VLOOKUP($R466,$K$6:$Q$506,6)/$C$26</f>
        <v>7.30123496616273</v>
      </c>
      <c r="U466" s="69" t="n">
        <f aca="false">VLOOKUP($R466,$K$6:$Q$506,7)/$C$26</f>
        <v>38.3815481548189</v>
      </c>
      <c r="V466" s="28" t="s">
        <v>584</v>
      </c>
      <c r="W466" s="78" t="n">
        <f aca="false">G466*S466+H466*T466+I466*U466</f>
        <v>0</v>
      </c>
      <c r="X466" s="25"/>
      <c r="Y466" s="25"/>
      <c r="Z466" s="25"/>
    </row>
    <row r="467" customFormat="false" ht="15.75" hidden="false" customHeight="false" outlineLevel="0" collapsed="false">
      <c r="A467" s="25"/>
      <c r="B467" s="25"/>
      <c r="C467" s="25"/>
      <c r="D467" s="25"/>
      <c r="E467" s="25"/>
      <c r="F467" s="28" t="s">
        <v>585</v>
      </c>
      <c r="G467" s="103" t="n">
        <v>0</v>
      </c>
      <c r="H467" s="76" t="n">
        <v>0</v>
      </c>
      <c r="I467" s="77" t="n">
        <v>0</v>
      </c>
      <c r="J467" s="25"/>
      <c r="K467" s="61" t="n">
        <v>461</v>
      </c>
      <c r="L467" s="62" t="n">
        <f aca="false">$B$17+$B$18*EXP(-K467/$B$21)+$B$19*EXP(-K467/$B$22)+$B$20*EXP(-K467/$B$23)</f>
        <v>0.286902147007196</v>
      </c>
      <c r="M467" s="63" t="n">
        <f aca="false">EXP(-K467/$D$9)</f>
        <v>1.0791243990956E-017</v>
      </c>
      <c r="N467" s="63" t="n">
        <f aca="false">EXP(-K467/$D$8)</f>
        <v>0.0145617391218422</v>
      </c>
      <c r="O467" s="64" t="n">
        <f aca="false">(K467*$B$17+$B$18*$B$21*(1-EXP(-K467/$B$21))+$B$19*$B$22*(1-EXP(-K467/$B$22))+$B$20*$B$23*(1-EXP(-K467/$B$23)))*$C$7</f>
        <v>2.942235557773E-013</v>
      </c>
      <c r="P467" s="64" t="n">
        <f aca="false">$D$9*(1-EXP(-K467/$D$9))*$C$9</f>
        <v>2.36561263728046E-012</v>
      </c>
      <c r="Q467" s="65" t="n">
        <f aca="false">$D$8*(1-EXP(-K467/$D$8))*$C$8</f>
        <v>3.85499758476086E-011</v>
      </c>
      <c r="R467" s="66" t="n">
        <f aca="false">$B$13-K467</f>
        <v>39</v>
      </c>
      <c r="S467" s="67" t="n">
        <f aca="false">VLOOKUP($R467,$K$6:$Q$506,5)/$C$26</f>
        <v>0.134785434888654</v>
      </c>
      <c r="T467" s="68" t="n">
        <f aca="false">VLOOKUP($R467,$K$6:$Q$506,6)/$C$26</f>
        <v>7.27870521566909</v>
      </c>
      <c r="U467" s="69" t="n">
        <f aca="false">VLOOKUP($R467,$K$6:$Q$506,7)/$C$26</f>
        <v>37.5836729818726</v>
      </c>
      <c r="V467" s="28" t="s">
        <v>585</v>
      </c>
      <c r="W467" s="78" t="n">
        <f aca="false">G467*S467+H467*T467+I467*U467</f>
        <v>0</v>
      </c>
      <c r="X467" s="25"/>
      <c r="Y467" s="25"/>
      <c r="Z467" s="25"/>
    </row>
    <row r="468" customFormat="false" ht="15.75" hidden="false" customHeight="false" outlineLevel="0" collapsed="false">
      <c r="A468" s="25"/>
      <c r="B468" s="25"/>
      <c r="C468" s="25"/>
      <c r="D468" s="25"/>
      <c r="E468" s="25"/>
      <c r="F468" s="28" t="s">
        <v>586</v>
      </c>
      <c r="G468" s="103" t="n">
        <v>0</v>
      </c>
      <c r="H468" s="76" t="n">
        <v>0</v>
      </c>
      <c r="I468" s="77" t="n">
        <v>0</v>
      </c>
      <c r="J468" s="25"/>
      <c r="K468" s="61" t="n">
        <v>462</v>
      </c>
      <c r="L468" s="62" t="n">
        <f aca="false">$B$17+$B$18*EXP(-K468/$B$21)+$B$19*EXP(-K468/$B$22)+$B$20*EXP(-K468/$B$23)</f>
        <v>0.286725871594464</v>
      </c>
      <c r="M468" s="63" t="n">
        <f aca="false">EXP(-K468/$D$9)</f>
        <v>9.91441046210611E-018</v>
      </c>
      <c r="N468" s="63" t="n">
        <f aca="false">EXP(-K468/$D$8)</f>
        <v>0.0144287561314035</v>
      </c>
      <c r="O468" s="64" t="n">
        <f aca="false">(K468*$B$17+$B$18*$B$21*(1-EXP(-K468/$B$21))+$B$19*$B$22*(1-EXP(-K468/$B$22))+$B$20*$B$23*(1-EXP(-K468/$B$23)))*$C$7</f>
        <v>2.94712536467131E-013</v>
      </c>
      <c r="P468" s="64" t="n">
        <f aca="false">$D$9*(1-EXP(-K468/$D$9))*$C$9</f>
        <v>2.36561263728046E-012</v>
      </c>
      <c r="Q468" s="65" t="n">
        <f aca="false">$D$8*(1-EXP(-K468/$D$8))*$C$8</f>
        <v>3.85551780924098E-011</v>
      </c>
      <c r="R468" s="66" t="n">
        <f aca="false">$B$13-K468</f>
        <v>38</v>
      </c>
      <c r="S468" s="67" t="n">
        <f aca="false">VLOOKUP($R468,$K$6:$Q$506,5)/$C$26</f>
        <v>0.131959379309271</v>
      </c>
      <c r="T468" s="68" t="n">
        <f aca="false">VLOOKUP($R468,$K$6:$Q$506,6)/$C$26</f>
        <v>7.25418292707094</v>
      </c>
      <c r="U468" s="69" t="n">
        <f aca="false">VLOOKUP($R468,$K$6:$Q$506,7)/$C$26</f>
        <v>36.7784441725123</v>
      </c>
      <c r="V468" s="28" t="s">
        <v>586</v>
      </c>
      <c r="W468" s="78" t="n">
        <f aca="false">G468*S468+H468*T468+I468*U468</f>
        <v>0</v>
      </c>
      <c r="X468" s="25"/>
      <c r="Y468" s="25"/>
      <c r="Z468" s="25"/>
    </row>
    <row r="469" customFormat="false" ht="15.75" hidden="false" customHeight="false" outlineLevel="0" collapsed="false">
      <c r="A469" s="25"/>
      <c r="B469" s="25"/>
      <c r="C469" s="25"/>
      <c r="D469" s="25"/>
      <c r="E469" s="25"/>
      <c r="F469" s="28" t="s">
        <v>587</v>
      </c>
      <c r="G469" s="103" t="n">
        <v>0</v>
      </c>
      <c r="H469" s="76" t="n">
        <v>0</v>
      </c>
      <c r="I469" s="77" t="n">
        <v>0</v>
      </c>
      <c r="J469" s="25"/>
      <c r="K469" s="61" t="n">
        <v>463</v>
      </c>
      <c r="L469" s="62" t="n">
        <f aca="false">$B$17+$B$18*EXP(-K469/$B$21)+$B$19*EXP(-K469/$B$22)+$B$20*EXP(-K469/$B$23)</f>
        <v>0.286550043180095</v>
      </c>
      <c r="M469" s="63" t="n">
        <f aca="false">EXP(-K469/$D$9)</f>
        <v>9.10882331022258E-018</v>
      </c>
      <c r="N469" s="63" t="n">
        <f aca="false">EXP(-K469/$D$8)</f>
        <v>0.0142969875890193</v>
      </c>
      <c r="O469" s="64" t="n">
        <f aca="false">(K469*$B$17+$B$18*$B$21*(1-EXP(-K469/$B$21))+$B$19*$B$22*(1-EXP(-K469/$B$22))+$B$20*$B$23*(1-EXP(-K469/$B$23)))*$C$7</f>
        <v>2.95201217011405E-013</v>
      </c>
      <c r="P469" s="64" t="n">
        <f aca="false">$D$9*(1-EXP(-K469/$D$9))*$C$9</f>
        <v>2.36561263728046E-012</v>
      </c>
      <c r="Q469" s="65" t="n">
        <f aca="false">$D$8*(1-EXP(-K469/$D$8))*$C$8</f>
        <v>3.85603328284578E-011</v>
      </c>
      <c r="R469" s="66" t="n">
        <f aca="false">$B$13-K469</f>
        <v>37</v>
      </c>
      <c r="S469" s="67" t="n">
        <f aca="false">VLOOKUP($R469,$K$6:$Q$506,5)/$C$26</f>
        <v>0.129115586632958</v>
      </c>
      <c r="T469" s="68" t="n">
        <f aca="false">VLOOKUP($R469,$K$6:$Q$506,6)/$C$26</f>
        <v>7.22749187968182</v>
      </c>
      <c r="U469" s="69" t="n">
        <f aca="false">VLOOKUP($R469,$K$6:$Q$506,7)/$C$26</f>
        <v>35.965793951765</v>
      </c>
      <c r="V469" s="28" t="s">
        <v>587</v>
      </c>
      <c r="W469" s="78" t="n">
        <f aca="false">G469*S469+H469*T469+I469*U469</f>
        <v>0</v>
      </c>
      <c r="X469" s="25"/>
      <c r="Y469" s="25"/>
      <c r="Z469" s="25"/>
    </row>
    <row r="470" customFormat="false" ht="15.75" hidden="false" customHeight="false" outlineLevel="0" collapsed="false">
      <c r="A470" s="25"/>
      <c r="B470" s="25"/>
      <c r="C470" s="25"/>
      <c r="D470" s="25"/>
      <c r="E470" s="25"/>
      <c r="F470" s="28" t="s">
        <v>588</v>
      </c>
      <c r="G470" s="103" t="n">
        <v>0</v>
      </c>
      <c r="H470" s="76" t="n">
        <v>0</v>
      </c>
      <c r="I470" s="77" t="n">
        <v>0</v>
      </c>
      <c r="J470" s="25"/>
      <c r="K470" s="61" t="n">
        <v>464</v>
      </c>
      <c r="L470" s="62" t="n">
        <f aca="false">$B$17+$B$18*EXP(-K470/$B$21)+$B$19*EXP(-K470/$B$22)+$B$20*EXP(-K470/$B$23)</f>
        <v>0.286374660615457</v>
      </c>
      <c r="M470" s="63" t="n">
        <f aca="false">EXP(-K470/$D$9)</f>
        <v>8.36869347037594E-018</v>
      </c>
      <c r="N470" s="63" t="n">
        <f aca="false">EXP(-K470/$D$8)</f>
        <v>0.0141664224039172</v>
      </c>
      <c r="O470" s="64" t="n">
        <f aca="false">(K470*$B$17+$B$18*$B$21*(1-EXP(-K470/$B$21))+$B$19*$B$22*(1-EXP(-K470/$B$22))+$B$20*$B$23*(1-EXP(-K470/$B$23)))*$C$7</f>
        <v>2.95689598171217E-013</v>
      </c>
      <c r="P470" s="64" t="n">
        <f aca="false">$D$9*(1-EXP(-K470/$D$9))*$C$9</f>
        <v>2.36561263728046E-012</v>
      </c>
      <c r="Q470" s="65" t="n">
        <f aca="false">$D$8*(1-EXP(-K470/$D$8))*$C$8</f>
        <v>3.85654404896194E-011</v>
      </c>
      <c r="R470" s="66" t="n">
        <f aca="false">$B$13-K470</f>
        <v>36</v>
      </c>
      <c r="S470" s="67" t="n">
        <f aca="false">VLOOKUP($R470,$K$6:$Q$506,5)/$C$26</f>
        <v>0.126253623516268</v>
      </c>
      <c r="T470" s="68" t="n">
        <f aca="false">VLOOKUP($R470,$K$6:$Q$506,6)/$C$26</f>
        <v>7.19844026780323</v>
      </c>
      <c r="U470" s="69" t="n">
        <f aca="false">VLOOKUP($R470,$K$6:$Q$506,7)/$C$26</f>
        <v>35.1456539200075</v>
      </c>
      <c r="V470" s="28" t="s">
        <v>588</v>
      </c>
      <c r="W470" s="78" t="n">
        <f aca="false">G470*S470+H470*T470+I470*U470</f>
        <v>0</v>
      </c>
      <c r="X470" s="25"/>
      <c r="Y470" s="25"/>
      <c r="Z470" s="25"/>
    </row>
    <row r="471" customFormat="false" ht="15.75" hidden="false" customHeight="false" outlineLevel="0" collapsed="false">
      <c r="A471" s="25"/>
      <c r="B471" s="25"/>
      <c r="C471" s="25"/>
      <c r="D471" s="25"/>
      <c r="E471" s="25"/>
      <c r="F471" s="28" t="s">
        <v>589</v>
      </c>
      <c r="G471" s="103" t="n">
        <v>0</v>
      </c>
      <c r="H471" s="76" t="n">
        <v>0</v>
      </c>
      <c r="I471" s="77" t="n">
        <v>0</v>
      </c>
      <c r="J471" s="25"/>
      <c r="K471" s="61" t="n">
        <v>465</v>
      </c>
      <c r="L471" s="62" t="n">
        <f aca="false">$B$17+$B$18*EXP(-K471/$B$21)+$B$19*EXP(-K471/$B$22)+$B$20*EXP(-K471/$B$23)</f>
        <v>0.28619972275528</v>
      </c>
      <c r="M471" s="63" t="n">
        <f aca="false">EXP(-K471/$D$9)</f>
        <v>7.6887022632785E-018</v>
      </c>
      <c r="N471" s="63" t="n">
        <f aca="false">EXP(-K471/$D$8)</f>
        <v>0.0140370495866097</v>
      </c>
      <c r="O471" s="64" t="n">
        <f aca="false">(K471*$B$17+$B$18*$B$21*(1-EXP(-K471/$B$21))+$B$19*$B$22*(1-EXP(-K471/$B$22))+$B$20*$B$23*(1-EXP(-K471/$B$23)))*$C$7</f>
        <v>2.96177680705706E-013</v>
      </c>
      <c r="P471" s="64" t="n">
        <f aca="false">$D$9*(1-EXP(-K471/$D$9))*$C$9</f>
        <v>2.36561263728046E-012</v>
      </c>
      <c r="Q471" s="65" t="n">
        <f aca="false">$D$8*(1-EXP(-K471/$D$8))*$C$8</f>
        <v>3.85705015057992E-011</v>
      </c>
      <c r="R471" s="66" t="n">
        <f aca="false">$B$13-K471</f>
        <v>35</v>
      </c>
      <c r="S471" s="67" t="n">
        <f aca="false">VLOOKUP($R471,$K$6:$Q$506,5)/$C$26</f>
        <v>0.123373041627968</v>
      </c>
      <c r="T471" s="68" t="n">
        <f aca="false">VLOOKUP($R471,$K$6:$Q$506,6)/$C$26</f>
        <v>7.16681932238134</v>
      </c>
      <c r="U471" s="69" t="n">
        <f aca="false">VLOOKUP($R471,$K$6:$Q$506,7)/$C$26</f>
        <v>34.31795504721</v>
      </c>
      <c r="V471" s="28" t="s">
        <v>589</v>
      </c>
      <c r="W471" s="78" t="n">
        <f aca="false">G471*S471+H471*T471+I471*U471</f>
        <v>0</v>
      </c>
      <c r="X471" s="25"/>
      <c r="Y471" s="25"/>
      <c r="Z471" s="25"/>
    </row>
    <row r="472" customFormat="false" ht="15.75" hidden="false" customHeight="false" outlineLevel="0" collapsed="false">
      <c r="A472" s="25"/>
      <c r="B472" s="25"/>
      <c r="C472" s="25"/>
      <c r="D472" s="25"/>
      <c r="E472" s="25"/>
      <c r="F472" s="28" t="s">
        <v>590</v>
      </c>
      <c r="G472" s="103" t="n">
        <v>0</v>
      </c>
      <c r="H472" s="76" t="n">
        <v>0</v>
      </c>
      <c r="I472" s="77" t="n">
        <v>0</v>
      </c>
      <c r="J472" s="25"/>
      <c r="K472" s="61" t="n">
        <v>466</v>
      </c>
      <c r="L472" s="62" t="n">
        <f aca="false">$B$17+$B$18*EXP(-K472/$B$21)+$B$19*EXP(-K472/$B$22)+$B$20*EXP(-K472/$B$23)</f>
        <v>0.286025228457632</v>
      </c>
      <c r="M472" s="63" t="n">
        <f aca="false">EXP(-K472/$D$9)</f>
        <v>7.06396317449166E-018</v>
      </c>
      <c r="N472" s="63" t="n">
        <f aca="false">EXP(-K472/$D$8)</f>
        <v>0.0139088582479692</v>
      </c>
      <c r="O472" s="64" t="n">
        <f aca="false">(K472*$B$17+$B$18*$B$21*(1-EXP(-K472/$B$21))+$B$19*$B$22*(1-EXP(-K472/$B$22))+$B$20*$B$23*(1-EXP(-K472/$B$23)))*$C$7</f>
        <v>2.96665465372063E-013</v>
      </c>
      <c r="P472" s="64" t="n">
        <f aca="false">$D$9*(1-EXP(-K472/$D$9))*$C$9</f>
        <v>2.36561263728046E-012</v>
      </c>
      <c r="Q472" s="65" t="n">
        <f aca="false">$D$8*(1-EXP(-K472/$D$8))*$C$8</f>
        <v>3.85755163029759E-011</v>
      </c>
      <c r="R472" s="66" t="n">
        <f aca="false">$B$13-K472</f>
        <v>34</v>
      </c>
      <c r="S472" s="67" t="n">
        <f aca="false">VLOOKUP($R472,$K$6:$Q$506,5)/$C$26</f>
        <v>0.120473376411247</v>
      </c>
      <c r="T472" s="68" t="n">
        <f aca="false">VLOOKUP($R472,$K$6:$Q$506,6)/$C$26</f>
        <v>7.13240181076263</v>
      </c>
      <c r="U472" s="69" t="n">
        <f aca="false">VLOOKUP($R472,$K$6:$Q$506,7)/$C$26</f>
        <v>33.4826276671257</v>
      </c>
      <c r="V472" s="28" t="s">
        <v>590</v>
      </c>
      <c r="W472" s="78" t="n">
        <f aca="false">G472*S472+H472*T472+I472*U472</f>
        <v>0</v>
      </c>
      <c r="X472" s="25"/>
      <c r="Y472" s="25"/>
      <c r="Z472" s="25"/>
    </row>
    <row r="473" customFormat="false" ht="15.75" hidden="false" customHeight="false" outlineLevel="0" collapsed="false">
      <c r="A473" s="25"/>
      <c r="B473" s="25"/>
      <c r="C473" s="25"/>
      <c r="D473" s="25"/>
      <c r="E473" s="25"/>
      <c r="F473" s="28" t="s">
        <v>591</v>
      </c>
      <c r="G473" s="103" t="n">
        <v>0</v>
      </c>
      <c r="H473" s="76" t="n">
        <v>0</v>
      </c>
      <c r="I473" s="77" t="n">
        <v>0</v>
      </c>
      <c r="J473" s="25"/>
      <c r="K473" s="61" t="n">
        <v>467</v>
      </c>
      <c r="L473" s="62" t="n">
        <f aca="false">$B$17+$B$18*EXP(-K473/$B$21)+$B$19*EXP(-K473/$B$22)+$B$20*EXP(-K473/$B$23)</f>
        <v>0.285851176583898</v>
      </c>
      <c r="M473" s="63" t="n">
        <f aca="false">EXP(-K473/$D$9)</f>
        <v>6.48998673923113E-018</v>
      </c>
      <c r="N473" s="63" t="n">
        <f aca="false">EXP(-K473/$D$8)</f>
        <v>0.0137818375983115</v>
      </c>
      <c r="O473" s="64" t="n">
        <f aca="false">(K473*$B$17+$B$18*$B$21*(1-EXP(-K473/$B$21))+$B$19*$B$22*(1-EXP(-K473/$B$22))+$B$20*$B$23*(1-EXP(-K473/$B$23)))*$C$7</f>
        <v>2.97152952925532E-013</v>
      </c>
      <c r="P473" s="64" t="n">
        <f aca="false">$D$9*(1-EXP(-K473/$D$9))*$C$9</f>
        <v>2.36561263728046E-012</v>
      </c>
      <c r="Q473" s="65" t="n">
        <f aca="false">$D$8*(1-EXP(-K473/$D$8))*$C$8</f>
        <v>3.85804853032379E-011</v>
      </c>
      <c r="R473" s="66" t="n">
        <f aca="false">$B$13-K473</f>
        <v>33</v>
      </c>
      <c r="S473" s="67" t="n">
        <f aca="false">VLOOKUP($R473,$K$6:$Q$506,5)/$C$26</f>
        <v>0.117554145596492</v>
      </c>
      <c r="T473" s="68" t="n">
        <f aca="false">VLOOKUP($R473,$K$6:$Q$506,6)/$C$26</f>
        <v>7.09494040376735</v>
      </c>
      <c r="U473" s="69" t="n">
        <f aca="false">VLOOKUP($R473,$K$6:$Q$506,7)/$C$26</f>
        <v>32.6396014714272</v>
      </c>
      <c r="V473" s="28" t="s">
        <v>591</v>
      </c>
      <c r="W473" s="78" t="n">
        <f aca="false">G473*S473+H473*T473+I473*U473</f>
        <v>0</v>
      </c>
      <c r="X473" s="25"/>
      <c r="Y473" s="25"/>
      <c r="Z473" s="25"/>
    </row>
    <row r="474" customFormat="false" ht="15.75" hidden="false" customHeight="false" outlineLevel="0" collapsed="false">
      <c r="A474" s="25"/>
      <c r="B474" s="25"/>
      <c r="C474" s="25"/>
      <c r="D474" s="25"/>
      <c r="E474" s="25"/>
      <c r="F474" s="28" t="s">
        <v>592</v>
      </c>
      <c r="G474" s="103" t="n">
        <v>0</v>
      </c>
      <c r="H474" s="76" t="n">
        <v>0</v>
      </c>
      <c r="I474" s="77" t="n">
        <v>0</v>
      </c>
      <c r="J474" s="25"/>
      <c r="K474" s="61" t="n">
        <v>468</v>
      </c>
      <c r="L474" s="62" t="n">
        <f aca="false">$B$17+$B$18*EXP(-K474/$B$21)+$B$19*EXP(-K474/$B$22)+$B$20*EXP(-K474/$B$23)</f>
        <v>0.285677565998765</v>
      </c>
      <c r="M474" s="63" t="n">
        <f aca="false">EXP(-K474/$D$9)</f>
        <v>5.96264828042897E-018</v>
      </c>
      <c r="N474" s="63" t="n">
        <f aca="false">EXP(-K474/$D$8)</f>
        <v>0.0136559769464877</v>
      </c>
      <c r="O474" s="64" t="n">
        <f aca="false">(K474*$B$17+$B$18*$B$21*(1-EXP(-K474/$B$21))+$B$19*$B$22*(1-EXP(-K474/$B$22))+$B$20*$B$23*(1-EXP(-K474/$B$23)))*$C$7</f>
        <v>2.97640144119421E-013</v>
      </c>
      <c r="P474" s="64" t="n">
        <f aca="false">$D$9*(1-EXP(-K474/$D$9))*$C$9</f>
        <v>2.36561263728046E-012</v>
      </c>
      <c r="Q474" s="65" t="n">
        <f aca="false">$D$8*(1-EXP(-K474/$D$8))*$C$8</f>
        <v>3.85854089248189E-011</v>
      </c>
      <c r="R474" s="66" t="n">
        <f aca="false">$B$13-K474</f>
        <v>32</v>
      </c>
      <c r="S474" s="67" t="n">
        <f aca="false">VLOOKUP($R474,$K$6:$Q$506,5)/$C$26</f>
        <v>0.114614847401444</v>
      </c>
      <c r="T474" s="68" t="n">
        <f aca="false">VLOOKUP($R474,$K$6:$Q$506,6)/$C$26</f>
        <v>7.05416589834662</v>
      </c>
      <c r="U474" s="69" t="n">
        <f aca="false">VLOOKUP($R474,$K$6:$Q$506,7)/$C$26</f>
        <v>31.7888055037885</v>
      </c>
      <c r="V474" s="28" t="s">
        <v>592</v>
      </c>
      <c r="W474" s="78" t="n">
        <f aca="false">G474*S474+H474*T474+I474*U474</f>
        <v>0</v>
      </c>
      <c r="X474" s="25"/>
      <c r="Y474" s="25"/>
      <c r="Z474" s="25"/>
    </row>
    <row r="475" customFormat="false" ht="15.75" hidden="false" customHeight="false" outlineLevel="0" collapsed="false">
      <c r="A475" s="25"/>
      <c r="B475" s="25"/>
      <c r="C475" s="25"/>
      <c r="D475" s="25"/>
      <c r="E475" s="25"/>
      <c r="F475" s="28" t="s">
        <v>593</v>
      </c>
      <c r="G475" s="103" t="n">
        <v>0</v>
      </c>
      <c r="H475" s="76" t="n">
        <v>0</v>
      </c>
      <c r="I475" s="77" t="n">
        <v>0</v>
      </c>
      <c r="J475" s="25"/>
      <c r="K475" s="61" t="n">
        <v>469</v>
      </c>
      <c r="L475" s="62" t="n">
        <f aca="false">$B$17+$B$18*EXP(-K475/$B$21)+$B$19*EXP(-K475/$B$22)+$B$20*EXP(-K475/$B$23)</f>
        <v>0.285504395570197</v>
      </c>
      <c r="M475" s="63" t="n">
        <f aca="false">EXP(-K475/$D$9)</f>
        <v>5.47815826821158E-018</v>
      </c>
      <c r="N475" s="63" t="n">
        <f aca="false">EXP(-K475/$D$8)</f>
        <v>0.0135312656989842</v>
      </c>
      <c r="O475" s="64" t="n">
        <f aca="false">(K475*$B$17+$B$18*$B$21*(1-EXP(-K475/$B$21))+$B$19*$B$22*(1-EXP(-K475/$B$22))+$B$20*$B$23*(1-EXP(-K475/$B$23)))*$C$7</f>
        <v>2.98127039705105E-013</v>
      </c>
      <c r="P475" s="64" t="n">
        <f aca="false">$D$9*(1-EXP(-K475/$D$9))*$C$9</f>
        <v>2.36561263728046E-012</v>
      </c>
      <c r="Q475" s="65" t="n">
        <f aca="false">$D$8*(1-EXP(-K475/$D$8))*$C$8</f>
        <v>3.85902875821331E-011</v>
      </c>
      <c r="R475" s="66" t="n">
        <f aca="false">$B$13-K475</f>
        <v>31</v>
      </c>
      <c r="S475" s="67" t="n">
        <f aca="false">VLOOKUP($R475,$K$6:$Q$506,5)/$C$26</f>
        <v>0.111654958339068</v>
      </c>
      <c r="T475" s="68" t="n">
        <f aca="false">VLOOKUP($R475,$K$6:$Q$506,6)/$C$26</f>
        <v>7.00978528305059</v>
      </c>
      <c r="U475" s="69" t="n">
        <f aca="false">VLOOKUP($R475,$K$6:$Q$506,7)/$C$26</f>
        <v>30.9301681539129</v>
      </c>
      <c r="V475" s="28" t="s">
        <v>593</v>
      </c>
      <c r="W475" s="78" t="n">
        <f aca="false">G475*S475+H475*T475+I475*U475</f>
        <v>0</v>
      </c>
      <c r="X475" s="25"/>
      <c r="Y475" s="25"/>
      <c r="Z475" s="25"/>
    </row>
    <row r="476" customFormat="false" ht="15.75" hidden="false" customHeight="false" outlineLevel="0" collapsed="false">
      <c r="A476" s="25"/>
      <c r="B476" s="25"/>
      <c r="C476" s="25"/>
      <c r="D476" s="25"/>
      <c r="E476" s="25"/>
      <c r="F476" s="28" t="s">
        <v>594</v>
      </c>
      <c r="G476" s="103" t="n">
        <v>0</v>
      </c>
      <c r="H476" s="76" t="n">
        <v>0</v>
      </c>
      <c r="I476" s="77" t="n">
        <v>0</v>
      </c>
      <c r="J476" s="25"/>
      <c r="K476" s="61" t="n">
        <v>470</v>
      </c>
      <c r="L476" s="62" t="n">
        <f aca="false">$B$17+$B$18*EXP(-K476/$B$21)+$B$19*EXP(-K476/$B$22)+$B$20*EXP(-K476/$B$23)</f>
        <v>0.285331664169417</v>
      </c>
      <c r="M476" s="63" t="n">
        <f aca="false">EXP(-K476/$D$9)</f>
        <v>5.03303508779419E-018</v>
      </c>
      <c r="N476" s="63" t="n">
        <f aca="false">EXP(-K476/$D$8)</f>
        <v>0.0134076933590312</v>
      </c>
      <c r="O476" s="64" t="n">
        <f aca="false">(K476*$B$17+$B$18*$B$21*(1-EXP(-K476/$B$21))+$B$19*$B$22*(1-EXP(-K476/$B$22))+$B$20*$B$23*(1-EXP(-K476/$B$23)))*$C$7</f>
        <v>2.9861364043203E-013</v>
      </c>
      <c r="P476" s="64" t="n">
        <f aca="false">$D$9*(1-EXP(-K476/$D$9))*$C$9</f>
        <v>2.36561263728046E-012</v>
      </c>
      <c r="Q476" s="65" t="n">
        <f aca="false">$D$8*(1-EXP(-K476/$D$8))*$C$8</f>
        <v>3.85951216858104E-011</v>
      </c>
      <c r="R476" s="66" t="n">
        <f aca="false">$B$13-K476</f>
        <v>30</v>
      </c>
      <c r="S476" s="67" t="n">
        <f aca="false">VLOOKUP($R476,$K$6:$Q$506,5)/$C$26</f>
        <v>0.108673930532751</v>
      </c>
      <c r="T476" s="68" t="n">
        <f aca="false">VLOOKUP($R476,$K$6:$Q$506,6)/$C$26</f>
        <v>6.96147963240614</v>
      </c>
      <c r="U476" s="69" t="n">
        <f aca="false">VLOOKUP($R476,$K$6:$Q$506,7)/$C$26</f>
        <v>30.0636171515055</v>
      </c>
      <c r="V476" s="28" t="s">
        <v>594</v>
      </c>
      <c r="W476" s="78" t="n">
        <f aca="false">G476*S476+H476*T476+I476*U476</f>
        <v>0</v>
      </c>
      <c r="X476" s="25"/>
      <c r="Y476" s="25"/>
      <c r="Z476" s="25"/>
    </row>
    <row r="477" customFormat="false" ht="15.75" hidden="false" customHeight="false" outlineLevel="0" collapsed="false">
      <c r="A477" s="25"/>
      <c r="B477" s="25"/>
      <c r="C477" s="25"/>
      <c r="D477" s="25"/>
      <c r="E477" s="25"/>
      <c r="F477" s="28" t="s">
        <v>595</v>
      </c>
      <c r="G477" s="103" t="n">
        <v>0</v>
      </c>
      <c r="H477" s="76" t="n">
        <v>0</v>
      </c>
      <c r="I477" s="77" t="n">
        <v>0</v>
      </c>
      <c r="J477" s="25"/>
      <c r="K477" s="61" t="n">
        <v>471</v>
      </c>
      <c r="L477" s="62" t="n">
        <f aca="false">$B$17+$B$18*EXP(-K477/$B$21)+$B$19*EXP(-K477/$B$22)+$B$20*EXP(-K477/$B$23)</f>
        <v>0.28515937067089</v>
      </c>
      <c r="M477" s="63" t="n">
        <f aca="false">EXP(-K477/$D$9)</f>
        <v>4.62408002009724E-018</v>
      </c>
      <c r="N477" s="63" t="n">
        <f aca="false">EXP(-K477/$D$8)</f>
        <v>0.0132852495257192</v>
      </c>
      <c r="O477" s="64" t="n">
        <f aca="false">(K477*$B$17+$B$18*$B$21*(1-EXP(-K477/$B$21))+$B$19*$B$22*(1-EXP(-K477/$B$22))+$B$20*$B$23*(1-EXP(-K477/$B$23)))*$C$7</f>
        <v>2.99099947047723E-013</v>
      </c>
      <c r="P477" s="64" t="n">
        <f aca="false">$D$9*(1-EXP(-K477/$D$9))*$C$9</f>
        <v>2.36561263728046E-012</v>
      </c>
      <c r="Q477" s="65" t="n">
        <f aca="false">$D$8*(1-EXP(-K477/$D$8))*$C$8</f>
        <v>3.85999116427303E-011</v>
      </c>
      <c r="R477" s="66" t="n">
        <f aca="false">$B$13-K477</f>
        <v>29</v>
      </c>
      <c r="S477" s="67" t="n">
        <f aca="false">VLOOKUP($R477,$K$6:$Q$506,5)/$C$26</f>
        <v>0.105671188412168</v>
      </c>
      <c r="T477" s="68" t="n">
        <f aca="false">VLOOKUP($R477,$K$6:$Q$506,6)/$C$26</f>
        <v>6.90890181507262</v>
      </c>
      <c r="U477" s="69" t="n">
        <f aca="false">VLOOKUP($R477,$K$6:$Q$506,7)/$C$26</f>
        <v>29.1890795601907</v>
      </c>
      <c r="V477" s="28" t="s">
        <v>595</v>
      </c>
      <c r="W477" s="78" t="n">
        <f aca="false">G477*S477+H477*T477+I477*U477</f>
        <v>0</v>
      </c>
      <c r="X477" s="25"/>
      <c r="Y477" s="25"/>
      <c r="Z477" s="25"/>
    </row>
    <row r="478" customFormat="false" ht="15.75" hidden="false" customHeight="false" outlineLevel="0" collapsed="false">
      <c r="A478" s="25"/>
      <c r="B478" s="25"/>
      <c r="C478" s="25"/>
      <c r="D478" s="25"/>
      <c r="E478" s="25"/>
      <c r="F478" s="28" t="s">
        <v>596</v>
      </c>
      <c r="G478" s="103" t="n">
        <v>0</v>
      </c>
      <c r="H478" s="76" t="n">
        <v>0</v>
      </c>
      <c r="I478" s="77" t="n">
        <v>0</v>
      </c>
      <c r="J478" s="25"/>
      <c r="K478" s="61" t="n">
        <v>472</v>
      </c>
      <c r="L478" s="62" t="n">
        <f aca="false">$B$17+$B$18*EXP(-K478/$B$21)+$B$19*EXP(-K478/$B$22)+$B$20*EXP(-K478/$B$23)</f>
        <v>0.284987513952306</v>
      </c>
      <c r="M478" s="63" t="n">
        <f aca="false">EXP(-K478/$D$9)</f>
        <v>4.24835425529159E-018</v>
      </c>
      <c r="N478" s="63" t="n">
        <f aca="false">EXP(-K478/$D$8)</f>
        <v>0.0131639238931233</v>
      </c>
      <c r="O478" s="64" t="n">
        <f aca="false">(K478*$B$17+$B$18*$B$21*(1-EXP(-K478/$B$21))+$B$19*$B$22*(1-EXP(-K478/$B$22))+$B$20*$B$23*(1-EXP(-K478/$B$23)))*$C$7</f>
        <v>2.99585960297793E-013</v>
      </c>
      <c r="P478" s="64" t="n">
        <f aca="false">$D$9*(1-EXP(-K478/$D$9))*$C$9</f>
        <v>2.36561263728046E-012</v>
      </c>
      <c r="Q478" s="65" t="n">
        <f aca="false">$D$8*(1-EXP(-K478/$D$8))*$C$8</f>
        <v>3.86046578560569E-011</v>
      </c>
      <c r="R478" s="66" t="n">
        <f aca="false">$B$13-K478</f>
        <v>28</v>
      </c>
      <c r="S478" s="67" t="n">
        <f aca="false">VLOOKUP($R478,$K$6:$Q$506,5)/$C$26</f>
        <v>0.10264612463015</v>
      </c>
      <c r="T478" s="68" t="n">
        <f aca="false">VLOOKUP($R478,$K$6:$Q$506,6)/$C$26</f>
        <v>6.85167399930621</v>
      </c>
      <c r="U478" s="69" t="n">
        <f aca="false">VLOOKUP($R478,$K$6:$Q$506,7)/$C$26</f>
        <v>28.3064817713727</v>
      </c>
      <c r="V478" s="28" t="s">
        <v>596</v>
      </c>
      <c r="W478" s="78" t="n">
        <f aca="false">G478*S478+H478*T478+I478*U478</f>
        <v>0</v>
      </c>
      <c r="X478" s="25"/>
      <c r="Y478" s="25"/>
      <c r="Z478" s="25"/>
    </row>
    <row r="479" customFormat="false" ht="15.75" hidden="false" customHeight="false" outlineLevel="0" collapsed="false">
      <c r="A479" s="25"/>
      <c r="B479" s="25"/>
      <c r="C479" s="25"/>
      <c r="D479" s="25"/>
      <c r="E479" s="25"/>
      <c r="F479" s="28" t="s">
        <v>597</v>
      </c>
      <c r="G479" s="103" t="n">
        <v>0</v>
      </c>
      <c r="H479" s="76" t="n">
        <v>0</v>
      </c>
      <c r="I479" s="77" t="n">
        <v>0</v>
      </c>
      <c r="J479" s="25"/>
      <c r="K479" s="61" t="n">
        <v>473</v>
      </c>
      <c r="L479" s="62" t="n">
        <f aca="false">$B$17+$B$18*EXP(-K479/$B$21)+$B$19*EXP(-K479/$B$22)+$B$20*EXP(-K479/$B$23)</f>
        <v>0.284816092894554</v>
      </c>
      <c r="M479" s="63" t="n">
        <f aca="false">EXP(-K479/$D$9)</f>
        <v>3.90315777408946E-018</v>
      </c>
      <c r="N479" s="63" t="n">
        <f aca="false">EXP(-K479/$D$8)</f>
        <v>0.0130437062494362</v>
      </c>
      <c r="O479" s="64" t="n">
        <f aca="false">(K479*$B$17+$B$18*$B$21*(1-EXP(-K479/$B$21))+$B$19*$B$22*(1-EXP(-K479/$B$22))+$B$20*$B$23*(1-EXP(-K479/$B$23)))*$C$7</f>
        <v>3.00071680925938E-013</v>
      </c>
      <c r="P479" s="64" t="n">
        <f aca="false">$D$9*(1-EXP(-K479/$D$9))*$C$9</f>
        <v>2.36561263728046E-012</v>
      </c>
      <c r="Q479" s="65" t="n">
        <f aca="false">$D$8*(1-EXP(-K479/$D$8))*$C$8</f>
        <v>3.86093607252721E-011</v>
      </c>
      <c r="R479" s="66" t="n">
        <f aca="false">$B$13-K479</f>
        <v>27</v>
      </c>
      <c r="S479" s="67" t="n">
        <f aca="false">VLOOKUP($R479,$K$6:$Q$506,5)/$C$26</f>
        <v>0.0995980949991623</v>
      </c>
      <c r="T479" s="68" t="n">
        <f aca="false">VLOOKUP($R479,$K$6:$Q$506,6)/$C$26</f>
        <v>6.78938493780677</v>
      </c>
      <c r="U479" s="69" t="n">
        <f aca="false">VLOOKUP($R479,$K$6:$Q$506,7)/$C$26</f>
        <v>27.4157494980404</v>
      </c>
      <c r="V479" s="28" t="s">
        <v>597</v>
      </c>
      <c r="W479" s="78" t="n">
        <f aca="false">G479*S479+H479*T479+I479*U479</f>
        <v>0</v>
      </c>
      <c r="X479" s="25"/>
      <c r="Y479" s="25"/>
      <c r="Z479" s="25"/>
    </row>
    <row r="480" customFormat="false" ht="15.75" hidden="false" customHeight="false" outlineLevel="0" collapsed="false">
      <c r="A480" s="25"/>
      <c r="B480" s="25"/>
      <c r="C480" s="25"/>
      <c r="D480" s="25"/>
      <c r="E480" s="25"/>
      <c r="F480" s="28" t="s">
        <v>598</v>
      </c>
      <c r="G480" s="103" t="n">
        <v>0</v>
      </c>
      <c r="H480" s="76" t="n">
        <v>0</v>
      </c>
      <c r="I480" s="77" t="n">
        <v>0</v>
      </c>
      <c r="J480" s="25"/>
      <c r="K480" s="61" t="n">
        <v>474</v>
      </c>
      <c r="L480" s="62" t="n">
        <f aca="false">$B$17+$B$18*EXP(-K480/$B$21)+$B$19*EXP(-K480/$B$22)+$B$20*EXP(-K480/$B$23)</f>
        <v>0.284645106381714</v>
      </c>
      <c r="M480" s="63" t="n">
        <f aca="false">EXP(-K480/$D$9)</f>
        <v>3.58600994501795E-018</v>
      </c>
      <c r="N480" s="63" t="n">
        <f aca="false">EXP(-K480/$D$8)</f>
        <v>0.0129245864761083</v>
      </c>
      <c r="O480" s="64" t="n">
        <f aca="false">(K480*$B$17+$B$18*$B$21*(1-EXP(-K480/$B$21))+$B$19*$B$22*(1-EXP(-K480/$B$22))+$B$20*$B$23*(1-EXP(-K480/$B$23)))*$C$7</f>
        <v>3.00557109673953E-013</v>
      </c>
      <c r="P480" s="64" t="n">
        <f aca="false">$D$9*(1-EXP(-K480/$D$9))*$C$9</f>
        <v>2.36561263728046E-012</v>
      </c>
      <c r="Q480" s="65" t="n">
        <f aca="false">$D$8*(1-EXP(-K480/$D$8))*$C$8</f>
        <v>3.86140206462099E-011</v>
      </c>
      <c r="R480" s="66" t="n">
        <f aca="false">$B$13-K480</f>
        <v>26</v>
      </c>
      <c r="S480" s="67" t="n">
        <f aca="false">VLOOKUP($R480,$K$6:$Q$506,5)/$C$26</f>
        <v>0.0965264121934087</v>
      </c>
      <c r="T480" s="68" t="n">
        <f aca="false">VLOOKUP($R480,$K$6:$Q$506,6)/$C$26</f>
        <v>6.7215870124357</v>
      </c>
      <c r="U480" s="69" t="n">
        <f aca="false">VLOOKUP($R480,$K$6:$Q$506,7)/$C$26</f>
        <v>26.5168077685145</v>
      </c>
      <c r="V480" s="28" t="s">
        <v>598</v>
      </c>
      <c r="W480" s="78" t="n">
        <f aca="false">G480*S480+H480*T480+I480*U480</f>
        <v>0</v>
      </c>
      <c r="X480" s="25"/>
      <c r="Y480" s="25"/>
      <c r="Z480" s="25"/>
    </row>
    <row r="481" customFormat="false" ht="15.75" hidden="false" customHeight="false" outlineLevel="0" collapsed="false">
      <c r="A481" s="25"/>
      <c r="B481" s="25"/>
      <c r="C481" s="25"/>
      <c r="D481" s="25"/>
      <c r="E481" s="25"/>
      <c r="F481" s="28" t="s">
        <v>599</v>
      </c>
      <c r="G481" s="103" t="n">
        <v>0</v>
      </c>
      <c r="H481" s="76" t="n">
        <v>0</v>
      </c>
      <c r="I481" s="77" t="n">
        <v>0</v>
      </c>
      <c r="J481" s="25"/>
      <c r="K481" s="61" t="n">
        <v>475</v>
      </c>
      <c r="L481" s="62" t="n">
        <f aca="false">$B$17+$B$18*EXP(-K481/$B$21)+$B$19*EXP(-K481/$B$22)+$B$20*EXP(-K481/$B$23)</f>
        <v>0.284474553301033</v>
      </c>
      <c r="M481" s="63" t="n">
        <f aca="false">EXP(-K481/$D$9)</f>
        <v>3.29463169824527E-018</v>
      </c>
      <c r="N481" s="63" t="n">
        <f aca="false">EXP(-K481/$D$8)</f>
        <v>0.0128065545469964</v>
      </c>
      <c r="O481" s="64" t="n">
        <f aca="false">(K481*$B$17+$B$18*$B$21*(1-EXP(-K481/$B$21))+$B$19*$B$22*(1-EXP(-K481/$B$22))+$B$20*$B$23*(1-EXP(-K481/$B$23)))*$C$7</f>
        <v>3.01042247281731E-013</v>
      </c>
      <c r="P481" s="64" t="n">
        <f aca="false">$D$9*(1-EXP(-K481/$D$9))*$C$9</f>
        <v>2.36561263728046E-012</v>
      </c>
      <c r="Q481" s="65" t="n">
        <f aca="false">$D$8*(1-EXP(-K481/$D$8))*$C$8</f>
        <v>3.86186380110892E-011</v>
      </c>
      <c r="R481" s="66" t="n">
        <f aca="false">$B$13-K481</f>
        <v>25</v>
      </c>
      <c r="S481" s="67" t="n">
        <f aca="false">VLOOKUP($R481,$K$6:$Q$506,5)/$C$26</f>
        <v>0.0934303378961897</v>
      </c>
      <c r="T481" s="68" t="n">
        <f aca="false">VLOOKUP($R481,$K$6:$Q$506,6)/$C$26</f>
        <v>6.64779301756769</v>
      </c>
      <c r="U481" s="69" t="n">
        <f aca="false">VLOOKUP($R481,$K$6:$Q$506,7)/$C$26</f>
        <v>25.6095809201376</v>
      </c>
      <c r="V481" s="28" t="s">
        <v>599</v>
      </c>
      <c r="W481" s="78" t="n">
        <f aca="false">G481*S481+H481*T481+I481*U481</f>
        <v>0</v>
      </c>
      <c r="X481" s="25"/>
      <c r="Y481" s="25"/>
      <c r="Z481" s="25"/>
    </row>
    <row r="482" customFormat="false" ht="15.75" hidden="false" customHeight="false" outlineLevel="0" collapsed="false">
      <c r="A482" s="25"/>
      <c r="B482" s="25"/>
      <c r="C482" s="25"/>
      <c r="D482" s="25"/>
      <c r="E482" s="25"/>
      <c r="F482" s="28" t="s">
        <v>600</v>
      </c>
      <c r="G482" s="103" t="n">
        <v>0</v>
      </c>
      <c r="H482" s="76" t="n">
        <v>0</v>
      </c>
      <c r="I482" s="77" t="n">
        <v>0</v>
      </c>
      <c r="J482" s="25"/>
      <c r="K482" s="61" t="n">
        <v>476</v>
      </c>
      <c r="L482" s="62" t="n">
        <f aca="false">$B$17+$B$18*EXP(-K482/$B$21)+$B$19*EXP(-K482/$B$22)+$B$20*EXP(-K482/$B$23)</f>
        <v>0.28430443254291</v>
      </c>
      <c r="M482" s="63" t="n">
        <f aca="false">EXP(-K482/$D$9)</f>
        <v>3.02692914785774E-018</v>
      </c>
      <c r="N482" s="63" t="n">
        <f aca="false">EXP(-K482/$D$8)</f>
        <v>0.0126896005275194</v>
      </c>
      <c r="O482" s="64" t="n">
        <f aca="false">(K482*$B$17+$B$18*$B$21*(1-EXP(-K482/$B$21))+$B$19*$B$22*(1-EXP(-K482/$B$22))+$B$20*$B$23*(1-EXP(-K482/$B$23)))*$C$7</f>
        <v>3.01527094487271E-013</v>
      </c>
      <c r="P482" s="64" t="n">
        <f aca="false">$D$9*(1-EXP(-K482/$D$9))*$C$9</f>
        <v>2.36561263728046E-012</v>
      </c>
      <c r="Q482" s="65" t="n">
        <f aca="false">$D$8*(1-EXP(-K482/$D$8))*$C$8</f>
        <v>3.86232132085471E-011</v>
      </c>
      <c r="R482" s="66" t="n">
        <f aca="false">$B$13-K482</f>
        <v>24</v>
      </c>
      <c r="S482" s="67" t="n">
        <f aca="false">VLOOKUP($R482,$K$6:$Q$506,5)/$C$26</f>
        <v>0.0903090729884516</v>
      </c>
      <c r="T482" s="68" t="n">
        <f aca="false">VLOOKUP($R482,$K$6:$Q$506,6)/$C$26</f>
        <v>6.56747265896124</v>
      </c>
      <c r="U482" s="69" t="n">
        <f aca="false">VLOOKUP($R482,$K$6:$Q$506,7)/$C$26</f>
        <v>24.6939925929052</v>
      </c>
      <c r="V482" s="28" t="s">
        <v>600</v>
      </c>
      <c r="W482" s="78" t="n">
        <f aca="false">G482*S482+H482*T482+I482*U482</f>
        <v>0</v>
      </c>
      <c r="X482" s="25"/>
      <c r="Y482" s="25"/>
      <c r="Z482" s="25"/>
    </row>
    <row r="483" customFormat="false" ht="15.75" hidden="false" customHeight="false" outlineLevel="0" collapsed="false">
      <c r="A483" s="25"/>
      <c r="B483" s="25"/>
      <c r="C483" s="25"/>
      <c r="D483" s="25"/>
      <c r="E483" s="25"/>
      <c r="F483" s="28" t="s">
        <v>601</v>
      </c>
      <c r="G483" s="103" t="n">
        <v>0</v>
      </c>
      <c r="H483" s="76" t="n">
        <v>0</v>
      </c>
      <c r="I483" s="77" t="n">
        <v>0</v>
      </c>
      <c r="J483" s="25"/>
      <c r="K483" s="61" t="n">
        <v>477</v>
      </c>
      <c r="L483" s="62" t="n">
        <f aca="false">$B$17+$B$18*EXP(-K483/$B$21)+$B$19*EXP(-K483/$B$22)+$B$20*EXP(-K483/$B$23)</f>
        <v>0.284134743000877</v>
      </c>
      <c r="M483" s="63" t="n">
        <f aca="false">EXP(-K483/$D$9)</f>
        <v>2.78097854489489E-018</v>
      </c>
      <c r="N483" s="63" t="n">
        <f aca="false">EXP(-K483/$D$8)</f>
        <v>0.0125737145738224</v>
      </c>
      <c r="O483" s="64" t="n">
        <f aca="false">(K483*$B$17+$B$18*$B$21*(1-EXP(-K483/$B$21))+$B$19*$B$22*(1-EXP(-K483/$B$22))+$B$20*$B$23*(1-EXP(-K483/$B$23)))*$C$7</f>
        <v>3.02011652026685E-013</v>
      </c>
      <c r="P483" s="64" t="n">
        <f aca="false">$D$9*(1-EXP(-K483/$D$9))*$C$9</f>
        <v>2.36561263728046E-012</v>
      </c>
      <c r="Q483" s="65" t="n">
        <f aca="false">$D$8*(1-EXP(-K483/$D$8))*$C$8</f>
        <v>3.86277466236716E-011</v>
      </c>
      <c r="R483" s="66" t="n">
        <f aca="false">$B$13-K483</f>
        <v>23</v>
      </c>
      <c r="S483" s="67" t="n">
        <f aca="false">VLOOKUP($R483,$K$6:$Q$506,5)/$C$26</f>
        <v>0.087161745268826</v>
      </c>
      <c r="T483" s="68" t="n">
        <f aca="false">VLOOKUP($R483,$K$6:$Q$506,6)/$C$26</f>
        <v>6.480048742988</v>
      </c>
      <c r="U483" s="69" t="n">
        <f aca="false">VLOOKUP($R483,$K$6:$Q$506,7)/$C$26</f>
        <v>23.7699657230391</v>
      </c>
      <c r="V483" s="28" t="s">
        <v>601</v>
      </c>
      <c r="W483" s="78" t="n">
        <f aca="false">G483*S483+H483*T483+I483*U483</f>
        <v>0</v>
      </c>
      <c r="X483" s="25"/>
      <c r="Y483" s="25"/>
      <c r="Z483" s="25"/>
    </row>
    <row r="484" customFormat="false" ht="15.75" hidden="false" customHeight="false" outlineLevel="0" collapsed="false">
      <c r="A484" s="25"/>
      <c r="B484" s="25"/>
      <c r="C484" s="25"/>
      <c r="D484" s="25"/>
      <c r="E484" s="25"/>
      <c r="F484" s="28" t="s">
        <v>602</v>
      </c>
      <c r="G484" s="103" t="n">
        <v>0</v>
      </c>
      <c r="H484" s="76" t="n">
        <v>0</v>
      </c>
      <c r="I484" s="77" t="n">
        <v>0</v>
      </c>
      <c r="J484" s="25"/>
      <c r="K484" s="61" t="n">
        <v>478</v>
      </c>
      <c r="L484" s="62" t="n">
        <f aca="false">$B$17+$B$18*EXP(-K484/$B$21)+$B$19*EXP(-K484/$B$22)+$B$20*EXP(-K484/$B$23)</f>
        <v>0.283965483571585</v>
      </c>
      <c r="M484" s="63" t="n">
        <f aca="false">EXP(-K484/$D$9)</f>
        <v>2.5550124530134E-018</v>
      </c>
      <c r="N484" s="63" t="n">
        <f aca="false">EXP(-K484/$D$8)</f>
        <v>0.0124588869319481</v>
      </c>
      <c r="O484" s="64" t="n">
        <f aca="false">(K484*$B$17+$B$18*$B$21*(1-EXP(-K484/$B$21))+$B$19*$B$22*(1-EXP(-K484/$B$22))+$B$20*$B$23*(1-EXP(-K484/$B$23)))*$C$7</f>
        <v>3.02495920634198E-013</v>
      </c>
      <c r="P484" s="64" t="n">
        <f aca="false">$D$9*(1-EXP(-K484/$D$9))*$C$9</f>
        <v>2.36561263728046E-012</v>
      </c>
      <c r="Q484" s="65" t="n">
        <f aca="false">$D$8*(1-EXP(-K484/$D$8))*$C$8</f>
        <v>3.86322386380337E-011</v>
      </c>
      <c r="R484" s="66" t="n">
        <f aca="false">$B$13-K484</f>
        <v>22</v>
      </c>
      <c r="S484" s="67" t="n">
        <f aca="false">VLOOKUP($R484,$K$6:$Q$506,5)/$C$26</f>
        <v>0.08398739406223</v>
      </c>
      <c r="T484" s="68" t="n">
        <f aca="false">VLOOKUP($R484,$K$6:$Q$506,6)/$C$26</f>
        <v>6.38489302883658</v>
      </c>
      <c r="U484" s="69" t="n">
        <f aca="false">VLOOKUP($R484,$K$6:$Q$506,7)/$C$26</f>
        <v>22.8374225365008</v>
      </c>
      <c r="V484" s="28" t="s">
        <v>602</v>
      </c>
      <c r="W484" s="78" t="n">
        <f aca="false">G484*S484+H484*T484+I484*U484</f>
        <v>0</v>
      </c>
      <c r="X484" s="25"/>
      <c r="Y484" s="25"/>
      <c r="Z484" s="25"/>
    </row>
    <row r="485" customFormat="false" ht="15.75" hidden="false" customHeight="false" outlineLevel="0" collapsed="false">
      <c r="A485" s="25"/>
      <c r="B485" s="25"/>
      <c r="C485" s="25"/>
      <c r="D485" s="25"/>
      <c r="E485" s="25"/>
      <c r="F485" s="28" t="s">
        <v>603</v>
      </c>
      <c r="G485" s="103" t="n">
        <v>0</v>
      </c>
      <c r="H485" s="76" t="n">
        <v>0</v>
      </c>
      <c r="I485" s="77" t="n">
        <v>0</v>
      </c>
      <c r="J485" s="25"/>
      <c r="K485" s="61" t="n">
        <v>479</v>
      </c>
      <c r="L485" s="62" t="n">
        <f aca="false">$B$17+$B$18*EXP(-K485/$B$21)+$B$19*EXP(-K485/$B$22)+$B$20*EXP(-K485/$B$23)</f>
        <v>0.283796653154788</v>
      </c>
      <c r="M485" s="63" t="n">
        <f aca="false">EXP(-K485/$D$9)</f>
        <v>2.34740704743562E-018</v>
      </c>
      <c r="N485" s="63" t="n">
        <f aca="false">EXP(-K485/$D$8)</f>
        <v>0.012345107937016</v>
      </c>
      <c r="O485" s="64" t="n">
        <f aca="false">(K485*$B$17+$B$18*$B$21*(1-EXP(-K485/$B$21))+$B$19*$B$22*(1-EXP(-K485/$B$22))+$B$20*$B$23*(1-EXP(-K485/$B$23)))*$C$7</f>
        <v>3.02979901042158E-013</v>
      </c>
      <c r="P485" s="64" t="n">
        <f aca="false">$D$9*(1-EXP(-K485/$D$9))*$C$9</f>
        <v>2.36561263728046E-012</v>
      </c>
      <c r="Q485" s="65" t="n">
        <f aca="false">$D$8*(1-EXP(-K485/$D$8))*$C$8</f>
        <v>3.86366896297201E-011</v>
      </c>
      <c r="R485" s="66" t="n">
        <f aca="false">$B$13-K485</f>
        <v>21</v>
      </c>
      <c r="S485" s="67" t="n">
        <f aca="false">VLOOKUP($R485,$K$6:$Q$506,5)/$C$26</f>
        <v>0.0807849509060128</v>
      </c>
      <c r="T485" s="68" t="n">
        <f aca="false">VLOOKUP($R485,$K$6:$Q$506,6)/$C$26</f>
        <v>6.28132171388383</v>
      </c>
      <c r="U485" s="69" t="n">
        <f aca="false">VLOOKUP($R485,$K$6:$Q$506,7)/$C$26</f>
        <v>21.8962845424455</v>
      </c>
      <c r="V485" s="28" t="s">
        <v>603</v>
      </c>
      <c r="W485" s="78" t="n">
        <f aca="false">G485*S485+H485*T485+I485*U485</f>
        <v>0</v>
      </c>
      <c r="X485" s="25"/>
      <c r="Y485" s="25"/>
      <c r="Z485" s="25"/>
    </row>
    <row r="486" customFormat="false" ht="15.75" hidden="false" customHeight="false" outlineLevel="0" collapsed="false">
      <c r="A486" s="25"/>
      <c r="B486" s="25"/>
      <c r="C486" s="25"/>
      <c r="D486" s="25"/>
      <c r="E486" s="25"/>
      <c r="F486" s="28" t="s">
        <v>604</v>
      </c>
      <c r="G486" s="103" t="n">
        <v>0</v>
      </c>
      <c r="H486" s="76" t="n">
        <v>0</v>
      </c>
      <c r="I486" s="77" t="n">
        <v>0</v>
      </c>
      <c r="J486" s="25"/>
      <c r="K486" s="61" t="n">
        <v>480</v>
      </c>
      <c r="L486" s="62" t="n">
        <f aca="false">$B$17+$B$18*EXP(-K486/$B$21)+$B$19*EXP(-K486/$B$22)+$B$20*EXP(-K486/$B$23)</f>
        <v>0.283628250653321</v>
      </c>
      <c r="M486" s="63" t="n">
        <f aca="false">EXP(-K486/$D$9)</f>
        <v>2.15667044591173E-018</v>
      </c>
      <c r="N486" s="63" t="n">
        <f aca="false">EXP(-K486/$D$8)</f>
        <v>0.0122323680124084</v>
      </c>
      <c r="O486" s="64" t="n">
        <f aca="false">(K486*$B$17+$B$18*$B$21*(1-EXP(-K486/$B$21))+$B$19*$B$22*(1-EXP(-K486/$B$22))+$B$20*$B$23*(1-EXP(-K486/$B$23)))*$C$7</f>
        <v>3.03463593981042E-013</v>
      </c>
      <c r="P486" s="64" t="n">
        <f aca="false">$D$9*(1-EXP(-K486/$D$9))*$C$9</f>
        <v>2.36561263728046E-012</v>
      </c>
      <c r="Q486" s="65" t="n">
        <f aca="false">$D$8*(1-EXP(-K486/$D$8))*$C$8</f>
        <v>3.86410999733644E-011</v>
      </c>
      <c r="R486" s="66" t="n">
        <f aca="false">$B$13-K486</f>
        <v>20</v>
      </c>
      <c r="S486" s="67" t="n">
        <f aca="false">VLOOKUP($R486,$K$6:$Q$506,5)/$C$26</f>
        <v>0.0775532152905875</v>
      </c>
      <c r="T486" s="68" t="n">
        <f aca="false">VLOOKUP($R486,$K$6:$Q$506,6)/$C$26</f>
        <v>6.16859051979104</v>
      </c>
      <c r="U486" s="69" t="n">
        <f aca="false">VLOOKUP($R486,$K$6:$Q$506,7)/$C$26</f>
        <v>20.9464725266156</v>
      </c>
      <c r="V486" s="28" t="s">
        <v>604</v>
      </c>
      <c r="W486" s="78" t="n">
        <f aca="false">G486*S486+H486*T486+I486*U486</f>
        <v>0</v>
      </c>
      <c r="X486" s="25"/>
      <c r="Y486" s="25"/>
      <c r="Z486" s="25"/>
    </row>
    <row r="487" customFormat="false" ht="15.75" hidden="false" customHeight="false" outlineLevel="0" collapsed="false">
      <c r="A487" s="25"/>
      <c r="B487" s="25"/>
      <c r="C487" s="25"/>
      <c r="D487" s="25"/>
      <c r="E487" s="25"/>
      <c r="F487" s="28" t="s">
        <v>605</v>
      </c>
      <c r="G487" s="103" t="n">
        <v>0</v>
      </c>
      <c r="H487" s="76" t="n">
        <v>0</v>
      </c>
      <c r="I487" s="77" t="n">
        <v>0</v>
      </c>
      <c r="J487" s="25"/>
      <c r="K487" s="61" t="n">
        <v>481</v>
      </c>
      <c r="L487" s="62" t="n">
        <f aca="false">$B$17+$B$18*EXP(-K487/$B$21)+$B$19*EXP(-K487/$B$22)+$B$20*EXP(-K487/$B$23)</f>
        <v>0.283460274973094</v>
      </c>
      <c r="M487" s="63" t="n">
        <f aca="false">EXP(-K487/$D$9)</f>
        <v>1.98143198783963E-018</v>
      </c>
      <c r="N487" s="63" t="n">
        <f aca="false">EXP(-K487/$D$8)</f>
        <v>0.0121206576689648</v>
      </c>
      <c r="O487" s="64" t="n">
        <f aca="false">(K487*$B$17+$B$18*$B$21*(1-EXP(-K487/$B$21))+$B$19*$B$22*(1-EXP(-K487/$B$22))+$B$20*$B$23*(1-EXP(-K487/$B$23)))*$C$7</f>
        <v>3.03947000179455E-013</v>
      </c>
      <c r="P487" s="64" t="n">
        <f aca="false">$D$9*(1-EXP(-K487/$D$9))*$C$9</f>
        <v>2.36561263728046E-012</v>
      </c>
      <c r="Q487" s="65" t="n">
        <f aca="false">$D$8*(1-EXP(-K487/$D$8))*$C$8</f>
        <v>3.8645470040179E-011</v>
      </c>
      <c r="R487" s="66" t="n">
        <f aca="false">$B$13-K487</f>
        <v>19</v>
      </c>
      <c r="S487" s="67" t="n">
        <f aca="false">VLOOKUP($R487,$K$6:$Q$506,5)/$C$26</f>
        <v>0.0742908241639868</v>
      </c>
      <c r="T487" s="68" t="n">
        <f aca="false">VLOOKUP($R487,$K$6:$Q$506,6)/$C$26</f>
        <v>6.04588934401294</v>
      </c>
      <c r="U487" s="69" t="n">
        <f aca="false">VLOOKUP($R487,$K$6:$Q$506,7)/$C$26</f>
        <v>19.9879065446732</v>
      </c>
      <c r="V487" s="28" t="s">
        <v>605</v>
      </c>
      <c r="W487" s="78" t="n">
        <f aca="false">G487*S487+H487*T487+I487*U487</f>
        <v>0</v>
      </c>
      <c r="X487" s="25"/>
      <c r="Y487" s="25"/>
      <c r="Z487" s="25"/>
    </row>
    <row r="488" customFormat="false" ht="15.75" hidden="false" customHeight="false" outlineLevel="0" collapsed="false">
      <c r="A488" s="25"/>
      <c r="B488" s="25"/>
      <c r="C488" s="25"/>
      <c r="D488" s="25"/>
      <c r="E488" s="25"/>
      <c r="F488" s="28" t="s">
        <v>606</v>
      </c>
      <c r="G488" s="103" t="n">
        <v>0</v>
      </c>
      <c r="H488" s="76" t="n">
        <v>0</v>
      </c>
      <c r="I488" s="77" t="n">
        <v>0</v>
      </c>
      <c r="J488" s="25"/>
      <c r="K488" s="61" t="n">
        <v>482</v>
      </c>
      <c r="L488" s="62" t="n">
        <f aca="false">$B$17+$B$18*EXP(-K488/$B$21)+$B$19*EXP(-K488/$B$22)+$B$20*EXP(-K488/$B$23)</f>
        <v>0.283292725023065</v>
      </c>
      <c r="M488" s="63" t="n">
        <f aca="false">EXP(-K488/$D$9)</f>
        <v>1.82043238450107E-018</v>
      </c>
      <c r="N488" s="63" t="n">
        <f aca="false">EXP(-K488/$D$8)</f>
        <v>0.0120099675041833</v>
      </c>
      <c r="O488" s="64" t="n">
        <f aca="false">(K488*$B$17+$B$18*$B$21*(1-EXP(-K488/$B$21))+$B$19*$B$22*(1-EXP(-K488/$B$22))+$B$20*$B$23*(1-EXP(-K488/$B$23)))*$C$7</f>
        <v>3.04430120364143E-013</v>
      </c>
      <c r="P488" s="64" t="n">
        <f aca="false">$D$9*(1-EXP(-K488/$D$9))*$C$9</f>
        <v>2.36561263728046E-012</v>
      </c>
      <c r="Q488" s="65" t="n">
        <f aca="false">$D$8*(1-EXP(-K488/$D$8))*$C$8</f>
        <v>3.86498001979862E-011</v>
      </c>
      <c r="R488" s="66" t="n">
        <f aca="false">$B$13-K488</f>
        <v>18</v>
      </c>
      <c r="S488" s="67" t="n">
        <f aca="false">VLOOKUP($R488,$K$6:$Q$506,5)/$C$26</f>
        <v>0.0709962135723132</v>
      </c>
      <c r="T488" s="68" t="n">
        <f aca="false">VLOOKUP($R488,$K$6:$Q$506,6)/$C$26</f>
        <v>5.9123364382845</v>
      </c>
      <c r="U488" s="69" t="n">
        <f aca="false">VLOOKUP($R488,$K$6:$Q$506,7)/$C$26</f>
        <v>19.0205059154715</v>
      </c>
      <c r="V488" s="28" t="s">
        <v>606</v>
      </c>
      <c r="W488" s="78" t="n">
        <f aca="false">G488*S488+H488*T488+I488*U488</f>
        <v>0</v>
      </c>
      <c r="X488" s="25"/>
      <c r="Y488" s="25"/>
      <c r="Z488" s="25"/>
    </row>
    <row r="489" customFormat="false" ht="15.75" hidden="false" customHeight="false" outlineLevel="0" collapsed="false">
      <c r="A489" s="25"/>
      <c r="B489" s="25"/>
      <c r="C489" s="25"/>
      <c r="D489" s="25"/>
      <c r="E489" s="25"/>
      <c r="F489" s="28" t="s">
        <v>607</v>
      </c>
      <c r="G489" s="103" t="n">
        <v>0</v>
      </c>
      <c r="H489" s="76" t="n">
        <v>0</v>
      </c>
      <c r="I489" s="77" t="n">
        <v>0</v>
      </c>
      <c r="J489" s="25"/>
      <c r="K489" s="61" t="n">
        <v>483</v>
      </c>
      <c r="L489" s="62" t="n">
        <f aca="false">$B$17+$B$18*EXP(-K489/$B$21)+$B$19*EXP(-K489/$B$22)+$B$20*EXP(-K489/$B$23)</f>
        <v>0.283125599715235</v>
      </c>
      <c r="M489" s="63" t="n">
        <f aca="false">EXP(-K489/$D$9)</f>
        <v>1.6725146696322E-018</v>
      </c>
      <c r="N489" s="63" t="n">
        <f aca="false">EXP(-K489/$D$8)</f>
        <v>0.0119002882014288</v>
      </c>
      <c r="O489" s="64" t="n">
        <f aca="false">(K489*$B$17+$B$18*$B$21*(1-EXP(-K489/$B$21))+$B$19*$B$22*(1-EXP(-K489/$B$22))+$B$20*$B$23*(1-EXP(-K489/$B$23)))*$C$7</f>
        <v>3.04912955259992E-013</v>
      </c>
      <c r="P489" s="64" t="n">
        <f aca="false">$D$9*(1-EXP(-K489/$D$9))*$C$9</f>
        <v>2.36561263728046E-012</v>
      </c>
      <c r="Q489" s="65" t="n">
        <f aca="false">$D$8*(1-EXP(-K489/$D$8))*$C$8</f>
        <v>3.86540908112494E-011</v>
      </c>
      <c r="R489" s="66" t="n">
        <f aca="false">$B$13-K489</f>
        <v>17</v>
      </c>
      <c r="S489" s="67" t="n">
        <f aca="false">VLOOKUP($R489,$K$6:$Q$506,5)/$C$26</f>
        <v>0.0676675703823244</v>
      </c>
      <c r="T489" s="68" t="n">
        <f aca="false">VLOOKUP($R489,$K$6:$Q$506,6)/$C$26</f>
        <v>5.76697207225133</v>
      </c>
      <c r="U489" s="69" t="n">
        <f aca="false">VLOOKUP($R489,$K$6:$Q$506,7)/$C$26</f>
        <v>18.0441892142639</v>
      </c>
      <c r="V489" s="28" t="s">
        <v>607</v>
      </c>
      <c r="W489" s="78" t="n">
        <f aca="false">G489*S489+H489*T489+I489*U489</f>
        <v>0</v>
      </c>
      <c r="X489" s="25"/>
      <c r="Y489" s="25"/>
      <c r="Z489" s="25"/>
    </row>
    <row r="490" customFormat="false" ht="15.75" hidden="false" customHeight="false" outlineLevel="0" collapsed="false">
      <c r="A490" s="25"/>
      <c r="B490" s="25"/>
      <c r="C490" s="25"/>
      <c r="D490" s="25"/>
      <c r="E490" s="25"/>
      <c r="F490" s="28" t="s">
        <v>608</v>
      </c>
      <c r="G490" s="103" t="n">
        <v>0</v>
      </c>
      <c r="H490" s="76" t="n">
        <v>0</v>
      </c>
      <c r="I490" s="77" t="n">
        <v>0</v>
      </c>
      <c r="J490" s="25"/>
      <c r="K490" s="61" t="n">
        <v>484</v>
      </c>
      <c r="L490" s="62" t="n">
        <f aca="false">$B$17+$B$18*EXP(-K490/$B$21)+$B$19*EXP(-K490/$B$22)+$B$20*EXP(-K490/$B$23)</f>
        <v>0.282958897964625</v>
      </c>
      <c r="M490" s="63" t="n">
        <f aca="false">EXP(-K490/$D$9)</f>
        <v>1.53661588529779E-018</v>
      </c>
      <c r="N490" s="63" t="n">
        <f aca="false">EXP(-K490/$D$8)</f>
        <v>0.011791610529149</v>
      </c>
      <c r="O490" s="64" t="n">
        <f aca="false">(K490*$B$17+$B$18*$B$21*(1-EXP(-K490/$B$21))+$B$19*$B$22*(1-EXP(-K490/$B$22))+$B$20*$B$23*(1-EXP(-K490/$B$23)))*$C$7</f>
        <v>3.05395505590038E-013</v>
      </c>
      <c r="P490" s="64" t="n">
        <f aca="false">$D$9*(1-EXP(-K490/$D$9))*$C$9</f>
        <v>2.36561263728046E-012</v>
      </c>
      <c r="Q490" s="65" t="n">
        <f aca="false">$D$8*(1-EXP(-K490/$D$8))*$C$8</f>
        <v>3.86583422411034E-011</v>
      </c>
      <c r="R490" s="66" t="n">
        <f aca="false">$B$13-K490</f>
        <v>16</v>
      </c>
      <c r="S490" s="67" t="n">
        <f aca="false">VLOOKUP($R490,$K$6:$Q$506,5)/$C$26</f>
        <v>0.0643027714953202</v>
      </c>
      <c r="T490" s="68" t="n">
        <f aca="false">VLOOKUP($R490,$K$6:$Q$506,6)/$C$26</f>
        <v>5.60875163670954</v>
      </c>
      <c r="U490" s="69" t="n">
        <f aca="false">VLOOKUP($R490,$K$6:$Q$506,7)/$C$26</f>
        <v>17.0588742658505</v>
      </c>
      <c r="V490" s="28" t="s">
        <v>608</v>
      </c>
      <c r="W490" s="78" t="n">
        <f aca="false">G490*S490+H490*T490+I490*U490</f>
        <v>0</v>
      </c>
      <c r="X490" s="25"/>
      <c r="Y490" s="25"/>
      <c r="Z490" s="25"/>
    </row>
    <row r="491" customFormat="false" ht="15.75" hidden="false" customHeight="false" outlineLevel="0" collapsed="false">
      <c r="A491" s="25"/>
      <c r="B491" s="25"/>
      <c r="C491" s="25"/>
      <c r="D491" s="25"/>
      <c r="E491" s="25"/>
      <c r="F491" s="28" t="s">
        <v>609</v>
      </c>
      <c r="G491" s="103" t="n">
        <v>0</v>
      </c>
      <c r="H491" s="76" t="n">
        <v>0</v>
      </c>
      <c r="I491" s="77" t="n">
        <v>0</v>
      </c>
      <c r="J491" s="25"/>
      <c r="K491" s="61" t="n">
        <v>485</v>
      </c>
      <c r="L491" s="62" t="n">
        <f aca="false">$B$17+$B$18*EXP(-K491/$B$21)+$B$19*EXP(-K491/$B$22)+$B$20*EXP(-K491/$B$23)</f>
        <v>0.282792618689266</v>
      </c>
      <c r="M491" s="63" t="n">
        <f aca="false">EXP(-K491/$D$9)</f>
        <v>1.41175944332302E-018</v>
      </c>
      <c r="N491" s="63" t="n">
        <f aca="false">EXP(-K491/$D$8)</f>
        <v>0.0116839253400975</v>
      </c>
      <c r="O491" s="64" t="n">
        <f aca="false">(K491*$B$17+$B$18*$B$21*(1-EXP(-K491/$B$21))+$B$19*$B$22*(1-EXP(-K491/$B$22))+$B$20*$B$23*(1-EXP(-K491/$B$23)))*$C$7</f>
        <v>3.05877772075467E-013</v>
      </c>
      <c r="P491" s="64" t="n">
        <f aca="false">$D$9*(1-EXP(-K491/$D$9))*$C$9</f>
        <v>2.36561263728046E-012</v>
      </c>
      <c r="Q491" s="65" t="n">
        <f aca="false">$D$8*(1-EXP(-K491/$D$8))*$C$8</f>
        <v>3.8662554845385E-011</v>
      </c>
      <c r="R491" s="66" t="n">
        <f aca="false">$B$13-K491</f>
        <v>15</v>
      </c>
      <c r="S491" s="67" t="n">
        <f aca="false">VLOOKUP($R491,$K$6:$Q$506,5)/$C$26</f>
        <v>0.0608993072839495</v>
      </c>
      <c r="T491" s="68" t="n">
        <f aca="false">VLOOKUP($R491,$K$6:$Q$506,6)/$C$26</f>
        <v>5.43653813689402</v>
      </c>
      <c r="U491" s="69" t="n">
        <f aca="false">VLOOKUP($R491,$K$6:$Q$506,7)/$C$26</f>
        <v>16.0644781376618</v>
      </c>
      <c r="V491" s="28" t="s">
        <v>609</v>
      </c>
      <c r="W491" s="78" t="n">
        <f aca="false">G491*S491+H491*T491+I491*U491</f>
        <v>0</v>
      </c>
      <c r="X491" s="25"/>
      <c r="Y491" s="25"/>
      <c r="Z491" s="25"/>
    </row>
    <row r="492" customFormat="false" ht="15.75" hidden="false" customHeight="false" outlineLevel="0" collapsed="false">
      <c r="A492" s="25"/>
      <c r="B492" s="25"/>
      <c r="C492" s="25"/>
      <c r="D492" s="25"/>
      <c r="E492" s="25"/>
      <c r="F492" s="28" t="s">
        <v>610</v>
      </c>
      <c r="G492" s="103" t="n">
        <v>0</v>
      </c>
      <c r="H492" s="76" t="n">
        <v>0</v>
      </c>
      <c r="I492" s="77" t="n">
        <v>0</v>
      </c>
      <c r="J492" s="25"/>
      <c r="K492" s="61" t="n">
        <v>486</v>
      </c>
      <c r="L492" s="62" t="n">
        <f aca="false">$B$17+$B$18*EXP(-K492/$B$21)+$B$19*EXP(-K492/$B$22)+$B$20*EXP(-K492/$B$23)</f>
        <v>0.282626760810182</v>
      </c>
      <c r="M492" s="63" t="n">
        <f aca="false">EXP(-K492/$D$9)</f>
        <v>1.29704810739053E-018</v>
      </c>
      <c r="N492" s="63" t="n">
        <f aca="false">EXP(-K492/$D$8)</f>
        <v>0.0115772235705638</v>
      </c>
      <c r="O492" s="64" t="n">
        <f aca="false">(K492*$B$17+$B$18*$B$21*(1-EXP(-K492/$B$21))+$B$19*$B$22*(1-EXP(-K492/$B$22))+$B$20*$B$23*(1-EXP(-K492/$B$23)))*$C$7</f>
        <v>3.06359755435625E-013</v>
      </c>
      <c r="P492" s="64" t="n">
        <f aca="false">$D$9*(1-EXP(-K492/$D$9))*$C$9</f>
        <v>2.36561263728046E-012</v>
      </c>
      <c r="Q492" s="65" t="n">
        <f aca="false">$D$8*(1-EXP(-K492/$D$8))*$C$8</f>
        <v>3.86667289786633E-011</v>
      </c>
      <c r="R492" s="66" t="n">
        <f aca="false">$B$13-K492</f>
        <v>14</v>
      </c>
      <c r="S492" s="67" t="n">
        <f aca="false">VLOOKUP($R492,$K$6:$Q$506,5)/$C$26</f>
        <v>0.057454185128796</v>
      </c>
      <c r="T492" s="68" t="n">
        <f aca="false">VLOOKUP($R492,$K$6:$Q$506,6)/$C$26</f>
        <v>5.24909402187087</v>
      </c>
      <c r="U492" s="69" t="n">
        <f aca="false">VLOOKUP($R492,$K$6:$Q$506,7)/$C$26</f>
        <v>15.060917132778</v>
      </c>
      <c r="V492" s="28" t="s">
        <v>610</v>
      </c>
      <c r="W492" s="78" t="n">
        <f aca="false">G492*S492+H492*T492+I492*U492</f>
        <v>0</v>
      </c>
      <c r="X492" s="25"/>
      <c r="Y492" s="25"/>
      <c r="Z492" s="25"/>
    </row>
    <row r="493" customFormat="false" ht="15.75" hidden="false" customHeight="false" outlineLevel="0" collapsed="false">
      <c r="A493" s="25"/>
      <c r="B493" s="25"/>
      <c r="C493" s="25"/>
      <c r="D493" s="25"/>
      <c r="E493" s="25"/>
      <c r="F493" s="28" t="s">
        <v>611</v>
      </c>
      <c r="G493" s="103" t="n">
        <v>0</v>
      </c>
      <c r="H493" s="76" t="n">
        <v>0</v>
      </c>
      <c r="I493" s="77" t="n">
        <v>0</v>
      </c>
      <c r="J493" s="25"/>
      <c r="K493" s="61" t="n">
        <v>487</v>
      </c>
      <c r="L493" s="62" t="n">
        <f aca="false">$B$17+$B$18*EXP(-K493/$B$21)+$B$19*EXP(-K493/$B$22)+$B$20*EXP(-K493/$B$23)</f>
        <v>0.282461323251377</v>
      </c>
      <c r="M493" s="63" t="n">
        <f aca="false">EXP(-K493/$D$9)</f>
        <v>1.1916575453715E-018</v>
      </c>
      <c r="N493" s="63" t="n">
        <f aca="false">EXP(-K493/$D$8)</f>
        <v>0.0114714962396105</v>
      </c>
      <c r="O493" s="64" t="n">
        <f aca="false">(K493*$B$17+$B$18*$B$21*(1-EXP(-K493/$B$21))+$B$19*$B$22*(1-EXP(-K493/$B$22))+$B$20*$B$23*(1-EXP(-K493/$B$23)))*$C$7</f>
        <v>3.0684145638802E-013</v>
      </c>
      <c r="P493" s="64" t="n">
        <f aca="false">$D$9*(1-EXP(-K493/$D$9))*$C$9</f>
        <v>2.36561263728046E-012</v>
      </c>
      <c r="Q493" s="65" t="n">
        <f aca="false">$D$8*(1-EXP(-K493/$D$8))*$C$8</f>
        <v>3.86708649922691E-011</v>
      </c>
      <c r="R493" s="66" t="n">
        <f aca="false">$B$13-K493</f>
        <v>13</v>
      </c>
      <c r="S493" s="67" t="n">
        <f aca="false">VLOOKUP($R493,$K$6:$Q$506,5)/$C$26</f>
        <v>0.0539638078532868</v>
      </c>
      <c r="T493" s="68" t="n">
        <f aca="false">VLOOKUP($R493,$K$6:$Q$506,6)/$C$26</f>
        <v>5.04507229131869</v>
      </c>
      <c r="U493" s="69" t="n">
        <f aca="false">VLOOKUP($R493,$K$6:$Q$506,7)/$C$26</f>
        <v>14.0481067828847</v>
      </c>
      <c r="V493" s="28" t="s">
        <v>611</v>
      </c>
      <c r="W493" s="78" t="n">
        <f aca="false">G493*S493+H493*T493+I493*U493</f>
        <v>0</v>
      </c>
      <c r="X493" s="25"/>
      <c r="Y493" s="25"/>
      <c r="Z493" s="25"/>
    </row>
    <row r="494" customFormat="false" ht="15.75" hidden="false" customHeight="false" outlineLevel="0" collapsed="false">
      <c r="A494" s="25"/>
      <c r="B494" s="25"/>
      <c r="C494" s="25"/>
      <c r="D494" s="25"/>
      <c r="E494" s="25"/>
      <c r="F494" s="28" t="s">
        <v>612</v>
      </c>
      <c r="G494" s="103" t="n">
        <v>0</v>
      </c>
      <c r="H494" s="76" t="n">
        <v>0</v>
      </c>
      <c r="I494" s="77" t="n">
        <v>0</v>
      </c>
      <c r="J494" s="25"/>
      <c r="K494" s="61" t="n">
        <v>488</v>
      </c>
      <c r="L494" s="62" t="n">
        <f aca="false">$B$17+$B$18*EXP(-K494/$B$21)+$B$19*EXP(-K494/$B$22)+$B$20*EXP(-K494/$B$23)</f>
        <v>0.28229630493982</v>
      </c>
      <c r="M494" s="63" t="n">
        <f aca="false">EXP(-K494/$D$9)</f>
        <v>1.09483040555663E-018</v>
      </c>
      <c r="N494" s="63" t="n">
        <f aca="false">EXP(-K494/$D$8)</f>
        <v>0.0113667344483173</v>
      </c>
      <c r="O494" s="64" t="n">
        <f aca="false">(K494*$B$17+$B$18*$B$21*(1-EXP(-K494/$B$21))+$B$19*$B$22*(1-EXP(-K494/$B$22))+$B$20*$B$23*(1-EXP(-K494/$B$23)))*$C$7</f>
        <v>3.0732287564833E-013</v>
      </c>
      <c r="P494" s="64" t="n">
        <f aca="false">$D$9*(1-EXP(-K494/$D$9))*$C$9</f>
        <v>2.36561263728046E-012</v>
      </c>
      <c r="Q494" s="65" t="n">
        <f aca="false">$D$8*(1-EXP(-K494/$D$8))*$C$8</f>
        <v>3.86749632343249E-011</v>
      </c>
      <c r="R494" s="66" t="n">
        <f aca="false">$B$13-K494</f>
        <v>12</v>
      </c>
      <c r="S494" s="67" t="n">
        <f aca="false">VLOOKUP($R494,$K$6:$Q$506,5)/$C$26</f>
        <v>0.0504238204951139</v>
      </c>
      <c r="T494" s="68" t="n">
        <f aca="false">VLOOKUP($R494,$K$6:$Q$506,6)/$C$26</f>
        <v>4.82300681579085</v>
      </c>
      <c r="U494" s="69" t="n">
        <f aca="false">VLOOKUP($R494,$K$6:$Q$506,7)/$C$26</f>
        <v>13.0259618411632</v>
      </c>
      <c r="V494" s="28" t="s">
        <v>612</v>
      </c>
      <c r="W494" s="78" t="n">
        <f aca="false">G494*S494+H494*T494+I494*U494</f>
        <v>0</v>
      </c>
      <c r="X494" s="25"/>
      <c r="Y494" s="25"/>
      <c r="Z494" s="25"/>
    </row>
    <row r="495" customFormat="false" ht="15.75" hidden="false" customHeight="false" outlineLevel="0" collapsed="false">
      <c r="A495" s="25"/>
      <c r="B495" s="25"/>
      <c r="C495" s="25"/>
      <c r="D495" s="25"/>
      <c r="E495" s="25"/>
      <c r="F495" s="28" t="s">
        <v>613</v>
      </c>
      <c r="G495" s="103" t="n">
        <v>0</v>
      </c>
      <c r="H495" s="76" t="n">
        <v>0</v>
      </c>
      <c r="I495" s="77" t="n">
        <v>0</v>
      </c>
      <c r="J495" s="25"/>
      <c r="K495" s="61" t="n">
        <v>489</v>
      </c>
      <c r="L495" s="62" t="n">
        <f aca="false">$B$17+$B$18*EXP(-K495/$B$21)+$B$19*EXP(-K495/$B$22)+$B$20*EXP(-K495/$B$23)</f>
        <v>0.282131704805429</v>
      </c>
      <c r="M495" s="63" t="n">
        <f aca="false">EXP(-K495/$D$9)</f>
        <v>1.00587087421798E-018</v>
      </c>
      <c r="N495" s="63" t="n">
        <f aca="false">EXP(-K495/$D$8)</f>
        <v>0.0112629293790318</v>
      </c>
      <c r="O495" s="64" t="n">
        <f aca="false">(K495*$B$17+$B$18*$B$21*(1-EXP(-K495/$B$21))+$B$19*$B$22*(1-EXP(-K495/$B$22))+$B$20*$B$23*(1-EXP(-K495/$B$23)))*$C$7</f>
        <v>3.07804013930403E-013</v>
      </c>
      <c r="P495" s="64" t="n">
        <f aca="false">$D$9*(1-EXP(-K495/$D$9))*$C$9</f>
        <v>2.36561263728046E-012</v>
      </c>
      <c r="Q495" s="65" t="n">
        <f aca="false">$D$8*(1-EXP(-K495/$D$8))*$C$8</f>
        <v>3.86790240497739E-011</v>
      </c>
      <c r="R495" s="66" t="n">
        <f aca="false">$B$13-K495</f>
        <v>11</v>
      </c>
      <c r="S495" s="67" t="n">
        <f aca="false">VLOOKUP($R495,$K$6:$Q$506,5)/$C$26</f>
        <v>0.0468289171362105</v>
      </c>
      <c r="T495" s="68" t="n">
        <f aca="false">VLOOKUP($R495,$K$6:$Q$506,6)/$C$26</f>
        <v>4.58130180089888</v>
      </c>
      <c r="U495" s="69" t="n">
        <f aca="false">VLOOKUP($R495,$K$6:$Q$506,7)/$C$26</f>
        <v>11.9943962751153</v>
      </c>
      <c r="V495" s="28" t="s">
        <v>613</v>
      </c>
      <c r="W495" s="78" t="n">
        <f aca="false">G495*S495+H495*T495+I495*U495</f>
        <v>0</v>
      </c>
      <c r="X495" s="25"/>
      <c r="Y495" s="25"/>
      <c r="Z495" s="25"/>
    </row>
    <row r="496" customFormat="false" ht="15.75" hidden="false" customHeight="false" outlineLevel="0" collapsed="false">
      <c r="A496" s="25"/>
      <c r="B496" s="25"/>
      <c r="C496" s="25"/>
      <c r="D496" s="25"/>
      <c r="E496" s="25"/>
      <c r="F496" s="28" t="s">
        <v>614</v>
      </c>
      <c r="G496" s="103" t="n">
        <v>0</v>
      </c>
      <c r="H496" s="76" t="n">
        <v>0</v>
      </c>
      <c r="I496" s="77" t="n">
        <v>0</v>
      </c>
      <c r="J496" s="25"/>
      <c r="K496" s="61" t="n">
        <v>490</v>
      </c>
      <c r="L496" s="62" t="n">
        <f aca="false">$B$17+$B$18*EXP(-K496/$B$21)+$B$19*EXP(-K496/$B$22)+$B$20*EXP(-K496/$B$23)</f>
        <v>0.281967521781062</v>
      </c>
      <c r="M496" s="63" t="n">
        <f aca="false">EXP(-K496/$D$9)</f>
        <v>9.2413967539169E-019</v>
      </c>
      <c r="N496" s="63" t="n">
        <f aca="false">EXP(-K496/$D$8)</f>
        <v>0.0111600722946279</v>
      </c>
      <c r="O496" s="64" t="n">
        <f aca="false">(K496*$B$17+$B$18*$B$21*(1-EXP(-K496/$B$21))+$B$19*$B$22*(1-EXP(-K496/$B$22))+$B$20*$B$23*(1-EXP(-K496/$B$23)))*$C$7</f>
        <v>3.08284871946268E-013</v>
      </c>
      <c r="P496" s="64" t="n">
        <f aca="false">$D$9*(1-EXP(-K496/$D$9))*$C$9</f>
        <v>2.36561263728046E-012</v>
      </c>
      <c r="Q496" s="65" t="n">
        <f aca="false">$D$8*(1-EXP(-K496/$D$8))*$C$8</f>
        <v>3.86830477804092E-011</v>
      </c>
      <c r="R496" s="66" t="n">
        <f aca="false">$B$13-K496</f>
        <v>10</v>
      </c>
      <c r="S496" s="67" t="n">
        <f aca="false">VLOOKUP($R496,$K$6:$Q$506,5)/$C$26</f>
        <v>0.0431725973483173</v>
      </c>
      <c r="T496" s="68" t="n">
        <f aca="false">VLOOKUP($R496,$K$6:$Q$506,6)/$C$26</f>
        <v>4.31822031970479</v>
      </c>
      <c r="U496" s="69" t="n">
        <f aca="false">VLOOKUP($R496,$K$6:$Q$506,7)/$C$26</f>
        <v>10.953323259322</v>
      </c>
      <c r="V496" s="28" t="s">
        <v>614</v>
      </c>
      <c r="W496" s="78" t="n">
        <f aca="false">G496*S496+H496*T496+I496*U496</f>
        <v>0</v>
      </c>
      <c r="X496" s="25"/>
      <c r="Y496" s="25"/>
      <c r="Z496" s="25"/>
    </row>
    <row r="497" customFormat="false" ht="15.75" hidden="false" customHeight="false" outlineLevel="0" collapsed="false">
      <c r="A497" s="25"/>
      <c r="B497" s="25"/>
      <c r="C497" s="25"/>
      <c r="D497" s="25"/>
      <c r="E497" s="25"/>
      <c r="F497" s="28" t="s">
        <v>615</v>
      </c>
      <c r="G497" s="103" t="n">
        <v>0</v>
      </c>
      <c r="H497" s="76" t="n">
        <v>0</v>
      </c>
      <c r="I497" s="77" t="n">
        <v>0</v>
      </c>
      <c r="J497" s="25"/>
      <c r="K497" s="61" t="n">
        <v>491</v>
      </c>
      <c r="L497" s="62" t="n">
        <f aca="false">$B$17+$B$18*EXP(-K497/$B$21)+$B$19*EXP(-K497/$B$22)+$B$20*EXP(-K497/$B$23)</f>
        <v>0.281803754802498</v>
      </c>
      <c r="M497" s="63" t="n">
        <f aca="false">EXP(-K497/$D$9)</f>
        <v>8.49049476949048E-019</v>
      </c>
      <c r="N497" s="63" t="n">
        <f aca="false">EXP(-K497/$D$8)</f>
        <v>0.0110581545377698</v>
      </c>
      <c r="O497" s="64" t="n">
        <f aca="false">(K497*$B$17+$B$18*$B$21*(1-EXP(-K497/$B$21))+$B$19*$B$22*(1-EXP(-K497/$B$22))+$B$20*$B$23*(1-EXP(-K497/$B$23)))*$C$7</f>
        <v>3.08765450406135E-013</v>
      </c>
      <c r="P497" s="64" t="n">
        <f aca="false">$D$9*(1-EXP(-K497/$D$9))*$C$9</f>
        <v>2.36561263728046E-012</v>
      </c>
      <c r="Q497" s="65" t="n">
        <f aca="false">$D$8*(1-EXP(-K497/$D$8))*$C$8</f>
        <v>3.86870347649026E-011</v>
      </c>
      <c r="R497" s="66" t="n">
        <f aca="false">$B$13-K497</f>
        <v>9</v>
      </c>
      <c r="S497" s="67" t="n">
        <f aca="false">VLOOKUP($R497,$K$6:$Q$506,5)/$C$26</f>
        <v>0.039446859079906</v>
      </c>
      <c r="T497" s="68" t="n">
        <f aca="false">VLOOKUP($R497,$K$6:$Q$506,6)/$C$26</f>
        <v>4.03187183091484</v>
      </c>
      <c r="U497" s="69" t="n">
        <f aca="false">VLOOKUP($R497,$K$6:$Q$506,7)/$C$26</f>
        <v>9.90265516813598</v>
      </c>
      <c r="V497" s="28" t="s">
        <v>615</v>
      </c>
      <c r="W497" s="78" t="n">
        <f aca="false">G497*S497+H497*T497+I497*U497</f>
        <v>0</v>
      </c>
      <c r="X497" s="25"/>
      <c r="Y497" s="25"/>
      <c r="Z497" s="25"/>
    </row>
    <row r="498" customFormat="false" ht="15.75" hidden="false" customHeight="false" outlineLevel="0" collapsed="false">
      <c r="A498" s="25"/>
      <c r="B498" s="25"/>
      <c r="C498" s="25"/>
      <c r="D498" s="25"/>
      <c r="E498" s="25"/>
      <c r="F498" s="28" t="s">
        <v>616</v>
      </c>
      <c r="G498" s="103" t="n">
        <v>0</v>
      </c>
      <c r="H498" s="76" t="n">
        <v>0</v>
      </c>
      <c r="I498" s="77" t="n">
        <v>0</v>
      </c>
      <c r="J498" s="25"/>
      <c r="K498" s="61" t="n">
        <v>492</v>
      </c>
      <c r="L498" s="62" t="n">
        <f aca="false">$B$17+$B$18*EXP(-K498/$B$21)+$B$19*EXP(-K498/$B$22)+$B$20*EXP(-K498/$B$23)</f>
        <v>0.28164040280843</v>
      </c>
      <c r="M498" s="63" t="n">
        <f aca="false">EXP(-K498/$D$9)</f>
        <v>7.80060669943539E-019</v>
      </c>
      <c r="N498" s="63" t="n">
        <f aca="false">EXP(-K498/$D$8)</f>
        <v>0.0109571675301837</v>
      </c>
      <c r="O498" s="64" t="n">
        <f aca="false">(K498*$B$17+$B$18*$B$21*(1-EXP(-K498/$B$21))+$B$19*$B$22*(1-EXP(-K498/$B$22))+$B$20*$B$23*(1-EXP(-K498/$B$23)))*$C$7</f>
        <v>3.09245750018404E-013</v>
      </c>
      <c r="P498" s="64" t="n">
        <f aca="false">$D$9*(1-EXP(-K498/$D$9))*$C$9</f>
        <v>2.36561263728046E-012</v>
      </c>
      <c r="Q498" s="65" t="n">
        <f aca="false">$D$8*(1-EXP(-K498/$D$8))*$C$8</f>
        <v>3.8690985338833E-011</v>
      </c>
      <c r="R498" s="66" t="n">
        <f aca="false">$B$13-K498</f>
        <v>8</v>
      </c>
      <c r="S498" s="67" t="n">
        <f aca="false">VLOOKUP($R498,$K$6:$Q$506,5)/$C$26</f>
        <v>0.0356418113646038</v>
      </c>
      <c r="T498" s="68" t="n">
        <f aca="false">VLOOKUP($R498,$K$6:$Q$506,6)/$C$26</f>
        <v>3.72019859317826</v>
      </c>
      <c r="U498" s="69" t="n">
        <f aca="false">VLOOKUP($R498,$K$6:$Q$506,7)/$C$26</f>
        <v>8.84230356830568</v>
      </c>
      <c r="V498" s="28" t="s">
        <v>616</v>
      </c>
      <c r="W498" s="78" t="n">
        <f aca="false">G498*S498+H498*T498+I498*U498</f>
        <v>0</v>
      </c>
      <c r="X498" s="25"/>
      <c r="Y498" s="25"/>
      <c r="Z498" s="25"/>
    </row>
    <row r="499" customFormat="false" ht="15.75" hidden="false" customHeight="false" outlineLevel="0" collapsed="false">
      <c r="A499" s="25"/>
      <c r="B499" s="25"/>
      <c r="C499" s="25"/>
      <c r="D499" s="25"/>
      <c r="E499" s="25"/>
      <c r="F499" s="28" t="s">
        <v>617</v>
      </c>
      <c r="G499" s="103" t="n">
        <v>0</v>
      </c>
      <c r="H499" s="76" t="n">
        <v>0</v>
      </c>
      <c r="I499" s="77" t="n">
        <v>0</v>
      </c>
      <c r="J499" s="25"/>
      <c r="K499" s="61" t="n">
        <v>493</v>
      </c>
      <c r="L499" s="62" t="n">
        <f aca="false">$B$17+$B$18*EXP(-K499/$B$21)+$B$19*EXP(-K499/$B$22)+$B$20*EXP(-K499/$B$23)</f>
        <v>0.281477464740443</v>
      </c>
      <c r="M499" s="63" t="n">
        <f aca="false">EXP(-K499/$D$9)</f>
        <v>7.16677490903493E-019</v>
      </c>
      <c r="N499" s="63" t="n">
        <f aca="false">EXP(-K499/$D$8)</f>
        <v>0.0108571027719354</v>
      </c>
      <c r="O499" s="64" t="n">
        <f aca="false">(K499*$B$17+$B$18*$B$21*(1-EXP(-K499/$B$21))+$B$19*$B$22*(1-EXP(-K499/$B$22))+$B$20*$B$23*(1-EXP(-K499/$B$23)))*$C$7</f>
        <v>3.09725771489667E-013</v>
      </c>
      <c r="P499" s="64" t="n">
        <f aca="false">$D$9*(1-EXP(-K499/$D$9))*$C$9</f>
        <v>2.36561263728046E-012</v>
      </c>
      <c r="Q499" s="65" t="n">
        <f aca="false">$D$8*(1-EXP(-K499/$D$8))*$C$8</f>
        <v>3.86948998347145E-011</v>
      </c>
      <c r="R499" s="66" t="n">
        <f aca="false">$B$13-K499</f>
        <v>7</v>
      </c>
      <c r="S499" s="67" t="n">
        <f aca="false">VLOOKUP($R499,$K$6:$Q$506,5)/$C$26</f>
        <v>0.0317451858844275</v>
      </c>
      <c r="T499" s="68" t="n">
        <f aca="false">VLOOKUP($R499,$K$6:$Q$506,6)/$C$26</f>
        <v>3.3809608778626</v>
      </c>
      <c r="U499" s="69" t="n">
        <f aca="false">VLOOKUP($R499,$K$6:$Q$506,7)/$C$26</f>
        <v>7.77217921153237</v>
      </c>
      <c r="V499" s="28" t="s">
        <v>617</v>
      </c>
      <c r="W499" s="78" t="n">
        <f aca="false">G499*S499+H499*T499+I499*U499</f>
        <v>0</v>
      </c>
      <c r="X499" s="25"/>
      <c r="Y499" s="25"/>
      <c r="Z499" s="25"/>
    </row>
    <row r="500" customFormat="false" ht="15.75" hidden="false" customHeight="false" outlineLevel="0" collapsed="false">
      <c r="A500" s="25"/>
      <c r="B500" s="25"/>
      <c r="C500" s="25"/>
      <c r="D500" s="25"/>
      <c r="E500" s="25"/>
      <c r="F500" s="28" t="s">
        <v>618</v>
      </c>
      <c r="G500" s="103" t="n">
        <v>0</v>
      </c>
      <c r="H500" s="76" t="n">
        <v>0</v>
      </c>
      <c r="I500" s="77" t="n">
        <v>0</v>
      </c>
      <c r="J500" s="25"/>
      <c r="K500" s="61" t="n">
        <v>494</v>
      </c>
      <c r="L500" s="62" t="n">
        <f aca="false">$B$17+$B$18*EXP(-K500/$B$21)+$B$19*EXP(-K500/$B$22)+$B$20*EXP(-K500/$B$23)</f>
        <v>0.281314939543012</v>
      </c>
      <c r="M500" s="63" t="n">
        <f aca="false">EXP(-K500/$D$9)</f>
        <v>6.58444459204564E-019</v>
      </c>
      <c r="N500" s="63" t="n">
        <f aca="false">EXP(-K500/$D$8)</f>
        <v>0.0107579518407155</v>
      </c>
      <c r="O500" s="64" t="n">
        <f aca="false">(K500*$B$17+$B$18*$B$21*(1-EXP(-K500/$B$21))+$B$19*$B$22*(1-EXP(-K500/$B$22))+$B$20*$B$23*(1-EXP(-K500/$B$23)))*$C$7</f>
        <v>3.10205515524714E-013</v>
      </c>
      <c r="P500" s="64" t="n">
        <f aca="false">$D$9*(1-EXP(-K500/$D$9))*$C$9</f>
        <v>2.36561263728046E-012</v>
      </c>
      <c r="Q500" s="65" t="n">
        <f aca="false">$D$8*(1-EXP(-K500/$D$8))*$C$8</f>
        <v>3.86987785820247E-011</v>
      </c>
      <c r="R500" s="66" t="n">
        <f aca="false">$B$13-K500</f>
        <v>6</v>
      </c>
      <c r="S500" s="67" t="n">
        <f aca="false">VLOOKUP($R500,$K$6:$Q$506,5)/$C$26</f>
        <v>0.0277417209373888</v>
      </c>
      <c r="T500" s="68" t="n">
        <f aca="false">VLOOKUP($R500,$K$6:$Q$506,6)/$C$26</f>
        <v>3.01172087404213</v>
      </c>
      <c r="U500" s="69" t="n">
        <f aca="false">VLOOKUP($R500,$K$6:$Q$506,7)/$C$26</f>
        <v>6.69219202695818</v>
      </c>
      <c r="V500" s="28" t="s">
        <v>618</v>
      </c>
      <c r="W500" s="78" t="n">
        <f aca="false">G500*S500+H500*T500+I500*U500</f>
        <v>0</v>
      </c>
      <c r="X500" s="25"/>
      <c r="Y500" s="25"/>
      <c r="Z500" s="25"/>
    </row>
    <row r="501" customFormat="false" ht="15.75" hidden="false" customHeight="false" outlineLevel="0" collapsed="false">
      <c r="A501" s="25"/>
      <c r="B501" s="25"/>
      <c r="C501" s="25"/>
      <c r="D501" s="25"/>
      <c r="E501" s="25"/>
      <c r="F501" s="28" t="s">
        <v>619</v>
      </c>
      <c r="G501" s="103" t="n">
        <v>0</v>
      </c>
      <c r="H501" s="76" t="n">
        <v>0</v>
      </c>
      <c r="I501" s="77" t="n">
        <v>0</v>
      </c>
      <c r="J501" s="25"/>
      <c r="K501" s="61" t="n">
        <v>495</v>
      </c>
      <c r="L501" s="62" t="n">
        <f aca="false">$B$17+$B$18*EXP(-K501/$B$21)+$B$19*EXP(-K501/$B$22)+$B$20*EXP(-K501/$B$23)</f>
        <v>0.281152826163478</v>
      </c>
      <c r="M501" s="63" t="n">
        <f aca="false">EXP(-K501/$D$9)</f>
        <v>6.04943103920609E-019</v>
      </c>
      <c r="N501" s="63" t="n">
        <f aca="false">EXP(-K501/$D$8)</f>
        <v>0.01065970639113</v>
      </c>
      <c r="O501" s="64" t="n">
        <f aca="false">(K501*$B$17+$B$18*$B$21*(1-EXP(-K501/$B$21))+$B$19*$B$22*(1-EXP(-K501/$B$22))+$B$20*$B$23*(1-EXP(-K501/$B$23)))*$C$7</f>
        <v>3.10684982826538E-013</v>
      </c>
      <c r="P501" s="64" t="n">
        <f aca="false">$D$9*(1-EXP(-K501/$D$9))*$C$9</f>
        <v>2.36561263728046E-012</v>
      </c>
      <c r="Q501" s="65" t="n">
        <f aca="false">$D$8*(1-EXP(-K501/$D$8))*$C$8</f>
        <v>3.87026219072324E-011</v>
      </c>
      <c r="R501" s="66" t="n">
        <f aca="false">$B$13-K501</f>
        <v>5</v>
      </c>
      <c r="S501" s="67" t="n">
        <f aca="false">VLOOKUP($R501,$K$6:$Q$506,5)/$C$26</f>
        <v>0.0236123844410082</v>
      </c>
      <c r="T501" s="68" t="n">
        <f aca="false">VLOOKUP($R501,$K$6:$Q$506,6)/$C$26</f>
        <v>2.60982517003858</v>
      </c>
      <c r="U501" s="69" t="n">
        <f aca="false">VLOOKUP($R501,$K$6:$Q$506,7)/$C$26</f>
        <v>5.60225111358492</v>
      </c>
      <c r="V501" s="28" t="s">
        <v>619</v>
      </c>
      <c r="W501" s="78" t="n">
        <f aca="false">G501*S501+H501*T501+I501*U501</f>
        <v>0</v>
      </c>
      <c r="X501" s="25"/>
      <c r="Y501" s="25"/>
      <c r="Z501" s="25"/>
    </row>
    <row r="502" customFormat="false" ht="15.75" hidden="false" customHeight="false" outlineLevel="0" collapsed="false">
      <c r="A502" s="25"/>
      <c r="B502" s="25"/>
      <c r="C502" s="25"/>
      <c r="D502" s="25"/>
      <c r="E502" s="25"/>
      <c r="F502" s="28" t="s">
        <v>620</v>
      </c>
      <c r="G502" s="103" t="n">
        <v>0</v>
      </c>
      <c r="H502" s="76" t="n">
        <v>0</v>
      </c>
      <c r="I502" s="77" t="n">
        <v>0</v>
      </c>
      <c r="J502" s="25"/>
      <c r="K502" s="61" t="n">
        <v>496</v>
      </c>
      <c r="L502" s="62" t="n">
        <f aca="false">$B$17+$B$18*EXP(-K502/$B$21)+$B$19*EXP(-K502/$B$22)+$B$20*EXP(-K502/$B$23)</f>
        <v>0.280991123552043</v>
      </c>
      <c r="M502" s="63" t="n">
        <f aca="false">EXP(-K502/$D$9)</f>
        <v>5.55788956631507E-019</v>
      </c>
      <c r="N502" s="63" t="n">
        <f aca="false">EXP(-K502/$D$8)</f>
        <v>0.0105623581539978</v>
      </c>
      <c r="O502" s="64" t="n">
        <f aca="false">(K502*$B$17+$B$18*$B$21*(1-EXP(-K502/$B$21))+$B$19*$B$22*(1-EXP(-K502/$B$22))+$B$20*$B$23*(1-EXP(-K502/$B$23)))*$C$7</f>
        <v>3.1116417409634E-013</v>
      </c>
      <c r="P502" s="64" t="n">
        <f aca="false">$D$9*(1-EXP(-K502/$D$9))*$C$9</f>
        <v>2.36561263728046E-012</v>
      </c>
      <c r="Q502" s="65" t="n">
        <f aca="false">$D$8*(1-EXP(-K502/$D$8))*$C$8</f>
        <v>3.87064301338248E-011</v>
      </c>
      <c r="R502" s="66" t="n">
        <f aca="false">$B$13-K502</f>
        <v>4</v>
      </c>
      <c r="S502" s="67" t="n">
        <f aca="false">VLOOKUP($R502,$K$6:$Q$506,5)/$C$26</f>
        <v>0.0193333938758338</v>
      </c>
      <c r="T502" s="68" t="n">
        <f aca="false">VLOOKUP($R502,$K$6:$Q$506,6)/$C$26</f>
        <v>2.17238568562389</v>
      </c>
      <c r="U502" s="69" t="n">
        <f aca="false">VLOOKUP($R502,$K$6:$Q$506,7)/$C$26</f>
        <v>4.50226473262306</v>
      </c>
      <c r="V502" s="28" t="s">
        <v>620</v>
      </c>
      <c r="W502" s="78" t="n">
        <f aca="false">G502*S502+H502*T502+I502*U502</f>
        <v>0</v>
      </c>
      <c r="X502" s="25"/>
      <c r="Y502" s="25"/>
      <c r="Z502" s="25"/>
    </row>
    <row r="503" customFormat="false" ht="15.75" hidden="false" customHeight="false" outlineLevel="0" collapsed="false">
      <c r="A503" s="25"/>
      <c r="B503" s="25"/>
      <c r="C503" s="25"/>
      <c r="D503" s="25"/>
      <c r="E503" s="25"/>
      <c r="F503" s="28" t="s">
        <v>621</v>
      </c>
      <c r="G503" s="103" t="n">
        <v>0</v>
      </c>
      <c r="H503" s="76" t="n">
        <v>0</v>
      </c>
      <c r="I503" s="77" t="n">
        <v>0</v>
      </c>
      <c r="J503" s="25"/>
      <c r="K503" s="61" t="n">
        <v>497</v>
      </c>
      <c r="L503" s="62" t="n">
        <f aca="false">$B$17+$B$18*EXP(-K503/$B$21)+$B$19*EXP(-K503/$B$22)+$B$20*EXP(-K503/$B$23)</f>
        <v>0.280829830661756</v>
      </c>
      <c r="M503" s="63" t="n">
        <f aca="false">EXP(-K503/$D$9)</f>
        <v>5.10628788577902E-019</v>
      </c>
      <c r="N503" s="63" t="n">
        <f aca="false">EXP(-K503/$D$8)</f>
        <v>0.0104658989356551</v>
      </c>
      <c r="O503" s="64" t="n">
        <f aca="false">(K503*$B$17+$B$18*$B$21*(1-EXP(-K503/$B$21))+$B$19*$B$22*(1-EXP(-K503/$B$22))+$B$20*$B$23*(1-EXP(-K503/$B$23)))*$C$7</f>
        <v>3.11643090033534E-013</v>
      </c>
      <c r="P503" s="64" t="n">
        <f aca="false">$D$9*(1-EXP(-K503/$D$9))*$C$9</f>
        <v>2.36561263728046E-012</v>
      </c>
      <c r="Q503" s="65" t="n">
        <f aca="false">$D$8*(1-EXP(-K503/$D$8))*$C$8</f>
        <v>3.8710203582335E-011</v>
      </c>
      <c r="R503" s="66" t="n">
        <f aca="false">$B$13-K503</f>
        <v>3</v>
      </c>
      <c r="S503" s="67" t="n">
        <f aca="false">VLOOKUP($R503,$K$6:$Q$506,5)/$C$26</f>
        <v>0.0148749800629569</v>
      </c>
      <c r="T503" s="68" t="n">
        <f aca="false">VLOOKUP($R503,$K$6:$Q$506,6)/$C$26</f>
        <v>1.69625891786103</v>
      </c>
      <c r="U503" s="69" t="n">
        <f aca="false">VLOOKUP($R503,$K$6:$Q$506,7)/$C$26</f>
        <v>3.39214029977024</v>
      </c>
      <c r="V503" s="28" t="s">
        <v>621</v>
      </c>
      <c r="W503" s="78" t="n">
        <f aca="false">G503*S503+H503*T503+I503*U503</f>
        <v>0</v>
      </c>
      <c r="X503" s="25"/>
      <c r="Y503" s="25"/>
      <c r="Z503" s="25"/>
    </row>
    <row r="504" customFormat="false" ht="15.75" hidden="false" customHeight="false" outlineLevel="0" collapsed="false">
      <c r="A504" s="25"/>
      <c r="B504" s="25"/>
      <c r="C504" s="25"/>
      <c r="D504" s="25"/>
      <c r="E504" s="25"/>
      <c r="F504" s="28" t="s">
        <v>622</v>
      </c>
      <c r="G504" s="103" t="n">
        <v>0</v>
      </c>
      <c r="H504" s="76" t="n">
        <v>0</v>
      </c>
      <c r="I504" s="77" t="n">
        <v>0</v>
      </c>
      <c r="J504" s="25"/>
      <c r="K504" s="61" t="n">
        <v>498</v>
      </c>
      <c r="L504" s="62" t="n">
        <f aca="false">$B$17+$B$18*EXP(-K504/$B$21)+$B$19*EXP(-K504/$B$22)+$B$20*EXP(-K504/$B$23)</f>
        <v>0.280668946448499</v>
      </c>
      <c r="M504" s="63" t="n">
        <f aca="false">EXP(-K504/$D$9)</f>
        <v>4.69138072308644E-019</v>
      </c>
      <c r="N504" s="63" t="n">
        <f aca="false">EXP(-K504/$D$8)</f>
        <v>0.0103703206172656</v>
      </c>
      <c r="O504" s="64" t="n">
        <f aca="false">(K504*$B$17+$B$18*$B$21*(1-EXP(-K504/$B$21))+$B$19*$B$22*(1-EXP(-K504/$B$22))+$B$20*$B$23*(1-EXP(-K504/$B$23)))*$C$7</f>
        <v>3.12121731335751E-013</v>
      </c>
      <c r="P504" s="64" t="n">
        <f aca="false">$D$9*(1-EXP(-K504/$D$9))*$C$9</f>
        <v>2.36561263728046E-012</v>
      </c>
      <c r="Q504" s="65" t="n">
        <f aca="false">$D$8*(1-EXP(-K504/$D$8))*$C$8</f>
        <v>3.87139425703688E-011</v>
      </c>
      <c r="R504" s="66" t="n">
        <f aca="false">$B$13-K504</f>
        <v>2</v>
      </c>
      <c r="S504" s="67" t="n">
        <f aca="false">VLOOKUP($R504,$K$6:$Q$506,5)/$C$26</f>
        <v>0.0101998277797042</v>
      </c>
      <c r="T504" s="68" t="n">
        <f aca="false">VLOOKUP($R504,$K$6:$Q$506,6)/$C$26</f>
        <v>1.17802335144059</v>
      </c>
      <c r="U504" s="69" t="n">
        <f aca="false">VLOOKUP($R504,$K$6:$Q$506,7)/$C$26</f>
        <v>2.27178437741858</v>
      </c>
      <c r="V504" s="28" t="s">
        <v>622</v>
      </c>
      <c r="W504" s="78" t="n">
        <f aca="false">G504*S504+H504*T504+I504*U504</f>
        <v>0</v>
      </c>
      <c r="X504" s="25"/>
      <c r="Y504" s="25"/>
      <c r="Z504" s="25"/>
    </row>
    <row r="505" customFormat="false" ht="15.75" hidden="false" customHeight="false" outlineLevel="0" collapsed="false">
      <c r="A505" s="25"/>
      <c r="B505" s="25"/>
      <c r="C505" s="25"/>
      <c r="D505" s="25"/>
      <c r="E505" s="25"/>
      <c r="F505" s="28" t="s">
        <v>623</v>
      </c>
      <c r="G505" s="103" t="n">
        <v>0</v>
      </c>
      <c r="H505" s="76" t="n">
        <v>0</v>
      </c>
      <c r="I505" s="77" t="n">
        <v>0</v>
      </c>
      <c r="J505" s="25"/>
      <c r="K505" s="61" t="n">
        <v>499</v>
      </c>
      <c r="L505" s="62" t="n">
        <f aca="false">$B$17+$B$18*EXP(-K505/$B$21)+$B$19*EXP(-K505/$B$22)+$B$20*EXP(-K505/$B$23)</f>
        <v>0.280508469870975</v>
      </c>
      <c r="M505" s="63" t="n">
        <f aca="false">EXP(-K505/$D$9)</f>
        <v>4.31018649579903E-019</v>
      </c>
      <c r="N505" s="63" t="n">
        <f aca="false">EXP(-K505/$D$8)</f>
        <v>0.010275615154137</v>
      </c>
      <c r="O505" s="64" t="n">
        <f aca="false">(K505*$B$17+$B$18*$B$21*(1-EXP(-K505/$B$21))+$B$19*$B$22*(1-EXP(-K505/$B$22))+$B$20*$B$23*(1-EXP(-K505/$B$23)))*$C$7</f>
        <v>3.12600098698844E-013</v>
      </c>
      <c r="P505" s="64" t="n">
        <f aca="false">$D$9*(1-EXP(-K505/$D$9))*$C$9</f>
        <v>2.36561263728046E-012</v>
      </c>
      <c r="Q505" s="65" t="n">
        <f aca="false">$D$8*(1-EXP(-K505/$D$8))*$C$8</f>
        <v>3.87176474126315E-011</v>
      </c>
      <c r="R505" s="66" t="n">
        <f aca="false">$B$13-K505</f>
        <v>1</v>
      </c>
      <c r="S505" s="67" t="n">
        <f aca="false">VLOOKUP($R505,$K$6:$Q$506,5)/$C$26</f>
        <v>0.00526110869498567</v>
      </c>
      <c r="T505" s="68" t="n">
        <f aca="false">VLOOKUP($R505,$K$6:$Q$506,6)/$C$26</f>
        <v>0.613954871180569</v>
      </c>
      <c r="U505" s="69" t="n">
        <f aca="false">VLOOKUP($R505,$K$6:$Q$506,7)/$C$26</f>
        <v>1.14110266679015</v>
      </c>
      <c r="V505" s="28" t="s">
        <v>623</v>
      </c>
      <c r="W505" s="78" t="n">
        <f aca="false">G505*S505+H505*T505+I505*U505</f>
        <v>0</v>
      </c>
      <c r="X505" s="25"/>
      <c r="Y505" s="25"/>
      <c r="Z505" s="25"/>
    </row>
    <row r="506" customFormat="false" ht="15.75" hidden="false" customHeight="false" outlineLevel="0" collapsed="false">
      <c r="A506" s="25"/>
      <c r="B506" s="25"/>
      <c r="C506" s="25"/>
      <c r="D506" s="25"/>
      <c r="E506" s="25"/>
      <c r="F506" s="28" t="s">
        <v>624</v>
      </c>
      <c r="G506" s="116" t="n">
        <v>0</v>
      </c>
      <c r="H506" s="117" t="n">
        <v>0</v>
      </c>
      <c r="I506" s="118" t="n">
        <v>0</v>
      </c>
      <c r="J506" s="25"/>
      <c r="K506" s="119" t="n">
        <v>500</v>
      </c>
      <c r="L506" s="120" t="n">
        <f aca="false">$B$17+$B$18*EXP(-K506/$B$21)+$B$19*EXP(-K506/$B$22)+$B$20*EXP(-K506/$B$23)</f>
        <v>0.280348399890699</v>
      </c>
      <c r="M506" s="121" t="n">
        <f aca="false">EXP(-K506/$D$9)</f>
        <v>3.95996588747251E-019</v>
      </c>
      <c r="N506" s="121" t="n">
        <f aca="false">EXP(-K506/$D$8)</f>
        <v>0.0101817745750441</v>
      </c>
      <c r="O506" s="62" t="n">
        <f aca="false">(K506*$B$17+$B$18*$B$21*(1-EXP(-K506/$B$21))+$B$19*$B$22*(1-EXP(-K506/$B$22))+$B$20*$B$23*(1-EXP(-K506/$B$23)))*$C$7</f>
        <v>3.13078192816893E-013</v>
      </c>
      <c r="P506" s="122" t="n">
        <f aca="false">$D$9*(1-EXP(-K506/$D$9))*$C$9</f>
        <v>2.36561263728046E-012</v>
      </c>
      <c r="Q506" s="122" t="n">
        <f aca="false">$D$8*(1-EXP(-K506/$D$8))*$C$8</f>
        <v>3.87213184209546E-011</v>
      </c>
      <c r="R506" s="123" t="n">
        <f aca="false">$B$13-K506</f>
        <v>0</v>
      </c>
      <c r="S506" s="124" t="n">
        <f aca="false">VLOOKUP($R506,$K$6:$Q$506,5)/$C$26</f>
        <v>0</v>
      </c>
      <c r="T506" s="125" t="n">
        <f aca="false">VLOOKUP($R506,$K$6:$Q$506,6)/$C$26</f>
        <v>0</v>
      </c>
      <c r="U506" s="126" t="n">
        <f aca="false">VLOOKUP($R506,$K$6:$Q$506,7)/$C$26</f>
        <v>0</v>
      </c>
      <c r="V506" s="28" t="s">
        <v>624</v>
      </c>
      <c r="W506" s="127" t="n">
        <f aca="false">G506*S506+H506*T506+I506*U506</f>
        <v>0</v>
      </c>
      <c r="X506" s="25"/>
      <c r="Y506" s="25"/>
      <c r="Z506" s="25"/>
    </row>
    <row r="507" customFormat="false" ht="15.7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.7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.7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.7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.7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.7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.7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.7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.7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.7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.7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.7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.7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.7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.7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.7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.7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.7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.7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.7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.7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.7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.7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.7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.7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.7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.7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.7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.7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.7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.7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.7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.7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.7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.7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.7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.7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.7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.7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.7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.7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.7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.7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.7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.7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.7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.7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.7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.7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.7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.7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.7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.7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.7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.7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.7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.7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.7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.7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.7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.7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.7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.7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.7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.7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.7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.7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.7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.7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.7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.7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.7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.7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.7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.7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.7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.7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.7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.7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.7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.7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.7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.7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.7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.7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.7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.7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.7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.7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.7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.7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.7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.7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.7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.7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.7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.7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.7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.7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.7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.7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.7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.7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.7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.7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.7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.7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.7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.7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.7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.7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.7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.7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.7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.7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.7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.7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.7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.7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.7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.7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.7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.7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.7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.7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.7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.7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.7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.7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.7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.7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.7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.7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.7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.7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.7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.7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.7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.7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.7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.7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.7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.7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.7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.7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.7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.7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.7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.7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.7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.7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.7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.7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.7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.7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.7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.7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.7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.7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.7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.7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.7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.7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.7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.7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.7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.7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.7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.7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.7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.7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.7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.7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.7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.7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.7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.7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.7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.7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.7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.7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.7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.7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.7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.7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.7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.7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.7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.7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.7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.7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.7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.7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.7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.7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.7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.7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.7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.7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.7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.7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.7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.7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.7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.7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.7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.7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.7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.7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.7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.7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.7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.7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.7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.7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.7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.7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.7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.7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.7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.7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.7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.7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.7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.7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.7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.7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.7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.7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.7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.7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.7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.7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.7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.7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.7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.7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.7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.7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.7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.7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.7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.7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.7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.7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.7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.7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.7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.7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.7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.7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.7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.7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.7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.7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.7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.7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.7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.7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.7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.7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.7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.7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.7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.7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.7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.7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.7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.7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.7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.7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.7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.7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.7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.7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.7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.7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.7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.7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.7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.7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.7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.7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.7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.7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.7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.7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.7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.7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.7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.7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.7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.7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.7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.7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.7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.7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.7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.7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.7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.7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.7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.7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.7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.7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.7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.7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.7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.7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.7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.7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.7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.7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.7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.7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.7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.7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.7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.7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.7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.7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.7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.7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.7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.7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.7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.7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.7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.7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.7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.7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.7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.7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.7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.7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.7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.7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.7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.7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.7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.7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.7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.7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.7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.7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.7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.7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.7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.7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.7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.7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.7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.7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.7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.7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.7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.7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.7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.7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.7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.7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.7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.7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.7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.7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.7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.7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.7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.7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.7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.7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.7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.7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.7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.7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.7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.7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.7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.7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.7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.7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.7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.7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.7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.7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.7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.7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.7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.7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.7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.7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.7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.7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.7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.7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.7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.7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.7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.7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.7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.7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.7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.7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.7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.7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.7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.7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.7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.7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.7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.7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.7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.7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.7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.7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.7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.7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.7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.7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.7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.7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.7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.7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.7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.7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.7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.7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.7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.7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.7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.7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.7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.7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.7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.7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.7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.7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.7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.7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.7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.7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.7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.7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.7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.7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.7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.7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.7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.7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.7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.7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.7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.7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.7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.7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.7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.7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.7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.7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.7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.7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.7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.7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.7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.7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.7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.7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.7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.7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.7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.7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.7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.7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.7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.7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.7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.7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.7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.7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.7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.7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.7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.7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.7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.7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.7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.7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.7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.7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.7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.7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.7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.7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.7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5">
    <mergeCell ref="B4:C4"/>
    <mergeCell ref="G5:I5"/>
    <mergeCell ref="L5:N5"/>
    <mergeCell ref="O5:Q5"/>
    <mergeCell ref="S5:U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4" t="s">
        <v>149</v>
      </c>
      <c r="B1" s="25"/>
      <c r="C1" s="25"/>
      <c r="D1" s="25"/>
      <c r="E1" s="25"/>
      <c r="F1" s="25"/>
      <c r="G1" s="25"/>
      <c r="H1" s="25"/>
      <c r="I1" s="25"/>
      <c r="J1" s="25"/>
      <c r="K1" s="26" t="s">
        <v>150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6" t="s">
        <v>151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.75" hidden="false" customHeight="false" outlineLevel="0" collapsed="false">
      <c r="A3" s="25"/>
      <c r="B3" s="27" t="s">
        <v>152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 t="s">
        <v>153</v>
      </c>
      <c r="S3" s="28" t="n">
        <v>1</v>
      </c>
      <c r="T3" s="28" t="n">
        <v>27</v>
      </c>
      <c r="U3" s="28" t="n">
        <v>273</v>
      </c>
      <c r="V3" s="25"/>
      <c r="W3" s="25"/>
      <c r="X3" s="25"/>
      <c r="Y3" s="25"/>
      <c r="Z3" s="25"/>
    </row>
    <row r="4" customFormat="false" ht="15.75" hidden="false" customHeight="false" outlineLevel="0" collapsed="false">
      <c r="A4" s="29"/>
      <c r="B4" s="30" t="s">
        <v>154</v>
      </c>
      <c r="C4" s="30"/>
      <c r="D4" s="30" t="s">
        <v>155</v>
      </c>
      <c r="E4" s="31" t="s">
        <v>156</v>
      </c>
      <c r="F4" s="25"/>
      <c r="G4" s="32" t="s">
        <v>157</v>
      </c>
      <c r="H4" s="33" t="s">
        <v>158</v>
      </c>
      <c r="I4" s="34" t="s">
        <v>159</v>
      </c>
      <c r="J4" s="25"/>
      <c r="K4" s="32" t="s">
        <v>160</v>
      </c>
      <c r="L4" s="33" t="s">
        <v>161</v>
      </c>
      <c r="M4" s="33" t="s">
        <v>162</v>
      </c>
      <c r="N4" s="33" t="s">
        <v>163</v>
      </c>
      <c r="O4" s="35" t="s">
        <v>164</v>
      </c>
      <c r="P4" s="35" t="s">
        <v>165</v>
      </c>
      <c r="Q4" s="35" t="s">
        <v>166</v>
      </c>
      <c r="R4" s="36" t="s">
        <v>167</v>
      </c>
      <c r="S4" s="37" t="s">
        <v>168</v>
      </c>
      <c r="T4" s="36" t="s">
        <v>169</v>
      </c>
      <c r="U4" s="38" t="s">
        <v>170</v>
      </c>
      <c r="V4" s="25"/>
      <c r="W4" s="39" t="s">
        <v>171</v>
      </c>
      <c r="X4" s="39" t="s">
        <v>172</v>
      </c>
      <c r="Y4" s="25"/>
      <c r="Z4" s="25"/>
    </row>
    <row r="5" customFormat="false" ht="39.55" hidden="false" customHeight="true" outlineLevel="0" collapsed="false">
      <c r="A5" s="40"/>
      <c r="B5" s="41" t="s">
        <v>173</v>
      </c>
      <c r="C5" s="42" t="s">
        <v>174</v>
      </c>
      <c r="D5" s="43" t="s">
        <v>175</v>
      </c>
      <c r="E5" s="44"/>
      <c r="F5" s="45"/>
      <c r="G5" s="46" t="s">
        <v>176</v>
      </c>
      <c r="H5" s="46"/>
      <c r="I5" s="46"/>
      <c r="J5" s="45"/>
      <c r="K5" s="47" t="s">
        <v>177</v>
      </c>
      <c r="L5" s="48" t="s">
        <v>178</v>
      </c>
      <c r="M5" s="48"/>
      <c r="N5" s="48"/>
      <c r="O5" s="48" t="s">
        <v>179</v>
      </c>
      <c r="P5" s="48"/>
      <c r="Q5" s="48"/>
      <c r="R5" s="49" t="s">
        <v>180</v>
      </c>
      <c r="S5" s="50" t="s">
        <v>181</v>
      </c>
      <c r="T5" s="50"/>
      <c r="U5" s="50"/>
      <c r="V5" s="45"/>
      <c r="W5" s="51" t="s">
        <v>182</v>
      </c>
      <c r="X5" s="52" t="n">
        <f aca="false">SUM(W6:W506)</f>
        <v>-0.526074326470742</v>
      </c>
      <c r="Y5" s="45"/>
      <c r="Z5" s="45"/>
    </row>
    <row r="6" customFormat="false" ht="15.75" hidden="false" customHeight="false" outlineLevel="0" collapsed="false">
      <c r="A6" s="53"/>
      <c r="B6" s="54" t="s">
        <v>183</v>
      </c>
      <c r="C6" s="55" t="s">
        <v>184</v>
      </c>
      <c r="D6" s="56" t="s">
        <v>185</v>
      </c>
      <c r="E6" s="57" t="s">
        <v>186</v>
      </c>
      <c r="F6" s="28" t="s">
        <v>44</v>
      </c>
      <c r="G6" s="58" t="n">
        <f aca="false">time_differentiated_CO2!D2</f>
        <v>-1.83113027250148</v>
      </c>
      <c r="H6" s="59" t="n">
        <v>0</v>
      </c>
      <c r="I6" s="60" t="n">
        <v>0</v>
      </c>
      <c r="J6" s="25"/>
      <c r="K6" s="61" t="n">
        <v>0</v>
      </c>
      <c r="L6" s="62" t="n">
        <f aca="false">$B$17+$B$18*EXP(-K6/$B$21)+$B$19*EXP(-K6/$B$22)+$B$20*EXP(-K6/$B$23)</f>
        <v>1</v>
      </c>
      <c r="M6" s="63" t="n">
        <f aca="false">EXP(-K6/$D$9)</f>
        <v>1</v>
      </c>
      <c r="N6" s="63" t="n">
        <f aca="false">EXP(-K6/$D$8)</f>
        <v>1</v>
      </c>
      <c r="O6" s="64" t="n">
        <f aca="false">(K6*$B$17+$B$18*$B$21*(1-EXP(-K6/$B$21))+$B$19*$B$22*(1-EXP(-K6/$B$22))+$B$20*$B$23*(1-EXP(-K6/$B$23)))*$C$7</f>
        <v>0</v>
      </c>
      <c r="P6" s="64" t="n">
        <f aca="false">$D$9*(1-EXP(-K6/$D$9))*$C$9</f>
        <v>0</v>
      </c>
      <c r="Q6" s="65" t="n">
        <f aca="false">$D$8*(1-EXP(-K6/$D$8))*$C$8</f>
        <v>0</v>
      </c>
      <c r="R6" s="66" t="n">
        <f aca="false">$B$13-K6</f>
        <v>100</v>
      </c>
      <c r="S6" s="67" t="n">
        <f aca="false">VLOOKUP($R6,$K$6:$Q$506,5)/$C$26</f>
        <v>1</v>
      </c>
      <c r="T6" s="68" t="n">
        <f aca="false">VLOOKUP($R6,$K$6:$Q$506,6)/$C$26</f>
        <v>26.4972125465053</v>
      </c>
      <c r="U6" s="69" t="n">
        <f aca="false">VLOOKUP($R6,$K$6:$Q$506,7)/$C$26</f>
        <v>263.161911311299</v>
      </c>
      <c r="V6" s="28" t="s">
        <v>44</v>
      </c>
      <c r="W6" s="70" t="n">
        <f aca="false">G6*S6+H6*T6+I6*U6</f>
        <v>-1.83113027250148</v>
      </c>
      <c r="X6" s="25"/>
      <c r="Y6" s="25"/>
      <c r="Z6" s="25"/>
    </row>
    <row r="7" customFormat="false" ht="15.75" hidden="false" customHeight="false" outlineLevel="0" collapsed="false">
      <c r="A7" s="71" t="s">
        <v>187</v>
      </c>
      <c r="B7" s="72" t="n">
        <v>1.33E-005</v>
      </c>
      <c r="C7" s="73" t="n">
        <f aca="false">B7*$B$10/E7*1000000000/$B$11</f>
        <v>1.70487053477734E-015</v>
      </c>
      <c r="D7" s="74" t="s">
        <v>188</v>
      </c>
      <c r="E7" s="75" t="n">
        <v>44.01</v>
      </c>
      <c r="F7" s="28" t="s">
        <v>45</v>
      </c>
      <c r="G7" s="103" t="n">
        <v>0</v>
      </c>
      <c r="H7" s="76" t="n">
        <v>0</v>
      </c>
      <c r="I7" s="77" t="n">
        <v>0</v>
      </c>
      <c r="J7" s="25"/>
      <c r="K7" s="61" t="n">
        <v>1</v>
      </c>
      <c r="L7" s="62" t="n">
        <f aca="false">$B$17+$B$18*EXP(-K7/$B$21)+$B$19*EXP(-K7/$B$22)+$B$20*EXP(-K7/$B$23)</f>
        <v>0.934525143351474</v>
      </c>
      <c r="M7" s="63" t="n">
        <f aca="false">EXP(-K7/$D$9)</f>
        <v>0.918745834161034</v>
      </c>
      <c r="N7" s="63" t="n">
        <f aca="false">EXP(-K7/$D$8)</f>
        <v>0.990867643670448</v>
      </c>
      <c r="O7" s="64" t="n">
        <f aca="false">(K7*$B$17+$B$18*$B$21*(1-EXP(-K7/$B$21))+$B$19*$B$22*(1-EXP(-K7/$B$22))+$B$20*$B$23*(1-EXP(-K7/$B$23)))*$C$7</f>
        <v>1.64713840243936E-015</v>
      </c>
      <c r="P7" s="64" t="n">
        <f aca="false">$D$9*(1-EXP(-K7/$D$9))*$C$9</f>
        <v>1.92215881540341E-013</v>
      </c>
      <c r="Q7" s="65" t="n">
        <f aca="false">$D$8*(1-EXP(-K7/$D$8))*$C$8</f>
        <v>3.57254360737198E-013</v>
      </c>
      <c r="R7" s="66" t="n">
        <f aca="false">$B$13-K7</f>
        <v>99</v>
      </c>
      <c r="S7" s="67" t="n">
        <f aca="false">VLOOKUP($R7,$K$6:$Q$506,5)/$C$26</f>
        <v>0.992170798836874</v>
      </c>
      <c r="T7" s="68" t="n">
        <f aca="false">VLOOKUP($R7,$K$6:$Q$506,6)/$C$26</f>
        <v>26.4967233544653</v>
      </c>
      <c r="U7" s="69" t="n">
        <f aca="false">VLOOKUP($R7,$K$6:$Q$506,7)/$C$26</f>
        <v>261.548021815097</v>
      </c>
      <c r="V7" s="28" t="s">
        <v>45</v>
      </c>
      <c r="W7" s="78" t="n">
        <f aca="false">G7*S7+H7*T7+I7*U7</f>
        <v>0</v>
      </c>
      <c r="X7" s="25"/>
      <c r="Y7" s="25"/>
      <c r="Z7" s="25"/>
    </row>
    <row r="8" customFormat="false" ht="15.75" hidden="false" customHeight="false" outlineLevel="0" collapsed="false">
      <c r="A8" s="71" t="s">
        <v>189</v>
      </c>
      <c r="B8" s="72" t="n">
        <v>0.0028</v>
      </c>
      <c r="C8" s="73" t="n">
        <f aca="false">B8*$B$10/E8*1000000000/$B$11</f>
        <v>3.58895647987022E-013</v>
      </c>
      <c r="D8" s="74" t="n">
        <v>109</v>
      </c>
      <c r="E8" s="75" t="n">
        <v>44.013</v>
      </c>
      <c r="F8" s="28" t="s">
        <v>46</v>
      </c>
      <c r="G8" s="103" t="n">
        <v>0</v>
      </c>
      <c r="H8" s="76" t="n">
        <v>0</v>
      </c>
      <c r="I8" s="77" t="n">
        <v>0</v>
      </c>
      <c r="J8" s="25"/>
      <c r="K8" s="61" t="n">
        <v>2</v>
      </c>
      <c r="L8" s="62" t="n">
        <f aca="false">$B$17+$B$18*EXP(-K8/$B$21)+$B$19*EXP(-K8/$B$22)+$B$20*EXP(-K8/$B$23)</f>
        <v>0.881133921191247</v>
      </c>
      <c r="M8" s="63" t="n">
        <f aca="false">EXP(-K8/$D$9)</f>
        <v>0.844093907788253</v>
      </c>
      <c r="N8" s="63" t="n">
        <f aca="false">EXP(-K8/$D$8)</f>
        <v>0.981818687273025</v>
      </c>
      <c r="O8" s="64" t="n">
        <f aca="false">(K8*$B$17+$B$18*$B$21*(1-EXP(-K8/$B$21))+$B$19*$B$22*(1-EXP(-K8/$B$22))+$B$20*$B$23*(1-EXP(-K8/$B$23)))*$C$7</f>
        <v>3.19334364831333E-015</v>
      </c>
      <c r="P8" s="64" t="n">
        <f aca="false">$D$9*(1-EXP(-K8/$D$9))*$C$9</f>
        <v>3.6881342196512E-013</v>
      </c>
      <c r="Q8" s="65" t="n">
        <f aca="false">$D$8*(1-EXP(-K8/$D$8))*$C$8</f>
        <v>7.11246147351858E-013</v>
      </c>
      <c r="R8" s="66" t="n">
        <f aca="false">$B$13-K8</f>
        <v>98</v>
      </c>
      <c r="S8" s="67" t="n">
        <f aca="false">VLOOKUP($R8,$K$6:$Q$506,5)/$C$26</f>
        <v>0.984323328968635</v>
      </c>
      <c r="T8" s="68" t="n">
        <f aca="false">VLOOKUP($R8,$K$6:$Q$506,6)/$C$26</f>
        <v>26.4961908981299</v>
      </c>
      <c r="U8" s="69" t="n">
        <f aca="false">VLOOKUP($R8,$K$6:$Q$506,7)/$C$26</f>
        <v>259.919257866136</v>
      </c>
      <c r="V8" s="28" t="s">
        <v>46</v>
      </c>
      <c r="W8" s="78" t="n">
        <f aca="false">G8*S8+H8*T8+I8*U8</f>
        <v>0</v>
      </c>
      <c r="X8" s="25"/>
      <c r="Y8" s="25"/>
      <c r="Z8" s="25"/>
    </row>
    <row r="9" customFormat="false" ht="15.75" hidden="false" customHeight="false" outlineLevel="0" collapsed="false">
      <c r="A9" s="79" t="s">
        <v>190</v>
      </c>
      <c r="B9" s="80" t="n">
        <v>0.00057</v>
      </c>
      <c r="C9" s="81" t="n">
        <f aca="false">B9*$B$10/E9*1000000000/$B$11</f>
        <v>2.00475647227157E-013</v>
      </c>
      <c r="D9" s="82" t="n">
        <v>11.8</v>
      </c>
      <c r="E9" s="83" t="n">
        <v>16.04</v>
      </c>
      <c r="F9" s="28" t="s">
        <v>47</v>
      </c>
      <c r="G9" s="103" t="n">
        <v>0</v>
      </c>
      <c r="H9" s="76" t="n">
        <v>0</v>
      </c>
      <c r="I9" s="77" t="n">
        <v>0</v>
      </c>
      <c r="J9" s="25"/>
      <c r="K9" s="61" t="n">
        <v>3</v>
      </c>
      <c r="L9" s="62" t="n">
        <f aca="false">$B$17+$B$18*EXP(-K9/$B$21)+$B$19*EXP(-K9/$B$22)+$B$20*EXP(-K9/$B$23)</f>
        <v>0.837358501592201</v>
      </c>
      <c r="M9" s="63" t="n">
        <f aca="false">EXP(-K9/$D$9)</f>
        <v>0.775507761421166</v>
      </c>
      <c r="N9" s="63" t="n">
        <f aca="false">EXP(-K9/$D$8)</f>
        <v>0.972852369169834</v>
      </c>
      <c r="O9" s="64" t="n">
        <f aca="false">(K9*$B$17+$B$18*$B$21*(1-EXP(-K9/$B$21))+$B$19*$B$22*(1-EXP(-K9/$B$22))+$B$20*$B$23*(1-EXP(-K9/$B$23)))*$C$7</f>
        <v>4.65703187629787E-015</v>
      </c>
      <c r="P9" s="64" t="n">
        <f aca="false">$D$9*(1-EXP(-K9/$D$9))*$C$9</f>
        <v>5.3106167655347E-013</v>
      </c>
      <c r="Q9" s="65" t="n">
        <f aca="false">$D$8*(1-EXP(-K9/$D$8))*$C$8</f>
        <v>1.06200515483342E-012</v>
      </c>
      <c r="R9" s="66" t="n">
        <f aca="false">$B$13-K9</f>
        <v>97</v>
      </c>
      <c r="S9" s="67" t="n">
        <f aca="false">VLOOKUP($R9,$K$6:$Q$506,5)/$C$26</f>
        <v>0.976457296265978</v>
      </c>
      <c r="T9" s="68" t="n">
        <f aca="false">VLOOKUP($R9,$K$6:$Q$506,6)/$C$26</f>
        <v>26.4956113511915</v>
      </c>
      <c r="U9" s="69" t="n">
        <f aca="false">VLOOKUP($R9,$K$6:$Q$506,7)/$C$26</f>
        <v>258.275482373652</v>
      </c>
      <c r="V9" s="28" t="s">
        <v>47</v>
      </c>
      <c r="W9" s="78" t="n">
        <f aca="false">G9*S9+H9*T9+I9*U9</f>
        <v>0</v>
      </c>
      <c r="X9" s="25"/>
      <c r="Y9" s="25"/>
      <c r="Z9" s="25"/>
    </row>
    <row r="10" customFormat="false" ht="15.75" hidden="false" customHeight="false" outlineLevel="0" collapsed="false">
      <c r="A10" s="71" t="s">
        <v>191</v>
      </c>
      <c r="B10" s="84" t="n">
        <v>28.97</v>
      </c>
      <c r="C10" s="54" t="s">
        <v>192</v>
      </c>
      <c r="D10" s="85"/>
      <c r="E10" s="86"/>
      <c r="F10" s="28" t="s">
        <v>48</v>
      </c>
      <c r="G10" s="103" t="n">
        <v>0</v>
      </c>
      <c r="H10" s="76" t="n">
        <v>0</v>
      </c>
      <c r="I10" s="77" t="n">
        <v>0</v>
      </c>
      <c r="J10" s="25"/>
      <c r="K10" s="61" t="n">
        <v>4</v>
      </c>
      <c r="L10" s="62" t="n">
        <f aca="false">$B$17+$B$18*EXP(-K10/$B$21)+$B$19*EXP(-K10/$B$22)+$B$20*EXP(-K10/$B$23)</f>
        <v>0.801241693266786</v>
      </c>
      <c r="M10" s="63" t="n">
        <f aca="false">EXP(-K10/$D$9)</f>
        <v>0.712494525165245</v>
      </c>
      <c r="N10" s="63" t="n">
        <f aca="false">EXP(-K10/$D$8)</f>
        <v>0.963967934678526</v>
      </c>
      <c r="O10" s="64" t="n">
        <f aca="false">(K10*$B$17+$B$18*$B$21*(1-EXP(-K10/$B$21))+$B$19*$B$22*(1-EXP(-K10/$B$22))+$B$20*$B$23*(1-EXP(-K10/$B$23)))*$C$7</f>
        <v>6.05286401566322E-015</v>
      </c>
      <c r="P10" s="64" t="n">
        <f aca="false">$D$9*(1-EXP(-K10/$D$9))*$C$9</f>
        <v>6.80126584556416E-013</v>
      </c>
      <c r="Q10" s="65" t="n">
        <f aca="false">$D$8*(1-EXP(-K10/$D$8))*$C$8</f>
        <v>1.40956090607286E-012</v>
      </c>
      <c r="R10" s="66" t="n">
        <f aca="false">$B$13-K10</f>
        <v>96</v>
      </c>
      <c r="S10" s="67" t="n">
        <f aca="false">VLOOKUP($R10,$K$6:$Q$506,5)/$C$26</f>
        <v>0.968572398978998</v>
      </c>
      <c r="T10" s="68" t="n">
        <f aca="false">VLOOKUP($R10,$K$6:$Q$506,6)/$C$26</f>
        <v>26.4949805489425</v>
      </c>
      <c r="U10" s="69" t="n">
        <f aca="false">VLOOKUP($R10,$K$6:$Q$506,7)/$C$26</f>
        <v>256.61655698338</v>
      </c>
      <c r="V10" s="28" t="s">
        <v>48</v>
      </c>
      <c r="W10" s="78" t="n">
        <f aca="false">G10*S10+H10*T10+I10*U10</f>
        <v>0</v>
      </c>
      <c r="X10" s="25"/>
      <c r="Y10" s="25"/>
      <c r="Z10" s="25"/>
    </row>
    <row r="11" customFormat="false" ht="15.75" hidden="false" customHeight="false" outlineLevel="0" collapsed="false">
      <c r="A11" s="79" t="s">
        <v>193</v>
      </c>
      <c r="B11" s="87" t="n">
        <v>5.1352E+018</v>
      </c>
      <c r="C11" s="88" t="s">
        <v>192</v>
      </c>
      <c r="D11" s="89"/>
      <c r="E11" s="90"/>
      <c r="F11" s="28" t="s">
        <v>49</v>
      </c>
      <c r="G11" s="103" t="n">
        <v>0</v>
      </c>
      <c r="H11" s="76" t="n">
        <v>0</v>
      </c>
      <c r="I11" s="77" t="n">
        <v>0</v>
      </c>
      <c r="J11" s="25"/>
      <c r="K11" s="61" t="n">
        <v>5</v>
      </c>
      <c r="L11" s="62" t="n">
        <f aca="false">$B$17+$B$18*EXP(-K11/$B$21)+$B$19*EXP(-K11/$B$22)+$B$20*EXP(-K11/$B$23)</f>
        <v>0.771231104034404</v>
      </c>
      <c r="M11" s="63" t="n">
        <f aca="false">EXP(-K11/$D$9)</f>
        <v>0.654601376858112</v>
      </c>
      <c r="N11" s="63" t="n">
        <f aca="false">EXP(-K11/$D$8)</f>
        <v>0.955164636008779</v>
      </c>
      <c r="O11" s="64" t="n">
        <f aca="false">(K11*$B$17+$B$18*$B$21*(1-EXP(-K11/$B$21))+$B$19*$B$22*(1-EXP(-K11/$B$22))+$B$20*$B$23*(1-EXP(-K11/$B$23)))*$C$7</f>
        <v>7.39252264888857E-015</v>
      </c>
      <c r="P11" s="64" t="n">
        <f aca="false">$D$9*(1-EXP(-K11/$D$9))*$C$9</f>
        <v>8.1707934780372E-013</v>
      </c>
      <c r="Q11" s="65" t="n">
        <f aca="false">$D$8*(1-EXP(-K11/$D$8))*$C$8</f>
        <v>1.75394265434759E-012</v>
      </c>
      <c r="R11" s="66" t="n">
        <f aca="false">$B$13-K11</f>
        <v>95</v>
      </c>
      <c r="S11" s="67" t="n">
        <f aca="false">VLOOKUP($R11,$K$6:$Q$506,5)/$C$26</f>
        <v>0.96066832752713</v>
      </c>
      <c r="T11" s="68" t="n">
        <f aca="false">VLOOKUP($R11,$K$6:$Q$506,6)/$C$26</f>
        <v>26.4942939583475</v>
      </c>
      <c r="U11" s="69" t="n">
        <f aca="false">VLOOKUP($R11,$K$6:$Q$506,7)/$C$26</f>
        <v>254.94234206591</v>
      </c>
      <c r="V11" s="28" t="s">
        <v>49</v>
      </c>
      <c r="W11" s="78" t="n">
        <f aca="false">G11*S11+H11*T11+I11*U11</f>
        <v>0</v>
      </c>
      <c r="X11" s="25"/>
      <c r="Y11" s="25"/>
      <c r="Z11" s="25"/>
    </row>
    <row r="12" customFormat="false" ht="15.75" hidden="false" customHeight="false" outlineLevel="0" collapsed="false">
      <c r="A12" s="25"/>
      <c r="B12" s="25"/>
      <c r="C12" s="25"/>
      <c r="D12" s="91"/>
      <c r="E12" s="25"/>
      <c r="F12" s="28" t="s">
        <v>50</v>
      </c>
      <c r="G12" s="103" t="n">
        <v>0</v>
      </c>
      <c r="H12" s="76" t="n">
        <v>0</v>
      </c>
      <c r="I12" s="77" t="n">
        <v>0</v>
      </c>
      <c r="J12" s="25"/>
      <c r="K12" s="61" t="n">
        <v>6</v>
      </c>
      <c r="L12" s="62" t="n">
        <f aca="false">$B$17+$B$18*EXP(-K12/$B$21)+$B$19*EXP(-K12/$B$22)+$B$20*EXP(-K12/$B$23)</f>
        <v>0.746095242156848</v>
      </c>
      <c r="M12" s="63" t="n">
        <f aca="false">EXP(-K12/$D$9)</f>
        <v>0.601412288024467</v>
      </c>
      <c r="N12" s="63" t="n">
        <f aca="false">EXP(-K12/$D$8)</f>
        <v>0.94644173219936</v>
      </c>
      <c r="O12" s="64" t="n">
        <f aca="false">(K12*$B$17+$B$18*$B$21*(1-EXP(-K12/$B$21))+$B$19*$B$22*(1-EXP(-K12/$B$22))+$B$20*$B$23*(1-EXP(-K12/$B$23)))*$C$7</f>
        <v>8.68532785670826E-015</v>
      </c>
      <c r="P12" s="64" t="n">
        <f aca="false">$D$9*(1-EXP(-K12/$D$9))*$C$9</f>
        <v>9.42904128514022E-013</v>
      </c>
      <c r="Q12" s="65" t="n">
        <f aca="false">$D$8*(1-EXP(-K12/$D$8))*$C$8</f>
        <v>2.09517938578369E-012</v>
      </c>
      <c r="R12" s="66" t="n">
        <f aca="false">$B$13-K12</f>
        <v>94</v>
      </c>
      <c r="S12" s="67" t="n">
        <f aca="false">VLOOKUP($R12,$K$6:$Q$506,5)/$C$26</f>
        <v>0.952744764283251</v>
      </c>
      <c r="T12" s="68" t="n">
        <f aca="false">VLOOKUP($R12,$K$6:$Q$506,6)/$C$26</f>
        <v>26.4935466454678</v>
      </c>
      <c r="U12" s="69" t="n">
        <f aca="false">VLOOKUP($R12,$K$6:$Q$506,7)/$C$26</f>
        <v>253.252696704932</v>
      </c>
      <c r="V12" s="28" t="s">
        <v>50</v>
      </c>
      <c r="W12" s="78" t="n">
        <f aca="false">G12*S12+H12*T12+I12*U12</f>
        <v>0</v>
      </c>
      <c r="X12" s="25"/>
      <c r="Y12" s="25"/>
      <c r="Z12" s="25"/>
    </row>
    <row r="13" customFormat="false" ht="15.75" hidden="false" customHeight="false" outlineLevel="0" collapsed="false">
      <c r="A13" s="92" t="s">
        <v>194</v>
      </c>
      <c r="B13" s="93" t="n">
        <v>100</v>
      </c>
      <c r="C13" s="26" t="s">
        <v>195</v>
      </c>
      <c r="D13" s="25"/>
      <c r="E13" s="25"/>
      <c r="F13" s="28" t="s">
        <v>51</v>
      </c>
      <c r="G13" s="103" t="n">
        <v>0</v>
      </c>
      <c r="H13" s="76" t="n">
        <v>0</v>
      </c>
      <c r="I13" s="77" t="n">
        <v>0</v>
      </c>
      <c r="J13" s="25"/>
      <c r="K13" s="61" t="n">
        <v>7</v>
      </c>
      <c r="L13" s="62" t="n">
        <f aca="false">$B$17+$B$18*EXP(-K13/$B$21)+$B$19*EXP(-K13/$B$22)+$B$20*EXP(-K13/$B$23)</f>
        <v>0.724857011255883</v>
      </c>
      <c r="M13" s="63" t="n">
        <f aca="false">EXP(-K13/$D$9)</f>
        <v>0.552545034235735</v>
      </c>
      <c r="N13" s="63" t="n">
        <f aca="false">EXP(-K13/$D$8)</f>
        <v>0.937798489055756</v>
      </c>
      <c r="O13" s="64" t="n">
        <f aca="false">(K13*$B$17+$B$18*$B$21*(1-EXP(-K13/$B$21))+$B$19*$B$22*(1-EXP(-K13/$B$22))+$B$20*$B$23*(1-EXP(-K13/$B$23)))*$C$7</f>
        <v>9.9387254273329E-015</v>
      </c>
      <c r="P13" s="64" t="n">
        <f aca="false">$D$9*(1-EXP(-K13/$D$9))*$C$9</f>
        <v>1.05850512162584E-012</v>
      </c>
      <c r="Q13" s="65" t="n">
        <f aca="false">$D$8*(1-EXP(-K13/$D$8))*$C$8</f>
        <v>2.43329982179558E-012</v>
      </c>
      <c r="R13" s="66" t="n">
        <f aca="false">$B$13-K13</f>
        <v>93</v>
      </c>
      <c r="S13" s="67" t="n">
        <f aca="false">VLOOKUP($R13,$K$6:$Q$506,5)/$C$26</f>
        <v>0.944801383351809</v>
      </c>
      <c r="T13" s="68" t="n">
        <f aca="false">VLOOKUP($R13,$K$6:$Q$506,6)/$C$26</f>
        <v>26.4927332400058</v>
      </c>
      <c r="U13" s="69" t="n">
        <f aca="false">VLOOKUP($R13,$K$6:$Q$506,7)/$C$26</f>
        <v>251.54747868538</v>
      </c>
      <c r="V13" s="28" t="s">
        <v>51</v>
      </c>
      <c r="W13" s="78" t="n">
        <f aca="false">G13*S13+H13*T13+I13*U13</f>
        <v>0</v>
      </c>
      <c r="X13" s="25"/>
      <c r="Y13" s="25"/>
      <c r="Z13" s="25"/>
    </row>
    <row r="14" customFormat="false" ht="15.75" hidden="false" customHeight="false" outlineLevel="0" collapsed="false">
      <c r="A14" s="25"/>
      <c r="B14" s="25"/>
      <c r="C14" s="25"/>
      <c r="D14" s="25"/>
      <c r="E14" s="25"/>
      <c r="F14" s="28" t="s">
        <v>52</v>
      </c>
      <c r="G14" s="103" t="n">
        <v>0</v>
      </c>
      <c r="H14" s="76" t="n">
        <v>0</v>
      </c>
      <c r="I14" s="77" t="n">
        <v>0</v>
      </c>
      <c r="J14" s="25"/>
      <c r="K14" s="61" t="n">
        <v>8</v>
      </c>
      <c r="L14" s="62" t="n">
        <f aca="false">$B$17+$B$18*EXP(-K14/$B$21)+$B$19*EXP(-K14/$B$22)+$B$20*EXP(-K14/$B$23)</f>
        <v>0.706740992707308</v>
      </c>
      <c r="M14" s="63" t="n">
        <f aca="false">EXP(-K14/$D$9)</f>
        <v>0.507648448390447</v>
      </c>
      <c r="N14" s="63" t="n">
        <f aca="false">EXP(-K14/$D$8)</f>
        <v>0.929234179088383</v>
      </c>
      <c r="O14" s="64" t="n">
        <f aca="false">(K14*$B$17+$B$18*$B$21*(1-EXP(-K14/$B$21))+$B$19*$B$22*(1-EXP(-K14/$B$22))+$B$20*$B$23*(1-EXP(-K14/$B$23)))*$C$7</f>
        <v>1.11586738907507E-014</v>
      </c>
      <c r="P14" s="64" t="n">
        <f aca="false">$D$9*(1-EXP(-K14/$D$9))*$C$9</f>
        <v>1.1647130524722E-012</v>
      </c>
      <c r="Q14" s="65" t="n">
        <f aca="false">$D$8*(1-EXP(-K14/$D$8))*$C$8</f>
        <v>2.7683324215035E-012</v>
      </c>
      <c r="R14" s="66" t="n">
        <f aca="false">$B$13-K14</f>
        <v>92</v>
      </c>
      <c r="S14" s="67" t="n">
        <f aca="false">VLOOKUP($R14,$K$6:$Q$506,5)/$C$26</f>
        <v>0.936837850340786</v>
      </c>
      <c r="T14" s="68" t="n">
        <f aca="false">VLOOKUP($R14,$K$6:$Q$506,6)/$C$26</f>
        <v>26.4918478967131</v>
      </c>
      <c r="U14" s="69" t="n">
        <f aca="false">VLOOKUP($R14,$K$6:$Q$506,7)/$C$26</f>
        <v>249.826544481459</v>
      </c>
      <c r="V14" s="28" t="s">
        <v>52</v>
      </c>
      <c r="W14" s="78" t="n">
        <f aca="false">G14*S14+H14*T14+I14*U14</f>
        <v>0</v>
      </c>
      <c r="X14" s="25"/>
      <c r="Y14" s="25"/>
      <c r="Z14" s="25"/>
    </row>
    <row r="15" customFormat="false" ht="15.75" hidden="false" customHeight="false" outlineLevel="0" collapsed="false">
      <c r="A15" s="26" t="s">
        <v>196</v>
      </c>
      <c r="B15" s="25"/>
      <c r="C15" s="25"/>
      <c r="D15" s="25"/>
      <c r="E15" s="25"/>
      <c r="F15" s="28" t="s">
        <v>53</v>
      </c>
      <c r="G15" s="103" t="n">
        <v>0</v>
      </c>
      <c r="H15" s="76" t="n">
        <v>0</v>
      </c>
      <c r="I15" s="77" t="n">
        <v>0</v>
      </c>
      <c r="J15" s="25"/>
      <c r="K15" s="61" t="n">
        <v>9</v>
      </c>
      <c r="L15" s="62" t="n">
        <f aca="false">$B$17+$B$18*EXP(-K15/$B$21)+$B$19*EXP(-K15/$B$22)+$B$20*EXP(-K15/$B$23)</f>
        <v>0.691131657041273</v>
      </c>
      <c r="M15" s="63" t="n">
        <f aca="false">EXP(-K15/$D$9)</f>
        <v>0.466399897177036</v>
      </c>
      <c r="N15" s="63" t="n">
        <f aca="false">EXP(-K15/$D$8)</f>
        <v>0.920748081451349</v>
      </c>
      <c r="O15" s="64" t="n">
        <f aca="false">(K15*$B$17+$B$18*$B$21*(1-EXP(-K15/$B$21))+$B$19*$B$22*(1-EXP(-K15/$B$22))+$B$20*$B$23*(1-EXP(-K15/$B$23)))*$C$7</f>
        <v>1.23499513530396E-014</v>
      </c>
      <c r="P15" s="64" t="n">
        <f aca="false">$D$9*(1-EXP(-K15/$D$9))*$C$9</f>
        <v>1.26229114649215E-012</v>
      </c>
      <c r="Q15" s="65" t="n">
        <f aca="false">$D$8*(1-EXP(-K15/$D$8))*$C$8</f>
        <v>3.10030538412888E-012</v>
      </c>
      <c r="R15" s="66" t="n">
        <f aca="false">$B$13-K15</f>
        <v>91</v>
      </c>
      <c r="S15" s="67" t="n">
        <f aca="false">VLOOKUP($R15,$K$6:$Q$506,5)/$C$26</f>
        <v>0.928853822127343</v>
      </c>
      <c r="T15" s="68" t="n">
        <f aca="false">VLOOKUP($R15,$K$6:$Q$506,6)/$C$26</f>
        <v>26.4908842533856</v>
      </c>
      <c r="U15" s="69" t="n">
        <f aca="false">VLOOKUP($R15,$K$6:$Q$506,7)/$C$26</f>
        <v>248.089749244563</v>
      </c>
      <c r="V15" s="28" t="s">
        <v>53</v>
      </c>
      <c r="W15" s="78" t="n">
        <f aca="false">G15*S15+H15*T15+I15*U15</f>
        <v>0</v>
      </c>
      <c r="X15" s="25"/>
      <c r="Y15" s="25"/>
      <c r="Z15" s="25"/>
    </row>
    <row r="16" customFormat="false" ht="15.75" hidden="false" customHeight="false" outlineLevel="0" collapsed="false">
      <c r="A16" s="94" t="s">
        <v>197</v>
      </c>
      <c r="B16" s="95" t="s">
        <v>198</v>
      </c>
      <c r="C16" s="25"/>
      <c r="D16" s="25"/>
      <c r="E16" s="25"/>
      <c r="F16" s="28" t="s">
        <v>54</v>
      </c>
      <c r="G16" s="103" t="n">
        <v>0</v>
      </c>
      <c r="H16" s="76" t="n">
        <v>0</v>
      </c>
      <c r="I16" s="77" t="n">
        <v>0</v>
      </c>
      <c r="J16" s="25"/>
      <c r="K16" s="61" t="n">
        <v>10</v>
      </c>
      <c r="L16" s="62" t="n">
        <f aca="false">$B$17+$B$18*EXP(-K16/$B$21)+$B$19*EXP(-K16/$B$22)+$B$20*EXP(-K16/$B$23)</f>
        <v>0.677540238510535</v>
      </c>
      <c r="M16" s="63" t="n">
        <f aca="false">EXP(-K16/$D$9)</f>
        <v>0.428502962584536</v>
      </c>
      <c r="N16" s="63" t="n">
        <f aca="false">EXP(-K16/$D$8)</f>
        <v>0.912339481881783</v>
      </c>
      <c r="O16" s="64" t="n">
        <f aca="false">(K16*$B$17+$B$18*$B$21*(1-EXP(-K16/$B$21))+$B$19*$B$22*(1-EXP(-K16/$B$22))+$B$20*$B$23*(1-EXP(-K16/$B$23)))*$C$7</f>
        <v>1.35163987570226E-014</v>
      </c>
      <c r="P16" s="64" t="n">
        <f aca="false">$D$9*(1-EXP(-K16/$D$9))*$C$9</f>
        <v>1.35194061387836E-012</v>
      </c>
      <c r="Q16" s="65" t="n">
        <f aca="false">$D$8*(1-EXP(-K16/$D$8))*$C$8</f>
        <v>3.42924665136778E-012</v>
      </c>
      <c r="R16" s="66" t="n">
        <f aca="false">$B$13-K16</f>
        <v>90</v>
      </c>
      <c r="S16" s="67" t="n">
        <f aca="false">VLOOKUP($R16,$K$6:$Q$506,5)/$C$26</f>
        <v>0.920848946616967</v>
      </c>
      <c r="T16" s="68" t="n">
        <f aca="false">VLOOKUP($R16,$K$6:$Q$506,6)/$C$26</f>
        <v>26.4898353851441</v>
      </c>
      <c r="U16" s="69" t="n">
        <f aca="false">VLOOKUP($R16,$K$6:$Q$506,7)/$C$26</f>
        <v>246.336946791086</v>
      </c>
      <c r="V16" s="28" t="s">
        <v>54</v>
      </c>
      <c r="W16" s="78" t="n">
        <f aca="false">G16*S16+H16*T16+I16*U16</f>
        <v>0</v>
      </c>
      <c r="X16" s="25"/>
      <c r="Y16" s="25"/>
      <c r="Z16" s="25"/>
    </row>
    <row r="17" customFormat="false" ht="15.75" hidden="false" customHeight="false" outlineLevel="0" collapsed="false">
      <c r="A17" s="96" t="s">
        <v>199</v>
      </c>
      <c r="B17" s="97" t="n">
        <v>0.2173</v>
      </c>
      <c r="C17" s="25"/>
      <c r="D17" s="25"/>
      <c r="E17" s="25"/>
      <c r="F17" s="28" t="s">
        <v>55</v>
      </c>
      <c r="G17" s="103" t="n">
        <v>0</v>
      </c>
      <c r="H17" s="76" t="n">
        <v>0</v>
      </c>
      <c r="I17" s="77" t="n">
        <v>0</v>
      </c>
      <c r="J17" s="25"/>
      <c r="K17" s="61" t="n">
        <v>11</v>
      </c>
      <c r="L17" s="62" t="n">
        <f aca="false">$B$17+$B$18*EXP(-K17/$B$21)+$B$19*EXP(-K17/$B$22)+$B$20*EXP(-K17/$B$23)</f>
        <v>0.665578476752813</v>
      </c>
      <c r="M17" s="63" t="n">
        <f aca="false">EXP(-K17/$D$9)</f>
        <v>0.393685311800204</v>
      </c>
      <c r="N17" s="63" t="n">
        <f aca="false">EXP(-K17/$D$8)</f>
        <v>0.90400767263972</v>
      </c>
      <c r="O17" s="64" t="n">
        <f aca="false">(K17*$B$17+$B$18*$B$21*(1-EXP(-K17/$B$21))+$B$19*$B$22*(1-EXP(-K17/$B$22))+$B$20*$B$23*(1-EXP(-K17/$B$23)))*$C$7</f>
        <v>1.46611127485768E-014</v>
      </c>
      <c r="P17" s="64" t="n">
        <f aca="false">$D$9*(1-EXP(-K17/$D$9))*$C$9</f>
        <v>1.4343056885742E-012</v>
      </c>
      <c r="Q17" s="65" t="n">
        <f aca="false">$D$8*(1-EXP(-K17/$D$8))*$C$8</f>
        <v>3.75518390974277E-012</v>
      </c>
      <c r="R17" s="66" t="n">
        <f aca="false">$B$13-K17</f>
        <v>89</v>
      </c>
      <c r="S17" s="67" t="n">
        <f aca="false">VLOOKUP($R17,$K$6:$Q$506,5)/$C$26</f>
        <v>0.91282286249593</v>
      </c>
      <c r="T17" s="68" t="n">
        <f aca="false">VLOOKUP($R17,$K$6:$Q$506,6)/$C$26</f>
        <v>26.4886937546708</v>
      </c>
      <c r="U17" s="69" t="n">
        <f aca="false">VLOOKUP($R17,$K$6:$Q$506,7)/$C$26</f>
        <v>244.567989590118</v>
      </c>
      <c r="V17" s="28" t="s">
        <v>55</v>
      </c>
      <c r="W17" s="78" t="n">
        <f aca="false">G17*S17+H17*T17+I17*U17</f>
        <v>0</v>
      </c>
      <c r="X17" s="25"/>
      <c r="Y17" s="25"/>
      <c r="Z17" s="25"/>
    </row>
    <row r="18" customFormat="false" ht="15.75" hidden="false" customHeight="false" outlineLevel="0" collapsed="false">
      <c r="A18" s="96" t="s">
        <v>200</v>
      </c>
      <c r="B18" s="97" t="n">
        <v>0.224</v>
      </c>
      <c r="C18" s="25"/>
      <c r="D18" s="25"/>
      <c r="E18" s="25"/>
      <c r="F18" s="28" t="s">
        <v>56</v>
      </c>
      <c r="G18" s="103" t="n">
        <v>0</v>
      </c>
      <c r="H18" s="76" t="n">
        <v>0</v>
      </c>
      <c r="I18" s="77" t="n">
        <v>0</v>
      </c>
      <c r="J18" s="25"/>
      <c r="K18" s="61" t="n">
        <v>12</v>
      </c>
      <c r="L18" s="62" t="n">
        <f aca="false">$B$17+$B$18*EXP(-K18/$B$21)+$B$19*EXP(-K18/$B$22)+$B$20*EXP(-K18/$B$23)</f>
        <v>0.654937801843996</v>
      </c>
      <c r="M18" s="63" t="n">
        <f aca="false">EXP(-K18/$D$9)</f>
        <v>0.361696740186825</v>
      </c>
      <c r="N18" s="63" t="n">
        <f aca="false">EXP(-K18/$D$8)</f>
        <v>0.895751952448524</v>
      </c>
      <c r="O18" s="64" t="n">
        <f aca="false">(K18*$B$17+$B$18*$B$21*(1-EXP(-K18/$B$21))+$B$19*$B$22*(1-EXP(-K18/$B$22))+$B$20*$B$23*(1-EXP(-K18/$B$23)))*$C$7</f>
        <v>1.57865985955337E-014</v>
      </c>
      <c r="P18" s="64" t="n">
        <f aca="false">$D$9*(1-EXP(-K18/$D$9))*$C$9</f>
        <v>1.50997825783136E-012</v>
      </c>
      <c r="Q18" s="65" t="n">
        <f aca="false">$D$8*(1-EXP(-K18/$D$8))*$C$8</f>
        <v>4.07814459293319E-012</v>
      </c>
      <c r="R18" s="66" t="n">
        <f aca="false">$B$13-K18</f>
        <v>88</v>
      </c>
      <c r="S18" s="67" t="n">
        <f aca="false">VLOOKUP($R18,$K$6:$Q$506,5)/$C$26</f>
        <v>0.904775198976886</v>
      </c>
      <c r="T18" s="68" t="n">
        <f aca="false">VLOOKUP($R18,$K$6:$Q$506,6)/$C$26</f>
        <v>26.4874511580452</v>
      </c>
      <c r="U18" s="69" t="n">
        <f aca="false">VLOOKUP($R18,$K$6:$Q$506,7)/$C$26</f>
        <v>242.782728751026</v>
      </c>
      <c r="V18" s="28" t="s">
        <v>56</v>
      </c>
      <c r="W18" s="78" t="n">
        <f aca="false">G18*S18+H18*T18+I18*U18</f>
        <v>0</v>
      </c>
      <c r="X18" s="25"/>
      <c r="Y18" s="25"/>
      <c r="Z18" s="25"/>
    </row>
    <row r="19" customFormat="false" ht="15.75" hidden="false" customHeight="false" outlineLevel="0" collapsed="false">
      <c r="A19" s="96" t="s">
        <v>201</v>
      </c>
      <c r="B19" s="97" t="n">
        <v>0.2824</v>
      </c>
      <c r="C19" s="25"/>
      <c r="D19" s="25"/>
      <c r="E19" s="25"/>
      <c r="F19" s="28" t="s">
        <v>57</v>
      </c>
      <c r="G19" s="103" t="n">
        <v>0</v>
      </c>
      <c r="H19" s="76" t="n">
        <v>0</v>
      </c>
      <c r="I19" s="77" t="n">
        <v>0</v>
      </c>
      <c r="J19" s="25"/>
      <c r="K19" s="61" t="n">
        <v>13</v>
      </c>
      <c r="L19" s="62" t="n">
        <f aca="false">$B$17+$B$18*EXP(-K19/$B$21)+$B$19*EXP(-K19/$B$22)+$B$20*EXP(-K19/$B$23)</f>
        <v>0.645372834207781</v>
      </c>
      <c r="M19" s="63" t="n">
        <f aca="false">EXP(-K19/$D$9)</f>
        <v>0.332307373276271</v>
      </c>
      <c r="N19" s="63" t="n">
        <f aca="false">EXP(-K19/$D$8)</f>
        <v>0.887571626435872</v>
      </c>
      <c r="O19" s="64" t="n">
        <f aca="false">(K19*$B$17+$B$18*$B$21*(1-EXP(-K19/$B$21))+$B$19*$B$22*(1-EXP(-K19/$B$22))+$B$20*$B$23*(1-EXP(-K19/$B$23)))*$C$7</f>
        <v>1.68948914402251E-014</v>
      </c>
      <c r="P19" s="64" t="n">
        <f aca="false">$D$9*(1-EXP(-K19/$D$9))*$C$9</f>
        <v>1.57950211559664E-012</v>
      </c>
      <c r="Q19" s="65" t="n">
        <f aca="false">$D$8*(1-EXP(-K19/$D$8))*$C$8</f>
        <v>4.39815588408429E-012</v>
      </c>
      <c r="R19" s="66" t="n">
        <f aca="false">$B$13-K19</f>
        <v>87</v>
      </c>
      <c r="S19" s="67" t="n">
        <f aca="false">VLOOKUP($R19,$K$6:$Q$506,5)/$C$26</f>
        <v>0.896705575537415</v>
      </c>
      <c r="T19" s="68" t="n">
        <f aca="false">VLOOKUP($R19,$K$6:$Q$506,6)/$C$26</f>
        <v>26.4860986657896</v>
      </c>
      <c r="U19" s="69" t="n">
        <f aca="false">VLOOKUP($R19,$K$6:$Q$506,7)/$C$26</f>
        <v>240.981014010924</v>
      </c>
      <c r="V19" s="28" t="s">
        <v>57</v>
      </c>
      <c r="W19" s="78" t="n">
        <f aca="false">G19*S19+H19*T19+I19*U19</f>
        <v>0</v>
      </c>
      <c r="X19" s="25"/>
      <c r="Y19" s="25"/>
      <c r="Z19" s="25"/>
    </row>
    <row r="20" customFormat="false" ht="15.75" hidden="false" customHeight="false" outlineLevel="0" collapsed="false">
      <c r="A20" s="96" t="s">
        <v>202</v>
      </c>
      <c r="B20" s="97" t="n">
        <v>0.2763</v>
      </c>
      <c r="C20" s="25"/>
      <c r="D20" s="25"/>
      <c r="E20" s="25"/>
      <c r="F20" s="28" t="s">
        <v>58</v>
      </c>
      <c r="G20" s="103" t="n">
        <v>0</v>
      </c>
      <c r="H20" s="76" t="n">
        <v>0</v>
      </c>
      <c r="I20" s="77" t="n">
        <v>0</v>
      </c>
      <c r="J20" s="25"/>
      <c r="K20" s="61" t="n">
        <v>14</v>
      </c>
      <c r="L20" s="62" t="n">
        <f aca="false">$B$17+$B$18*EXP(-K20/$B$21)+$B$19*EXP(-K20/$B$22)+$B$20*EXP(-K20/$B$23)</f>
        <v>0.63668830482032</v>
      </c>
      <c r="M20" s="63" t="n">
        <f aca="false">EXP(-K20/$D$9)</f>
        <v>0.30530601485857</v>
      </c>
      <c r="N20" s="63" t="n">
        <f aca="false">EXP(-K20/$D$8)</f>
        <v>0.879466006075259</v>
      </c>
      <c r="O20" s="64" t="n">
        <f aca="false">(K20*$B$17+$B$18*$B$21*(1-EXP(-K20/$B$21))+$B$19*$B$22*(1-EXP(-K20/$B$22))+$B$20*$B$23*(1-EXP(-K20/$B$23)))*$C$7</f>
        <v>1.79876524498907E-014</v>
      </c>
      <c r="P20" s="64" t="n">
        <f aca="false">$D$9*(1-EXP(-K20/$D$9))*$C$9</f>
        <v>1.64337687029329E-012</v>
      </c>
      <c r="Q20" s="65" t="n">
        <f aca="false">$D$8*(1-EXP(-K20/$D$8))*$C$8</f>
        <v>4.71524471809511E-012</v>
      </c>
      <c r="R20" s="66" t="n">
        <f aca="false">$B$13-K20</f>
        <v>86</v>
      </c>
      <c r="S20" s="67" t="n">
        <f aca="false">VLOOKUP($R20,$K$6:$Q$506,5)/$C$26</f>
        <v>0.8886136016513</v>
      </c>
      <c r="T20" s="68" t="n">
        <f aca="false">VLOOKUP($R20,$K$6:$Q$506,6)/$C$26</f>
        <v>26.4846265587004</v>
      </c>
      <c r="U20" s="69" t="n">
        <f aca="false">VLOOKUP($R20,$K$6:$Q$506,7)/$C$26</f>
        <v>239.162693722022</v>
      </c>
      <c r="V20" s="28" t="s">
        <v>58</v>
      </c>
      <c r="W20" s="78" t="n">
        <f aca="false">G20*S20+H20*T20+I20*U20</f>
        <v>0</v>
      </c>
      <c r="X20" s="25"/>
      <c r="Y20" s="25"/>
      <c r="Z20" s="25"/>
    </row>
    <row r="21" customFormat="false" ht="15.75" hidden="false" customHeight="false" outlineLevel="0" collapsed="false">
      <c r="A21" s="96" t="s">
        <v>203</v>
      </c>
      <c r="B21" s="97" t="n">
        <v>394.4</v>
      </c>
      <c r="C21" s="25"/>
      <c r="D21" s="25"/>
      <c r="E21" s="25"/>
      <c r="F21" s="28" t="s">
        <v>59</v>
      </c>
      <c r="G21" s="103" t="n">
        <v>0</v>
      </c>
      <c r="H21" s="76" t="n">
        <v>0</v>
      </c>
      <c r="I21" s="77" t="n">
        <v>0</v>
      </c>
      <c r="J21" s="25"/>
      <c r="K21" s="61" t="n">
        <v>15</v>
      </c>
      <c r="L21" s="62" t="n">
        <f aca="false">$B$17+$B$18*EXP(-K21/$B$21)+$B$19*EXP(-K21/$B$22)+$B$20*EXP(-K21/$B$23)</f>
        <v>0.628728686612953</v>
      </c>
      <c r="M21" s="63" t="n">
        <f aca="false">EXP(-K21/$D$9)</f>
        <v>0.280498629295617</v>
      </c>
      <c r="N21" s="63" t="n">
        <f aca="false">EXP(-K21/$D$8)</f>
        <v>0.871434409128052</v>
      </c>
      <c r="O21" s="64" t="n">
        <f aca="false">(K21*$B$17+$B$18*$B$21*(1-EXP(-K21/$B$21))+$B$19*$B$22*(1-EXP(-K21/$B$22))+$B$20*$B$23*(1-EXP(-K21/$B$23)))*$C$7</f>
        <v>1.90662450682595E-014</v>
      </c>
      <c r="P21" s="64" t="n">
        <f aca="false">$D$9*(1-EXP(-K21/$D$9))*$C$9</f>
        <v>1.7020615350789E-012</v>
      </c>
      <c r="Q21" s="65" t="n">
        <f aca="false">$D$8*(1-EXP(-K21/$D$8))*$C$8</f>
        <v>5.02943778388563E-012</v>
      </c>
      <c r="R21" s="66" t="n">
        <f aca="false">$B$13-K21</f>
        <v>85</v>
      </c>
      <c r="S21" s="67" t="n">
        <f aca="false">VLOOKUP($R21,$K$6:$Q$506,5)/$C$26</f>
        <v>0.880498876512363</v>
      </c>
      <c r="T21" s="68" t="n">
        <f aca="false">VLOOKUP($R21,$K$6:$Q$506,6)/$C$26</f>
        <v>26.4830242580047</v>
      </c>
      <c r="U21" s="69" t="n">
        <f aca="false">VLOOKUP($R21,$K$6:$Q$506,7)/$C$26</f>
        <v>237.327614838866</v>
      </c>
      <c r="V21" s="28" t="s">
        <v>59</v>
      </c>
      <c r="W21" s="78" t="n">
        <f aca="false">G21*S21+H21*T21+I21*U21</f>
        <v>0</v>
      </c>
      <c r="X21" s="25"/>
      <c r="Y21" s="25"/>
      <c r="Z21" s="25"/>
    </row>
    <row r="22" customFormat="false" ht="15.75" hidden="false" customHeight="false" outlineLevel="0" collapsed="false">
      <c r="A22" s="96" t="s">
        <v>204</v>
      </c>
      <c r="B22" s="97" t="n">
        <v>36.54</v>
      </c>
      <c r="C22" s="25"/>
      <c r="D22" s="25"/>
      <c r="E22" s="25"/>
      <c r="F22" s="28" t="s">
        <v>60</v>
      </c>
      <c r="G22" s="103" t="n">
        <v>0</v>
      </c>
      <c r="H22" s="76" t="n">
        <v>0</v>
      </c>
      <c r="I22" s="77" t="n">
        <v>0</v>
      </c>
      <c r="J22" s="25"/>
      <c r="K22" s="61" t="n">
        <v>16</v>
      </c>
      <c r="L22" s="62" t="n">
        <f aca="false">$B$17+$B$18*EXP(-K22/$B$21)+$B$19*EXP(-K22/$B$22)+$B$20*EXP(-K22/$B$23)</f>
        <v>0.621369974989246</v>
      </c>
      <c r="M22" s="63" t="n">
        <f aca="false">EXP(-K22/$D$9)</f>
        <v>0.257706947153229</v>
      </c>
      <c r="N22" s="63" t="n">
        <f aca="false">EXP(-K22/$D$8)</f>
        <v>0.863476159586061</v>
      </c>
      <c r="O22" s="64" t="n">
        <f aca="false">(K22*$B$17+$B$18*$B$21*(1-EXP(-K22/$B$21))+$B$19*$B$22*(1-EXP(-K22/$B$22))+$B$20*$B$23*(1-EXP(-K22/$B$23)))*$C$7</f>
        <v>2.01317954928725E-014</v>
      </c>
      <c r="P22" s="64" t="n">
        <f aca="false">$D$9*(1-EXP(-K22/$D$9))*$C$9</f>
        <v>1.75597782637981E-012</v>
      </c>
      <c r="Q22" s="65" t="n">
        <f aca="false">$D$8*(1-EXP(-K22/$D$8))*$C$8</f>
        <v>5.34076152664307E-012</v>
      </c>
      <c r="R22" s="66" t="n">
        <f aca="false">$B$13-K22</f>
        <v>84</v>
      </c>
      <c r="S22" s="67" t="n">
        <f aca="false">VLOOKUP($R22,$K$6:$Q$506,5)/$C$26</f>
        <v>0.872360988750623</v>
      </c>
      <c r="T22" s="68" t="n">
        <f aca="false">VLOOKUP($R22,$K$6:$Q$506,6)/$C$26</f>
        <v>26.4812802493398</v>
      </c>
      <c r="U22" s="69" t="n">
        <f aca="false">VLOOKUP($R22,$K$6:$Q$506,7)/$C$26</f>
        <v>235.475622905455</v>
      </c>
      <c r="V22" s="28" t="s">
        <v>60</v>
      </c>
      <c r="W22" s="78" t="n">
        <f aca="false">G22*S22+H22*T22+I22*U22</f>
        <v>0</v>
      </c>
      <c r="X22" s="25"/>
      <c r="Y22" s="25"/>
      <c r="Z22" s="25"/>
    </row>
    <row r="23" customFormat="false" ht="15.75" hidden="false" customHeight="false" outlineLevel="0" collapsed="false">
      <c r="A23" s="98" t="s">
        <v>205</v>
      </c>
      <c r="B23" s="99" t="n">
        <v>4.304</v>
      </c>
      <c r="C23" s="25"/>
      <c r="D23" s="25"/>
      <c r="E23" s="25"/>
      <c r="F23" s="28" t="s">
        <v>61</v>
      </c>
      <c r="G23" s="103" t="n">
        <v>0</v>
      </c>
      <c r="H23" s="76" t="n">
        <v>0</v>
      </c>
      <c r="I23" s="77" t="n">
        <v>0</v>
      </c>
      <c r="J23" s="25"/>
      <c r="K23" s="61" t="n">
        <v>17</v>
      </c>
      <c r="L23" s="62" t="n">
        <f aca="false">$B$17+$B$18*EXP(-K23/$B$21)+$B$19*EXP(-K23/$B$22)+$B$20*EXP(-K23/$B$23)</f>
        <v>0.614513171906127</v>
      </c>
      <c r="M23" s="63" t="n">
        <f aca="false">EXP(-K23/$D$9)</f>
        <v>0.236767184131386</v>
      </c>
      <c r="N23" s="63" t="n">
        <f aca="false">EXP(-K23/$D$8)</f>
        <v>0.855590587614648</v>
      </c>
      <c r="O23" s="64" t="n">
        <f aca="false">(K23*$B$17+$B$18*$B$21*(1-EXP(-K23/$B$21))+$B$19*$B$22*(1-EXP(-K23/$B$22))+$B$20*$B$23*(1-EXP(-K23/$B$23)))*$C$7</f>
        <v>2.1185240647608E-014</v>
      </c>
      <c r="P23" s="64" t="n">
        <f aca="false">$D$9*(1-EXP(-K23/$D$9))*$C$9</f>
        <v>1.80551319440594E-012</v>
      </c>
      <c r="Q23" s="65" t="n">
        <f aca="false">$D$8*(1-EXP(-K23/$D$8))*$C$8</f>
        <v>5.6492421500478E-012</v>
      </c>
      <c r="R23" s="66" t="n">
        <f aca="false">$B$13-K23</f>
        <v>83</v>
      </c>
      <c r="S23" s="67" t="n">
        <f aca="false">VLOOKUP($R23,$K$6:$Q$506,5)/$C$26</f>
        <v>0.864199516140587</v>
      </c>
      <c r="T23" s="68" t="n">
        <f aca="false">VLOOKUP($R23,$K$6:$Q$506,6)/$C$26</f>
        <v>26.479382000009</v>
      </c>
      <c r="U23" s="69" t="n">
        <f aca="false">VLOOKUP($R23,$K$6:$Q$506,7)/$C$26</f>
        <v>233.606562042239</v>
      </c>
      <c r="V23" s="28" t="s">
        <v>61</v>
      </c>
      <c r="W23" s="78" t="n">
        <f aca="false">G23*S23+H23*T23+I23*U23</f>
        <v>0</v>
      </c>
      <c r="X23" s="25"/>
      <c r="Y23" s="25"/>
      <c r="Z23" s="25"/>
    </row>
    <row r="24" customFormat="false" ht="15.75" hidden="false" customHeight="false" outlineLevel="0" collapsed="false">
      <c r="A24" s="25"/>
      <c r="B24" s="25"/>
      <c r="C24" s="25"/>
      <c r="D24" s="25"/>
      <c r="E24" s="25"/>
      <c r="F24" s="28" t="s">
        <v>62</v>
      </c>
      <c r="G24" s="103" t="n">
        <v>0</v>
      </c>
      <c r="H24" s="76" t="n">
        <v>0</v>
      </c>
      <c r="I24" s="77" t="n">
        <v>0</v>
      </c>
      <c r="J24" s="25"/>
      <c r="K24" s="61" t="n">
        <v>18</v>
      </c>
      <c r="L24" s="62" t="n">
        <f aca="false">$B$17+$B$18*EXP(-K24/$B$21)+$B$19*EXP(-K24/$B$22)+$B$20*EXP(-K24/$B$23)</f>
        <v>0.608079120342274</v>
      </c>
      <c r="M24" s="63" t="n">
        <f aca="false">EXP(-K24/$D$9)</f>
        <v>0.21752886408675</v>
      </c>
      <c r="N24" s="63" t="n">
        <f aca="false">EXP(-K24/$D$8)</f>
        <v>0.84777702949634</v>
      </c>
      <c r="O24" s="64" t="n">
        <f aca="false">(K24*$B$17+$B$18*$B$21*(1-EXP(-K24/$B$21))+$B$19*$B$22*(1-EXP(-K24/$B$22))+$B$20*$B$23*(1-EXP(-K24/$B$23)))*$C$7</f>
        <v>2.2227366242062E-014</v>
      </c>
      <c r="P24" s="64" t="n">
        <f aca="false">$D$9*(1-EXP(-K24/$D$9))*$C$9</f>
        <v>1.85102360742358E-012</v>
      </c>
      <c r="Q24" s="65" t="n">
        <f aca="false">$D$8*(1-EXP(-K24/$D$8))*$C$8</f>
        <v>5.95490561847883E-012</v>
      </c>
      <c r="R24" s="66" t="n">
        <f aca="false">$B$13-K24</f>
        <v>82</v>
      </c>
      <c r="S24" s="67" t="n">
        <f aca="false">VLOOKUP($R24,$K$6:$Q$506,5)/$C$26</f>
        <v>0.856014025301436</v>
      </c>
      <c r="T24" s="68" t="n">
        <f aca="false">VLOOKUP($R24,$K$6:$Q$506,6)/$C$26</f>
        <v>26.47731586892</v>
      </c>
      <c r="U24" s="69" t="n">
        <f aca="false">VLOOKUP($R24,$K$6:$Q$506,7)/$C$26</f>
        <v>231.720274933002</v>
      </c>
      <c r="V24" s="28" t="s">
        <v>62</v>
      </c>
      <c r="W24" s="78" t="n">
        <f aca="false">G24*S24+H24*T24+I24*U24</f>
        <v>0</v>
      </c>
      <c r="X24" s="25"/>
      <c r="Y24" s="25"/>
      <c r="Z24" s="25"/>
    </row>
    <row r="25" customFormat="false" ht="15.75" hidden="false" customHeight="false" outlineLevel="0" collapsed="false">
      <c r="A25" s="94" t="s">
        <v>206</v>
      </c>
      <c r="B25" s="100"/>
      <c r="C25" s="101"/>
      <c r="D25" s="25"/>
      <c r="E25" s="25"/>
      <c r="F25" s="28" t="s">
        <v>63</v>
      </c>
      <c r="G25" s="103" t="n">
        <v>0</v>
      </c>
      <c r="H25" s="76" t="n">
        <v>0</v>
      </c>
      <c r="I25" s="77" t="n">
        <v>0</v>
      </c>
      <c r="J25" s="25"/>
      <c r="K25" s="61" t="n">
        <v>19</v>
      </c>
      <c r="L25" s="62" t="n">
        <f aca="false">$B$17+$B$18*EXP(-K25/$B$21)+$B$19*EXP(-K25/$B$22)+$B$20*EXP(-K25/$B$23)</f>
        <v>0.60200440919885</v>
      </c>
      <c r="M25" s="63" t="n">
        <f aca="false">EXP(-K25/$D$9)</f>
        <v>0.199853737689483</v>
      </c>
      <c r="N25" s="63" t="n">
        <f aca="false">EXP(-K25/$D$8)</f>
        <v>0.84003482757497</v>
      </c>
      <c r="O25" s="64" t="n">
        <f aca="false">(K25*$B$17+$B$18*$B$21*(1-EXP(-K25/$B$21))+$B$19*$B$22*(1-EXP(-K25/$B$22))+$B$20*$B$23*(1-EXP(-K25/$B$23)))*$C$7</f>
        <v>2.32588369721386E-014</v>
      </c>
      <c r="P25" s="64" t="n">
        <f aca="false">$D$9*(1-EXP(-K25/$D$9))*$C$9</f>
        <v>1.89283610979448E-012</v>
      </c>
      <c r="Q25" s="65" t="n">
        <f aca="false">$D$8*(1-EXP(-K25/$D$8))*$C$8</f>
        <v>6.25777765919923E-012</v>
      </c>
      <c r="R25" s="66" t="n">
        <f aca="false">$B$13-K25</f>
        <v>81</v>
      </c>
      <c r="S25" s="67" t="n">
        <f aca="false">VLOOKUP($R25,$K$6:$Q$506,5)/$C$26</f>
        <v>0.847804071388882</v>
      </c>
      <c r="T25" s="68" t="n">
        <f aca="false">VLOOKUP($R25,$K$6:$Q$506,6)/$C$26</f>
        <v>26.4750670085582</v>
      </c>
      <c r="U25" s="69" t="n">
        <f aca="false">VLOOKUP($R25,$K$6:$Q$506,7)/$C$26</f>
        <v>229.816602811618</v>
      </c>
      <c r="V25" s="28" t="s">
        <v>63</v>
      </c>
      <c r="W25" s="78" t="n">
        <f aca="false">G25*S25+H25*T25+I25*U25</f>
        <v>0</v>
      </c>
      <c r="X25" s="25"/>
      <c r="Y25" s="25"/>
      <c r="Z25" s="25"/>
    </row>
    <row r="26" customFormat="false" ht="15.75" hidden="false" customHeight="false" outlineLevel="0" collapsed="false">
      <c r="A26" s="98" t="s">
        <v>207</v>
      </c>
      <c r="B26" s="80" t="n">
        <f aca="false">(B17*$B$13+B18*B21*(1-EXP(-$B$13/B21))+B19*B22*(1-EXP(-$B$13/B22))+B20*B23*(1-EXP(-$B$13/B23)))*B7</f>
        <v>0.000696326667969692</v>
      </c>
      <c r="C26" s="102" t="n">
        <f aca="false">B26*$B$10/E7*1000000000/$B$11</f>
        <v>8.92591593083618E-014</v>
      </c>
      <c r="D26" s="25"/>
      <c r="E26" s="25"/>
      <c r="F26" s="28" t="s">
        <v>64</v>
      </c>
      <c r="G26" s="103" t="n">
        <v>0</v>
      </c>
      <c r="H26" s="76" t="n">
        <v>0</v>
      </c>
      <c r="I26" s="77" t="n">
        <v>0</v>
      </c>
      <c r="J26" s="25"/>
      <c r="K26" s="61" t="n">
        <v>20</v>
      </c>
      <c r="L26" s="62" t="n">
        <f aca="false">$B$17+$B$18*EXP(-K26/$B$21)+$B$19*EXP(-K26/$B$22)+$B$20*EXP(-K26/$B$23)</f>
        <v>0.596238126719002</v>
      </c>
      <c r="M26" s="63" t="n">
        <f aca="false">EXP(-K26/$D$9)</f>
        <v>0.183614788943724</v>
      </c>
      <c r="N26" s="63" t="n">
        <f aca="false">EXP(-K26/$D$8)</f>
        <v>0.832363330200321</v>
      </c>
      <c r="O26" s="64" t="n">
        <f aca="false">(K26*$B$17+$B$18*$B$21*(1-EXP(-K26/$B$21))+$B$19*$B$22*(1-EXP(-K26/$B$22))+$B$20*$B$23*(1-EXP(-K26/$B$23)))*$C$7</f>
        <v>2.42802204903166E-014</v>
      </c>
      <c r="P26" s="64" t="n">
        <f aca="false">$D$9*(1-EXP(-K26/$D$9))*$C$9</f>
        <v>1.9312511721636E-012</v>
      </c>
      <c r="Q26" s="65" t="n">
        <f aca="false">$D$8*(1-EXP(-K26/$D$8))*$C$8</f>
        <v>6.55788376452151E-012</v>
      </c>
      <c r="R26" s="66" t="n">
        <f aca="false">$B$13-K26</f>
        <v>80</v>
      </c>
      <c r="S26" s="67" t="n">
        <f aca="false">VLOOKUP($R26,$K$6:$Q$506,5)/$C$26</f>
        <v>0.839569197778481</v>
      </c>
      <c r="T26" s="68" t="n">
        <f aca="false">VLOOKUP($R26,$K$6:$Q$506,6)/$C$26</f>
        <v>26.4726192582902</v>
      </c>
      <c r="U26" s="69" t="n">
        <f aca="false">VLOOKUP($R26,$K$6:$Q$506,7)/$C$26</f>
        <v>227.895385448689</v>
      </c>
      <c r="V26" s="28" t="s">
        <v>64</v>
      </c>
      <c r="W26" s="78" t="n">
        <f aca="false">G26*S26+H26*T26+I26*U26</f>
        <v>0</v>
      </c>
      <c r="X26" s="25"/>
      <c r="Y26" s="25"/>
      <c r="Z26" s="25"/>
    </row>
    <row r="27" customFormat="false" ht="15.75" hidden="false" customHeight="false" outlineLevel="0" collapsed="false">
      <c r="A27" s="25"/>
      <c r="B27" s="25"/>
      <c r="C27" s="25"/>
      <c r="D27" s="25"/>
      <c r="E27" s="25"/>
      <c r="F27" s="28" t="s">
        <v>65</v>
      </c>
      <c r="G27" s="103" t="n">
        <v>0</v>
      </c>
      <c r="H27" s="76" t="n">
        <v>0</v>
      </c>
      <c r="I27" s="77" t="n">
        <v>0</v>
      </c>
      <c r="J27" s="25"/>
      <c r="K27" s="61" t="n">
        <v>21</v>
      </c>
      <c r="L27" s="62" t="n">
        <f aca="false">$B$17+$B$18*EXP(-K27/$B$21)+$B$19*EXP(-K27/$B$22)+$B$20*EXP(-K27/$B$23)</f>
        <v>0.590739286520389</v>
      </c>
      <c r="M27" s="63" t="n">
        <f aca="false">EXP(-K27/$D$9)</f>
        <v>0.168695322432404</v>
      </c>
      <c r="N27" s="63" t="n">
        <f aca="false">EXP(-K27/$D$8)</f>
        <v>0.824761891673278</v>
      </c>
      <c r="O27" s="64" t="n">
        <f aca="false">(K27*$B$17+$B$18*$B$21*(1-EXP(-K27/$B$21))+$B$19*$B$22*(1-EXP(-K27/$B$22))+$B$20*$B$23*(1-EXP(-K27/$B$23)))*$C$7</f>
        <v>2.52920064364559E-014</v>
      </c>
      <c r="P27" s="64" t="n">
        <f aca="false">$D$9*(1-EXP(-K27/$D$9))*$C$9</f>
        <v>1.96654485068426E-012</v>
      </c>
      <c r="Q27" s="65" t="n">
        <f aca="false">$D$8*(1-EXP(-K27/$D$8))*$C$8</f>
        <v>6.85524919395331E-012</v>
      </c>
      <c r="R27" s="66" t="n">
        <f aca="false">$B$13-K27</f>
        <v>79</v>
      </c>
      <c r="S27" s="67" t="n">
        <f aca="false">VLOOKUP($R27,$K$6:$Q$506,5)/$C$26</f>
        <v>0.831308935740122</v>
      </c>
      <c r="T27" s="68" t="n">
        <f aca="false">VLOOKUP($R27,$K$6:$Q$506,6)/$C$26</f>
        <v>26.4699550282311</v>
      </c>
      <c r="U27" s="69" t="n">
        <f aca="false">VLOOKUP($R27,$K$6:$Q$506,7)/$C$26</f>
        <v>225.95646113806</v>
      </c>
      <c r="V27" s="28" t="s">
        <v>65</v>
      </c>
      <c r="W27" s="78" t="n">
        <f aca="false">G27*S27+H27*T27+I27*U27</f>
        <v>0</v>
      </c>
      <c r="X27" s="25"/>
      <c r="Y27" s="25"/>
      <c r="Z27" s="25"/>
    </row>
    <row r="28" customFormat="false" ht="15.75" hidden="false" customHeight="false" outlineLevel="0" collapsed="false">
      <c r="A28" s="25"/>
      <c r="B28" s="25"/>
      <c r="C28" s="25"/>
      <c r="D28" s="25"/>
      <c r="E28" s="25"/>
      <c r="F28" s="28" t="s">
        <v>66</v>
      </c>
      <c r="G28" s="103" t="n">
        <v>0</v>
      </c>
      <c r="H28" s="76" t="n">
        <v>0</v>
      </c>
      <c r="I28" s="77" t="n">
        <v>0</v>
      </c>
      <c r="J28" s="25"/>
      <c r="K28" s="61" t="n">
        <v>22</v>
      </c>
      <c r="L28" s="62" t="n">
        <f aca="false">$B$17+$B$18*EXP(-K28/$B$21)+$B$19*EXP(-K28/$B$22)+$B$20*EXP(-K28/$B$23)</f>
        <v>0.585474786804287</v>
      </c>
      <c r="M28" s="63" t="n">
        <f aca="false">EXP(-K28/$D$9)</f>
        <v>0.154988124727224</v>
      </c>
      <c r="N28" s="63" t="n">
        <f aca="false">EXP(-K28/$D$8)</f>
        <v>0.817229872191482</v>
      </c>
      <c r="O28" s="64" t="n">
        <f aca="false">(K28*$B$17+$B$18*$B$21*(1-EXP(-K28/$B$21))+$B$19*$B$22*(1-EXP(-K28/$B$22))+$B$20*$B$23*(1-EXP(-K28/$B$23)))*$C$7</f>
        <v>2.62946215524032E-014</v>
      </c>
      <c r="P28" s="64" t="n">
        <f aca="false">$D$9*(1-EXP(-K28/$D$9))*$C$9</f>
        <v>1.99897077079734E-012</v>
      </c>
      <c r="Q28" s="65" t="n">
        <f aca="false">$D$8*(1-EXP(-K28/$D$8))*$C$8</f>
        <v>7.14989897632345E-012</v>
      </c>
      <c r="R28" s="66" t="n">
        <f aca="false">$B$13-K28</f>
        <v>78</v>
      </c>
      <c r="S28" s="67" t="n">
        <f aca="false">VLOOKUP($R28,$K$6:$Q$506,5)/$C$26</f>
        <v>0.823022804103491</v>
      </c>
      <c r="T28" s="68" t="n">
        <f aca="false">VLOOKUP($R28,$K$6:$Q$506,6)/$C$26</f>
        <v>26.4670551728413</v>
      </c>
      <c r="U28" s="69" t="n">
        <f aca="false">VLOOKUP($R28,$K$6:$Q$506,7)/$C$26</f>
        <v>223.999666683205</v>
      </c>
      <c r="V28" s="28" t="s">
        <v>66</v>
      </c>
      <c r="W28" s="78" t="n">
        <f aca="false">G28*S28+H28*T28+I28*U28</f>
        <v>0</v>
      </c>
      <c r="X28" s="25"/>
      <c r="Y28" s="25"/>
      <c r="Z28" s="25"/>
    </row>
    <row r="29" customFormat="false" ht="15.75" hidden="false" customHeight="false" outlineLevel="0" collapsed="false">
      <c r="A29" s="25"/>
      <c r="B29" s="25"/>
      <c r="C29" s="25"/>
      <c r="D29" s="25"/>
      <c r="E29" s="25"/>
      <c r="F29" s="28" t="s">
        <v>67</v>
      </c>
      <c r="G29" s="103" t="n">
        <v>0</v>
      </c>
      <c r="H29" s="76" t="n">
        <v>0</v>
      </c>
      <c r="I29" s="77" t="n">
        <v>0</v>
      </c>
      <c r="J29" s="25"/>
      <c r="K29" s="61" t="n">
        <v>23</v>
      </c>
      <c r="L29" s="62" t="n">
        <f aca="false">$B$17+$B$18*EXP(-K29/$B$21)+$B$19*EXP(-K29/$B$22)+$B$20*EXP(-K29/$B$23)</f>
        <v>0.58041779221317</v>
      </c>
      <c r="M29" s="63" t="n">
        <f aca="false">EXP(-K29/$D$9)</f>
        <v>0.142394693937567</v>
      </c>
      <c r="N29" s="63" t="n">
        <f aca="false">EXP(-K29/$D$8)</f>
        <v>0.809766637795475</v>
      </c>
      <c r="O29" s="64" t="n">
        <f aca="false">(K29*$B$17+$B$18*$B$21*(1-EXP(-K29/$B$21))+$B$19*$B$22*(1-EXP(-K29/$B$22))+$B$20*$B$23*(1-EXP(-K29/$B$23)))*$C$7</f>
        <v>2.72884416915304E-014</v>
      </c>
      <c r="P29" s="64" t="n">
        <f aca="false">$D$9*(1-EXP(-K29/$D$9))*$C$9</f>
        <v>2.02876194982006E-012</v>
      </c>
      <c r="Q29" s="65" t="n">
        <f aca="false">$D$8*(1-EXP(-K29/$D$8))*$C$8</f>
        <v>7.44185791188856E-012</v>
      </c>
      <c r="R29" s="66" t="n">
        <f aca="false">$B$13-K29</f>
        <v>77</v>
      </c>
      <c r="S29" s="67" t="n">
        <f aca="false">VLOOKUP($R29,$K$6:$Q$506,5)/$C$26</f>
        <v>0.814710308914212</v>
      </c>
      <c r="T29" s="68" t="n">
        <f aca="false">VLOOKUP($R29,$K$6:$Q$506,6)/$C$26</f>
        <v>26.4638988533436</v>
      </c>
      <c r="U29" s="69" t="n">
        <f aca="false">VLOOKUP($R29,$K$6:$Q$506,7)/$C$26</f>
        <v>222.024837383495</v>
      </c>
      <c r="V29" s="28" t="s">
        <v>67</v>
      </c>
      <c r="W29" s="78" t="n">
        <f aca="false">G29*S29+H29*T29+I29*U29</f>
        <v>0</v>
      </c>
      <c r="X29" s="25"/>
      <c r="Y29" s="25"/>
      <c r="Z29" s="25"/>
    </row>
    <row r="30" customFormat="false" ht="15.75" hidden="false" customHeight="false" outlineLevel="0" collapsed="false">
      <c r="A30" s="25"/>
      <c r="B30" s="25"/>
      <c r="C30" s="25"/>
      <c r="D30" s="25"/>
      <c r="E30" s="25"/>
      <c r="F30" s="28" t="s">
        <v>68</v>
      </c>
      <c r="G30" s="103" t="n">
        <v>0</v>
      </c>
      <c r="H30" s="76" t="n">
        <v>0</v>
      </c>
      <c r="I30" s="77" t="n">
        <v>0</v>
      </c>
      <c r="J30" s="25"/>
      <c r="K30" s="61" t="n">
        <v>24</v>
      </c>
      <c r="L30" s="62" t="n">
        <f aca="false">$B$17+$B$18*EXP(-K30/$B$21)+$B$19*EXP(-K30/$B$22)+$B$20*EXP(-K30/$B$23)</f>
        <v>0.575546450723525</v>
      </c>
      <c r="M30" s="63" t="n">
        <f aca="false">EXP(-K30/$D$9)</f>
        <v>0.130824531861775</v>
      </c>
      <c r="N30" s="63" t="n">
        <f aca="false">EXP(-K30/$D$8)</f>
        <v>0.802371560315343</v>
      </c>
      <c r="O30" s="64" t="n">
        <f aca="false">(K30*$B$17+$B$18*$B$21*(1-EXP(-K30/$B$21))+$B$19*$B$22*(1-EXP(-K30/$B$22))+$B$20*$B$23*(1-EXP(-K30/$B$23)))*$C$7</f>
        <v>2.82738013661933E-014</v>
      </c>
      <c r="P30" s="64" t="n">
        <f aca="false">$D$9*(1-EXP(-K30/$D$9))*$C$9</f>
        <v>2.05613247144194E-012</v>
      </c>
      <c r="Q30" s="65" t="n">
        <f aca="false">$D$8*(1-EXP(-K30/$D$8))*$C$8</f>
        <v>7.73115057442049E-012</v>
      </c>
      <c r="R30" s="66" t="n">
        <f aca="false">$B$13-K30</f>
        <v>76</v>
      </c>
      <c r="S30" s="67" t="n">
        <f aca="false">VLOOKUP($R30,$K$6:$Q$506,5)/$C$26</f>
        <v>0.806370943080423</v>
      </c>
      <c r="T30" s="68" t="n">
        <f aca="false">VLOOKUP($R30,$K$6:$Q$506,6)/$C$26</f>
        <v>26.4604633879729</v>
      </c>
      <c r="U30" s="69" t="n">
        <f aca="false">VLOOKUP($R30,$K$6:$Q$506,7)/$C$26</f>
        <v>220.031807020333</v>
      </c>
      <c r="V30" s="28" t="s">
        <v>68</v>
      </c>
      <c r="W30" s="78" t="n">
        <f aca="false">G30*S30+H30*T30+I30*U30</f>
        <v>0</v>
      </c>
      <c r="X30" s="25"/>
      <c r="Y30" s="25"/>
      <c r="Z30" s="25"/>
    </row>
    <row r="31" customFormat="false" ht="15.75" hidden="false" customHeight="false" outlineLevel="0" collapsed="false">
      <c r="A31" s="25"/>
      <c r="B31" s="25"/>
      <c r="C31" s="25"/>
      <c r="D31" s="25"/>
      <c r="E31" s="25"/>
      <c r="F31" s="28" t="s">
        <v>69</v>
      </c>
      <c r="G31" s="103" t="n">
        <v>0</v>
      </c>
      <c r="H31" s="76" t="n">
        <v>0</v>
      </c>
      <c r="I31" s="77" t="n">
        <v>0</v>
      </c>
      <c r="J31" s="25"/>
      <c r="K31" s="61" t="n">
        <v>25</v>
      </c>
      <c r="L31" s="62" t="n">
        <f aca="false">$B$17+$B$18*EXP(-K31/$B$21)+$B$19*EXP(-K31/$B$22)+$B$20*EXP(-K31/$B$23)</f>
        <v>0.570842876124756</v>
      </c>
      <c r="M31" s="63" t="n">
        <f aca="false">EXP(-K31/$D$9)</f>
        <v>0.120194493654074</v>
      </c>
      <c r="N31" s="63" t="n">
        <f aca="false">EXP(-K31/$D$8)</f>
        <v>0.795044017317845</v>
      </c>
      <c r="O31" s="64" t="n">
        <f aca="false">(K31*$B$17+$B$18*$B$21*(1-EXP(-K31/$B$21))+$B$19*$B$22*(1-EXP(-K31/$B$22))+$B$20*$B$23*(1-EXP(-K31/$B$23)))*$C$7</f>
        <v>2.92510013428107E-014</v>
      </c>
      <c r="P31" s="64" t="n">
        <f aca="false">$D$9*(1-EXP(-K31/$D$9))*$C$9</f>
        <v>2.08127902416085E-012</v>
      </c>
      <c r="Q31" s="65" t="n">
        <f aca="false">$D$8*(1-EXP(-K31/$D$8))*$C$8</f>
        <v>8.01780131327466E-012</v>
      </c>
      <c r="R31" s="66" t="n">
        <f aca="false">$B$13-K31</f>
        <v>75</v>
      </c>
      <c r="S31" s="67" t="n">
        <f aca="false">VLOOKUP($R31,$K$6:$Q$506,5)/$C$26</f>
        <v>0.798004186009508</v>
      </c>
      <c r="T31" s="68" t="n">
        <f aca="false">VLOOKUP($R31,$K$6:$Q$506,6)/$C$26</f>
        <v>26.4567240889819</v>
      </c>
      <c r="U31" s="69" t="n">
        <f aca="false">VLOOKUP($R31,$K$6:$Q$506,7)/$C$26</f>
        <v>218.020407843164</v>
      </c>
      <c r="V31" s="28" t="s">
        <v>69</v>
      </c>
      <c r="W31" s="78" t="n">
        <f aca="false">G31*S31+H31*T31+I31*U31</f>
        <v>0</v>
      </c>
      <c r="X31" s="25"/>
      <c r="Y31" s="25"/>
      <c r="Z31" s="25"/>
    </row>
    <row r="32" customFormat="false" ht="15.75" hidden="false" customHeight="false" outlineLevel="0" collapsed="false">
      <c r="A32" s="25"/>
      <c r="B32" s="25"/>
      <c r="C32" s="25"/>
      <c r="D32" s="25"/>
      <c r="E32" s="25"/>
      <c r="F32" s="28" t="s">
        <v>70</v>
      </c>
      <c r="G32" s="103" t="n">
        <v>0</v>
      </c>
      <c r="H32" s="76" t="n">
        <v>0</v>
      </c>
      <c r="I32" s="77" t="n">
        <v>0</v>
      </c>
      <c r="J32" s="25"/>
      <c r="K32" s="61" t="n">
        <v>26</v>
      </c>
      <c r="L32" s="62" t="n">
        <f aca="false">$B$17+$B$18*EXP(-K32/$B$21)+$B$19*EXP(-K32/$B$22)+$B$20*EXP(-K32/$B$23)</f>
        <v>0.566292341033272</v>
      </c>
      <c r="M32" s="63" t="n">
        <f aca="false">EXP(-K32/$D$9)</f>
        <v>0.110428190333775</v>
      </c>
      <c r="N32" s="63" t="n">
        <f aca="false">EXP(-K32/$D$8)</f>
        <v>0.787783392054019</v>
      </c>
      <c r="O32" s="64" t="n">
        <f aca="false">(K32*$B$17+$B$18*$B$21*(1-EXP(-K32/$B$21))+$B$19*$B$22*(1-EXP(-K32/$B$22))+$B$20*$B$23*(1-EXP(-K32/$B$23)))*$C$7</f>
        <v>3.02203146886109E-014</v>
      </c>
      <c r="P32" s="64" t="n">
        <f aca="false">$D$9*(1-EXP(-K32/$D$9))*$C$9</f>
        <v>2.10438231471487E-012</v>
      </c>
      <c r="Q32" s="65" t="n">
        <f aca="false">$D$8*(1-EXP(-K32/$D$8))*$C$8</f>
        <v>8.30183425543948E-012</v>
      </c>
      <c r="R32" s="66" t="n">
        <f aca="false">$B$13-K32</f>
        <v>74</v>
      </c>
      <c r="S32" s="67" t="n">
        <f aca="false">VLOOKUP($R32,$K$6:$Q$506,5)/$C$26</f>
        <v>0.789609503234698</v>
      </c>
      <c r="T32" s="68" t="n">
        <f aca="false">VLOOKUP($R32,$K$6:$Q$506,6)/$C$26</f>
        <v>26.4526540852312</v>
      </c>
      <c r="U32" s="69" t="n">
        <f aca="false">VLOOKUP($R32,$K$6:$Q$506,7)/$C$26</f>
        <v>215.990470555356</v>
      </c>
      <c r="V32" s="28" t="s">
        <v>70</v>
      </c>
      <c r="W32" s="78" t="n">
        <f aca="false">G32*S32+H32*T32+I32*U32</f>
        <v>0</v>
      </c>
      <c r="X32" s="25"/>
      <c r="Y32" s="25"/>
      <c r="Z32" s="25"/>
    </row>
    <row r="33" customFormat="false" ht="15.75" hidden="false" customHeight="false" outlineLevel="0" collapsed="false">
      <c r="A33" s="25"/>
      <c r="B33" s="25"/>
      <c r="C33" s="25"/>
      <c r="D33" s="25"/>
      <c r="E33" s="25"/>
      <c r="F33" s="28" t="s">
        <v>71</v>
      </c>
      <c r="G33" s="103" t="n">
        <v>0</v>
      </c>
      <c r="H33" s="76" t="n">
        <v>0</v>
      </c>
      <c r="I33" s="77" t="n">
        <v>0</v>
      </c>
      <c r="J33" s="25"/>
      <c r="K33" s="61" t="n">
        <v>27</v>
      </c>
      <c r="L33" s="62" t="n">
        <f aca="false">$B$17+$B$18*EXP(-K33/$B$21)+$B$19*EXP(-K33/$B$22)+$B$20*EXP(-K33/$B$23)</f>
        <v>0.561882636803931</v>
      </c>
      <c r="M33" s="63" t="n">
        <f aca="false">EXP(-K33/$D$9)</f>
        <v>0.101455439843097</v>
      </c>
      <c r="N33" s="63" t="n">
        <f aca="false">EXP(-K33/$D$8)</f>
        <v>0.780589073407278</v>
      </c>
      <c r="O33" s="64" t="n">
        <f aca="false">(K33*$B$17+$B$18*$B$21*(1-EXP(-K33/$B$21))+$B$19*$B$22*(1-EXP(-K33/$B$22))+$B$20*$B$23*(1-EXP(-K33/$B$23)))*$C$7</f>
        <v>3.1181991590343E-014</v>
      </c>
      <c r="P33" s="64" t="n">
        <f aca="false">$D$9*(1-EXP(-K33/$D$9))*$C$9</f>
        <v>2.12560836666678E-012</v>
      </c>
      <c r="Q33" s="65" t="n">
        <f aca="false">$D$8*(1-EXP(-K33/$D$8))*$C$8</f>
        <v>8.58327330756713E-012</v>
      </c>
      <c r="R33" s="66" t="n">
        <f aca="false">$B$13-K33</f>
        <v>73</v>
      </c>
      <c r="S33" s="67" t="n">
        <f aca="false">VLOOKUP($R33,$K$6:$Q$506,5)/$C$26</f>
        <v>0.781186346031239</v>
      </c>
      <c r="T33" s="68" t="n">
        <f aca="false">VLOOKUP($R33,$K$6:$Q$506,6)/$C$26</f>
        <v>26.4482241290894</v>
      </c>
      <c r="U33" s="69" t="n">
        <f aca="false">VLOOKUP($R33,$K$6:$Q$506,7)/$C$26</f>
        <v>213.941824299951</v>
      </c>
      <c r="V33" s="28" t="s">
        <v>71</v>
      </c>
      <c r="W33" s="78" t="n">
        <f aca="false">G33*S33+H33*T33+I33*U33</f>
        <v>0</v>
      </c>
      <c r="X33" s="25"/>
      <c r="Y33" s="25"/>
      <c r="Z33" s="25"/>
    </row>
    <row r="34" customFormat="false" ht="15.75" hidden="false" customHeight="false" outlineLevel="0" collapsed="false">
      <c r="A34" s="25"/>
      <c r="B34" s="25"/>
      <c r="C34" s="25"/>
      <c r="D34" s="25"/>
      <c r="E34" s="25"/>
      <c r="F34" s="28" t="s">
        <v>72</v>
      </c>
      <c r="G34" s="103" t="n">
        <v>0</v>
      </c>
      <c r="H34" s="76" t="n">
        <v>0</v>
      </c>
      <c r="I34" s="77" t="n">
        <v>0</v>
      </c>
      <c r="J34" s="25"/>
      <c r="K34" s="61" t="n">
        <v>28</v>
      </c>
      <c r="L34" s="62" t="n">
        <f aca="false">$B$17+$B$18*EXP(-K34/$B$21)+$B$19*EXP(-K34/$B$22)+$B$20*EXP(-K34/$B$23)</f>
        <v>0.557603565747949</v>
      </c>
      <c r="M34" s="63" t="n">
        <f aca="false">EXP(-K34/$D$9)</f>
        <v>0.0932117627088211</v>
      </c>
      <c r="N34" s="63" t="n">
        <f aca="false">EXP(-K34/$D$8)</f>
        <v>0.773460455841968</v>
      </c>
      <c r="O34" s="64" t="n">
        <f aca="false">(K34*$B$17+$B$18*$B$21*(1-EXP(-K34/$B$21))+$B$19*$B$22*(1-EXP(-K34/$B$22))+$B$20*$B$23*(1-EXP(-K34/$B$23)))*$C$7</f>
        <v>3.21362631988648E-014</v>
      </c>
      <c r="P34" s="64" t="n">
        <f aca="false">$D$9*(1-EXP(-K34/$D$9))*$C$9</f>
        <v>2.14510971347328E-012</v>
      </c>
      <c r="Q34" s="65" t="n">
        <f aca="false">$D$8*(1-EXP(-K34/$D$8))*$C$8</f>
        <v>8.86214215798568E-012</v>
      </c>
      <c r="R34" s="66" t="n">
        <f aca="false">$B$13-K34</f>
        <v>72</v>
      </c>
      <c r="S34" s="67" t="n">
        <f aca="false">VLOOKUP($R34,$K$6:$Q$506,5)/$C$26</f>
        <v>0.772734151021838</v>
      </c>
      <c r="T34" s="68" t="n">
        <f aca="false">VLOOKUP($R34,$K$6:$Q$506,6)/$C$26</f>
        <v>26.4434023862559</v>
      </c>
      <c r="U34" s="69" t="n">
        <f aca="false">VLOOKUP($R34,$K$6:$Q$506,7)/$C$26</f>
        <v>211.874296645282</v>
      </c>
      <c r="V34" s="28" t="s">
        <v>72</v>
      </c>
      <c r="W34" s="78" t="n">
        <f aca="false">G34*S34+H34*T34+I34*U34</f>
        <v>0</v>
      </c>
      <c r="X34" s="25"/>
      <c r="Y34" s="25"/>
      <c r="Z34" s="25"/>
    </row>
    <row r="35" customFormat="false" ht="15.75" hidden="false" customHeight="false" outlineLevel="0" collapsed="false">
      <c r="A35" s="25"/>
      <c r="B35" s="25"/>
      <c r="C35" s="25"/>
      <c r="D35" s="25"/>
      <c r="E35" s="25"/>
      <c r="F35" s="28" t="s">
        <v>73</v>
      </c>
      <c r="G35" s="103" t="n">
        <v>0</v>
      </c>
      <c r="H35" s="76" t="n">
        <v>0</v>
      </c>
      <c r="I35" s="77" t="n">
        <v>0</v>
      </c>
      <c r="J35" s="25"/>
      <c r="K35" s="61" t="n">
        <v>29</v>
      </c>
      <c r="L35" s="62" t="n">
        <f aca="false">$B$17+$B$18*EXP(-K35/$B$21)+$B$19*EXP(-K35/$B$22)+$B$20*EXP(-K35/$B$23)</f>
        <v>0.553446538237621</v>
      </c>
      <c r="M35" s="63" t="n">
        <f aca="false">EXP(-K35/$D$9)</f>
        <v>0.0856379186835362</v>
      </c>
      <c r="N35" s="63" t="n">
        <f aca="false">EXP(-K35/$D$8)</f>
        <v>0.766396939352401</v>
      </c>
      <c r="O35" s="64" t="n">
        <f aca="false">(K35*$B$17+$B$18*$B$21*(1-EXP(-K35/$B$21))+$B$19*$B$22*(1-EXP(-K35/$B$22))+$B$20*$B$23*(1-EXP(-K35/$B$23)))*$C$7</f>
        <v>3.3083344700895E-014</v>
      </c>
      <c r="P35" s="64" t="n">
        <f aca="false">$D$9*(1-EXP(-K35/$D$9))*$C$9</f>
        <v>2.16302649461229E-012</v>
      </c>
      <c r="Q35" s="65" t="n">
        <f aca="false">$D$8*(1-EXP(-K35/$D$8))*$C$8</f>
        <v>9.138464278693E-012</v>
      </c>
      <c r="R35" s="66" t="n">
        <f aca="false">$B$13-K35</f>
        <v>71</v>
      </c>
      <c r="S35" s="67" t="n">
        <f aca="false">VLOOKUP($R35,$K$6:$Q$506,5)/$C$26</f>
        <v>0.764252339771051</v>
      </c>
      <c r="T35" s="68" t="n">
        <f aca="false">VLOOKUP($R35,$K$6:$Q$506,6)/$C$26</f>
        <v>26.4381542069942</v>
      </c>
      <c r="U35" s="69" t="n">
        <f aca="false">VLOOKUP($R35,$K$6:$Q$506,7)/$C$26</f>
        <v>209.787713570462</v>
      </c>
      <c r="V35" s="28" t="s">
        <v>73</v>
      </c>
      <c r="W35" s="78" t="n">
        <f aca="false">G35*S35+H35*T35+I35*U35</f>
        <v>0</v>
      </c>
      <c r="X35" s="25"/>
      <c r="Y35" s="25"/>
      <c r="Z35" s="25"/>
    </row>
    <row r="36" customFormat="false" ht="15.75" hidden="false" customHeight="false" outlineLevel="0" collapsed="false">
      <c r="A36" s="25"/>
      <c r="B36" s="25"/>
      <c r="C36" s="25"/>
      <c r="D36" s="25"/>
      <c r="E36" s="25"/>
      <c r="F36" s="28" t="s">
        <v>74</v>
      </c>
      <c r="G36" s="103" t="n">
        <v>0</v>
      </c>
      <c r="H36" s="76" t="n">
        <v>0</v>
      </c>
      <c r="I36" s="77" t="n">
        <v>0</v>
      </c>
      <c r="J36" s="25"/>
      <c r="K36" s="61" t="n">
        <v>30</v>
      </c>
      <c r="L36" s="62" t="n">
        <f aca="false">$B$17+$B$18*EXP(-K36/$B$21)+$B$19*EXP(-K36/$B$22)+$B$20*EXP(-K36/$B$23)</f>
        <v>0.54940425296271</v>
      </c>
      <c r="M36" s="63" t="n">
        <f aca="false">EXP(-K36/$D$9)</f>
        <v>0.0786794810367202</v>
      </c>
      <c r="N36" s="63" t="n">
        <f aca="false">EXP(-K36/$D$8)</f>
        <v>0.759397929412356</v>
      </c>
      <c r="O36" s="64" t="n">
        <f aca="false">(K36*$B$17+$B$18*$B$21*(1-EXP(-K36/$B$21))+$B$19*$B$22*(1-EXP(-K36/$B$22))+$B$20*$B$23*(1-EXP(-K36/$B$23)))*$C$7</f>
        <v>3.40234377775023E-014</v>
      </c>
      <c r="P36" s="64" t="n">
        <f aca="false">$D$9*(1-EXP(-K36/$D$9))*$C$9</f>
        <v>2.17948746264532E-012</v>
      </c>
      <c r="Q36" s="65" t="n">
        <f aca="false">$D$8*(1-EXP(-K36/$D$8))*$C$8</f>
        <v>9.41226292733229E-012</v>
      </c>
      <c r="R36" s="66" t="n">
        <f aca="false">$B$13-K36</f>
        <v>70</v>
      </c>
      <c r="S36" s="67" t="n">
        <f aca="false">VLOOKUP($R36,$K$6:$Q$506,5)/$C$26</f>
        <v>0.755740318368273</v>
      </c>
      <c r="T36" s="68" t="n">
        <f aca="false">VLOOKUP($R36,$K$6:$Q$506,6)/$C$26</f>
        <v>26.4324418771349</v>
      </c>
      <c r="U36" s="69" t="n">
        <f aca="false">VLOOKUP($R36,$K$6:$Q$506,7)/$C$26</f>
        <v>207.681899450737</v>
      </c>
      <c r="V36" s="28" t="s">
        <v>74</v>
      </c>
      <c r="W36" s="78" t="n">
        <f aca="false">G36*S36+H36*T36+I36*U36</f>
        <v>0</v>
      </c>
      <c r="X36" s="25"/>
      <c r="Y36" s="25"/>
      <c r="Z36" s="25"/>
    </row>
    <row r="37" customFormat="false" ht="15.75" hidden="false" customHeight="false" outlineLevel="0" collapsed="false">
      <c r="A37" s="25"/>
      <c r="B37" s="25"/>
      <c r="C37" s="25"/>
      <c r="D37" s="25"/>
      <c r="E37" s="25"/>
      <c r="F37" s="28" t="s">
        <v>75</v>
      </c>
      <c r="G37" s="103" t="n">
        <v>0</v>
      </c>
      <c r="H37" s="76" t="n">
        <v>0</v>
      </c>
      <c r="I37" s="77" t="n">
        <v>0</v>
      </c>
      <c r="J37" s="25"/>
      <c r="K37" s="61" t="n">
        <v>31</v>
      </c>
      <c r="L37" s="62" t="n">
        <f aca="false">$B$17+$B$18*EXP(-K37/$B$21)+$B$19*EXP(-K37/$B$22)+$B$20*EXP(-K37/$B$23)</f>
        <v>0.545470443109289</v>
      </c>
      <c r="M37" s="63" t="n">
        <f aca="false">EXP(-K37/$D$9)</f>
        <v>0.0722864454364387</v>
      </c>
      <c r="N37" s="63" t="n">
        <f aca="false">EXP(-K37/$D$8)</f>
        <v>0.752462836925038</v>
      </c>
      <c r="O37" s="64" t="n">
        <f aca="false">(K37*$B$17+$B$18*$B$21*(1-EXP(-K37/$B$21))+$B$19*$B$22*(1-EXP(-K37/$B$22))+$B$20*$B$23*(1-EXP(-K37/$B$23)))*$C$7</f>
        <v>3.49567325758409E-014</v>
      </c>
      <c r="P37" s="64" t="n">
        <f aca="false">$D$9*(1-EXP(-K37/$D$9))*$C$9</f>
        <v>2.19461090845193E-012</v>
      </c>
      <c r="Q37" s="65" t="n">
        <f aca="false">$D$8*(1-EXP(-K37/$D$8))*$C$8</f>
        <v>9.68356114914966E-012</v>
      </c>
      <c r="R37" s="66" t="n">
        <f aca="false">$B$13-K37</f>
        <v>69</v>
      </c>
      <c r="S37" s="67" t="n">
        <f aca="false">VLOOKUP($R37,$K$6:$Q$506,5)/$C$26</f>
        <v>0.747197476999001</v>
      </c>
      <c r="T37" s="68" t="n">
        <f aca="false">VLOOKUP($R37,$K$6:$Q$506,6)/$C$26</f>
        <v>26.4262243470553</v>
      </c>
      <c r="U37" s="69" t="n">
        <f aca="false">VLOOKUP($R37,$K$6:$Q$506,7)/$C$26</f>
        <v>205.556677042703</v>
      </c>
      <c r="V37" s="28" t="s">
        <v>75</v>
      </c>
      <c r="W37" s="78" t="n">
        <f aca="false">G37*S37+H37*T37+I37*U37</f>
        <v>0</v>
      </c>
      <c r="X37" s="25"/>
      <c r="Y37" s="25"/>
      <c r="Z37" s="25"/>
    </row>
    <row r="38" customFormat="false" ht="15.75" hidden="false" customHeight="false" outlineLevel="0" collapsed="false">
      <c r="A38" s="25"/>
      <c r="B38" s="25"/>
      <c r="C38" s="25"/>
      <c r="D38" s="25"/>
      <c r="E38" s="25"/>
      <c r="F38" s="28" t="s">
        <v>76</v>
      </c>
      <c r="G38" s="103" t="n">
        <v>0</v>
      </c>
      <c r="H38" s="76" t="n">
        <v>0</v>
      </c>
      <c r="I38" s="77" t="n">
        <v>0</v>
      </c>
      <c r="J38" s="25"/>
      <c r="K38" s="61" t="n">
        <v>32</v>
      </c>
      <c r="L38" s="62" t="n">
        <f aca="false">$B$17+$B$18*EXP(-K38/$B$21)+$B$19*EXP(-K38/$B$22)+$B$20*EXP(-K38/$B$23)</f>
        <v>0.541639674803617</v>
      </c>
      <c r="M38" s="63" t="n">
        <f aca="false">EXP(-K38/$D$9)</f>
        <v>0.0664128706110369</v>
      </c>
      <c r="N38" s="63" t="n">
        <f aca="false">EXP(-K38/$D$8)</f>
        <v>0.745591078173493</v>
      </c>
      <c r="O38" s="64" t="n">
        <f aca="false">(K38*$B$17+$B$18*$B$21*(1-EXP(-K38/$B$21))+$B$19*$B$22*(1-EXP(-K38/$B$22))+$B$20*$B$23*(1-EXP(-K38/$B$23)))*$C$7</f>
        <v>3.5883409294428E-014</v>
      </c>
      <c r="P38" s="64" t="n">
        <f aca="false">$D$9*(1-EXP(-K38/$D$9))*$C$9</f>
        <v>2.20850551128491E-012</v>
      </c>
      <c r="Q38" s="65" t="n">
        <f aca="false">$D$8*(1-EXP(-K38/$D$8))*$C$8</f>
        <v>9.95238177893381E-012</v>
      </c>
      <c r="R38" s="66" t="n">
        <f aca="false">$B$13-K38</f>
        <v>68</v>
      </c>
      <c r="S38" s="67" t="n">
        <f aca="false">VLOOKUP($R38,$K$6:$Q$506,5)/$C$26</f>
        <v>0.738623189503969</v>
      </c>
      <c r="T38" s="68" t="n">
        <f aca="false">VLOOKUP($R38,$K$6:$Q$506,6)/$C$26</f>
        <v>26.4194569366918</v>
      </c>
      <c r="U38" s="69" t="n">
        <f aca="false">VLOOKUP($R38,$K$6:$Q$506,7)/$C$26</f>
        <v>203.411867469386</v>
      </c>
      <c r="V38" s="28" t="s">
        <v>76</v>
      </c>
      <c r="W38" s="78" t="n">
        <f aca="false">G38*S38+H38*T38+I38*U38</f>
        <v>0</v>
      </c>
      <c r="X38" s="25"/>
      <c r="Y38" s="25"/>
      <c r="Z38" s="25"/>
    </row>
    <row r="39" customFormat="false" ht="15.75" hidden="false" customHeight="false" outlineLevel="0" collapsed="false">
      <c r="A39" s="25"/>
      <c r="B39" s="25"/>
      <c r="C39" s="25"/>
      <c r="D39" s="25"/>
      <c r="E39" s="25"/>
      <c r="F39" s="28" t="s">
        <v>77</v>
      </c>
      <c r="G39" s="103" t="n">
        <v>0</v>
      </c>
      <c r="H39" s="76" t="n">
        <v>0</v>
      </c>
      <c r="I39" s="77" t="n">
        <v>0</v>
      </c>
      <c r="J39" s="25"/>
      <c r="K39" s="61" t="n">
        <v>33</v>
      </c>
      <c r="L39" s="62" t="n">
        <f aca="false">$B$17+$B$18*EXP(-K39/$B$21)+$B$19*EXP(-K39/$B$22)+$B$20*EXP(-K39/$B$23)</f>
        <v>0.53790718699487</v>
      </c>
      <c r="M39" s="63" t="n">
        <f aca="false">EXP(-K39/$D$9)</f>
        <v>0.0610165482085659</v>
      </c>
      <c r="N39" s="63" t="n">
        <f aca="false">EXP(-K39/$D$8)</f>
        <v>0.738782074771477</v>
      </c>
      <c r="O39" s="64" t="n">
        <f aca="false">(K39*$B$17+$B$18*$B$21*(1-EXP(-K39/$B$21))+$B$19*$B$22*(1-EXP(-K39/$B$22))+$B$20*$B$23*(1-EXP(-K39/$B$23)))*$C$7</f>
        <v>3.68036394614838E-014</v>
      </c>
      <c r="P39" s="64" t="n">
        <f aca="false">$D$9*(1-EXP(-K39/$D$9))*$C$9</f>
        <v>2.22127111975504E-012</v>
      </c>
      <c r="Q39" s="65" t="n">
        <f aca="false">$D$8*(1-EXP(-K39/$D$8))*$C$8</f>
        <v>1.0218747442938E-011</v>
      </c>
      <c r="R39" s="66" t="n">
        <f aca="false">$B$13-K39</f>
        <v>67</v>
      </c>
      <c r="S39" s="67" t="n">
        <f aca="false">VLOOKUP($R39,$K$6:$Q$506,5)/$C$26</f>
        <v>0.73001681292579</v>
      </c>
      <c r="T39" s="68" t="n">
        <f aca="false">VLOOKUP($R39,$K$6:$Q$506,6)/$C$26</f>
        <v>26.4120910144618</v>
      </c>
      <c r="U39" s="69" t="n">
        <f aca="false">VLOOKUP($R39,$K$6:$Q$506,7)/$C$26</f>
        <v>201.24729020519</v>
      </c>
      <c r="V39" s="28" t="s">
        <v>77</v>
      </c>
      <c r="W39" s="78" t="n">
        <f aca="false">G39*S39+H39*T39+I39*U39</f>
        <v>0</v>
      </c>
      <c r="X39" s="25"/>
      <c r="Y39" s="25"/>
      <c r="Z39" s="25"/>
    </row>
    <row r="40" customFormat="false" ht="15.75" hidden="false" customHeight="false" outlineLevel="0" collapsed="false">
      <c r="A40" s="25"/>
      <c r="B40" s="25"/>
      <c r="C40" s="25"/>
      <c r="D40" s="25"/>
      <c r="E40" s="25"/>
      <c r="F40" s="28" t="s">
        <v>78</v>
      </c>
      <c r="G40" s="103" t="n">
        <v>0</v>
      </c>
      <c r="H40" s="76" t="n">
        <v>0</v>
      </c>
      <c r="I40" s="77" t="n">
        <v>0</v>
      </c>
      <c r="J40" s="25"/>
      <c r="K40" s="61" t="n">
        <v>34</v>
      </c>
      <c r="L40" s="62" t="n">
        <f aca="false">$B$17+$B$18*EXP(-K40/$B$21)+$B$19*EXP(-K40/$B$22)+$B$20*EXP(-K40/$B$23)</f>
        <v>0.534268764194839</v>
      </c>
      <c r="M40" s="63" t="n">
        <f aca="false">EXP(-K40/$D$9)</f>
        <v>0.0560586994815058</v>
      </c>
      <c r="N40" s="63" t="n">
        <f aca="false">EXP(-K40/$D$8)</f>
        <v>0.732035253614778</v>
      </c>
      <c r="O40" s="64" t="n">
        <f aca="false">(K40*$B$17+$B$18*$B$21*(1-EXP(-K40/$B$21))+$B$19*$B$22*(1-EXP(-K40/$B$22))+$B$20*$B$23*(1-EXP(-K40/$B$23)))*$C$7</f>
        <v>3.77175869693824E-014</v>
      </c>
      <c r="P40" s="64" t="n">
        <f aca="false">$D$9*(1-EXP(-K40/$D$9))*$C$9</f>
        <v>2.2329994693575E-012</v>
      </c>
      <c r="Q40" s="65" t="n">
        <f aca="false">$D$8*(1-EXP(-K40/$D$8))*$C$8</f>
        <v>1.04826805607846E-011</v>
      </c>
      <c r="R40" s="66" t="n">
        <f aca="false">$B$13-K40</f>
        <v>66</v>
      </c>
      <c r="S40" s="67" t="n">
        <f aca="false">VLOOKUP($R40,$K$6:$Q$506,5)/$C$26</f>
        <v>0.721377687042653</v>
      </c>
      <c r="T40" s="68" t="n">
        <f aca="false">VLOOKUP($R40,$K$6:$Q$506,6)/$C$26</f>
        <v>26.4040736477907</v>
      </c>
      <c r="U40" s="69" t="n">
        <f aca="false">VLOOKUP($R40,$K$6:$Q$506,7)/$C$26</f>
        <v>199.062763060698</v>
      </c>
      <c r="V40" s="28" t="s">
        <v>78</v>
      </c>
      <c r="W40" s="78" t="n">
        <f aca="false">G40*S40+H40*T40+I40*U40</f>
        <v>0</v>
      </c>
      <c r="X40" s="25"/>
      <c r="Y40" s="25"/>
      <c r="Z40" s="25"/>
    </row>
    <row r="41" customFormat="false" ht="15.75" hidden="false" customHeight="false" outlineLevel="0" collapsed="false">
      <c r="A41" s="25"/>
      <c r="B41" s="25"/>
      <c r="C41" s="25"/>
      <c r="D41" s="25"/>
      <c r="E41" s="25"/>
      <c r="F41" s="28" t="s">
        <v>80</v>
      </c>
      <c r="G41" s="103" t="n">
        <f aca="false">-G6</f>
        <v>1.83113027250148</v>
      </c>
      <c r="H41" s="76" t="n">
        <v>0</v>
      </c>
      <c r="I41" s="77" t="n">
        <v>0</v>
      </c>
      <c r="J41" s="25"/>
      <c r="K41" s="61" t="n">
        <v>35</v>
      </c>
      <c r="L41" s="62" t="n">
        <f aca="false">$B$17+$B$18*EXP(-K41/$B$21)+$B$19*EXP(-K41/$B$22)+$B$20*EXP(-K41/$B$23)</f>
        <v>0.53072063527167</v>
      </c>
      <c r="M41" s="63" t="n">
        <f aca="false">EXP(-K41/$D$9)</f>
        <v>0.0515036966171188</v>
      </c>
      <c r="N41" s="63" t="n">
        <f aca="false">EXP(-K41/$D$8)</f>
        <v>0.725350046832974</v>
      </c>
      <c r="O41" s="64" t="n">
        <f aca="false">(K41*$B$17+$B$18*$B$21*(1-EXP(-K41/$B$21))+$B$19*$B$22*(1-EXP(-K41/$B$22))+$B$20*$B$23*(1-EXP(-K41/$B$23)))*$C$7</f>
        <v>3.86254089152075E-014</v>
      </c>
      <c r="P41" s="64" t="n">
        <f aca="false">$D$9*(1-EXP(-K41/$D$9))*$C$9</f>
        <v>2.24377484169634E-012</v>
      </c>
      <c r="Q41" s="65" t="n">
        <f aca="false">$D$8*(1-EXP(-K41/$D$8))*$C$8</f>
        <v>1.07442033473519E-011</v>
      </c>
      <c r="R41" s="66" t="n">
        <f aca="false">$B$13-K41</f>
        <v>65</v>
      </c>
      <c r="S41" s="67" t="n">
        <f aca="false">VLOOKUP($R41,$K$6:$Q$506,5)/$C$26</f>
        <v>0.712705133888656</v>
      </c>
      <c r="T41" s="68" t="n">
        <f aca="false">VLOOKUP($R41,$K$6:$Q$506,6)/$C$26</f>
        <v>26.3953472227307</v>
      </c>
      <c r="U41" s="69" t="n">
        <f aca="false">VLOOKUP($R41,$K$6:$Q$506,7)/$C$26</f>
        <v>196.858102167343</v>
      </c>
      <c r="V41" s="28" t="s">
        <v>80</v>
      </c>
      <c r="W41" s="78" t="n">
        <f aca="false">G41*S41+H41*T41+I41*U41</f>
        <v>1.30505594603074</v>
      </c>
      <c r="X41" s="25"/>
      <c r="Y41" s="25"/>
      <c r="Z41" s="25"/>
    </row>
    <row r="42" customFormat="false" ht="15.75" hidden="false" customHeight="false" outlineLevel="0" collapsed="false">
      <c r="A42" s="25"/>
      <c r="B42" s="25"/>
      <c r="C42" s="25"/>
      <c r="D42" s="25"/>
      <c r="E42" s="25"/>
      <c r="F42" s="28" t="s">
        <v>83</v>
      </c>
      <c r="G42" s="103" t="n">
        <v>0</v>
      </c>
      <c r="H42" s="76" t="n">
        <v>0</v>
      </c>
      <c r="I42" s="77" t="n">
        <v>0</v>
      </c>
      <c r="J42" s="25"/>
      <c r="K42" s="61" t="n">
        <v>36</v>
      </c>
      <c r="L42" s="62" t="n">
        <f aca="false">$B$17+$B$18*EXP(-K42/$B$21)+$B$19*EXP(-K42/$B$22)+$B$20*EXP(-K42/$B$23)</f>
        <v>0.527259392904925</v>
      </c>
      <c r="M42" s="63" t="n">
        <f aca="false">EXP(-K42/$D$9)</f>
        <v>0.0473188067108716</v>
      </c>
      <c r="N42" s="63" t="n">
        <f aca="false">EXP(-K42/$D$8)</f>
        <v>0.718725891741637</v>
      </c>
      <c r="O42" s="64" t="n">
        <f aca="false">(K42*$B$17+$B$18*$B$21*(1-EXP(-K42/$B$21))+$B$19*$B$22*(1-EXP(-K42/$B$22))+$B$20*$B$23*(1-EXP(-K42/$B$23)))*$C$7</f>
        <v>3.95272562870577E-014</v>
      </c>
      <c r="P42" s="64" t="n">
        <f aca="false">$D$9*(1-EXP(-K42/$D$9))*$C$9</f>
        <v>2.25367467014419E-012</v>
      </c>
      <c r="Q42" s="65" t="n">
        <f aca="false">$D$8*(1-EXP(-K42/$D$8))*$C$8</f>
        <v>1.10033378146439E-011</v>
      </c>
      <c r="R42" s="66" t="n">
        <f aca="false">$B$13-K42</f>
        <v>64</v>
      </c>
      <c r="S42" s="67" t="n">
        <f aca="false">VLOOKUP($R42,$K$6:$Q$506,5)/$C$26</f>
        <v>0.703998457260263</v>
      </c>
      <c r="T42" s="68" t="n">
        <f aca="false">VLOOKUP($R42,$K$6:$Q$506,6)/$C$26</f>
        <v>26.3858490299383</v>
      </c>
      <c r="U42" s="69" t="n">
        <f aca="false">VLOOKUP($R42,$K$6:$Q$506,7)/$C$26</f>
        <v>194.633121961925</v>
      </c>
      <c r="V42" s="28" t="s">
        <v>83</v>
      </c>
      <c r="W42" s="78" t="n">
        <f aca="false">G42*S42+H42*T42+I42*U42</f>
        <v>0</v>
      </c>
      <c r="X42" s="25"/>
      <c r="Y42" s="25"/>
      <c r="Z42" s="25"/>
    </row>
    <row r="43" customFormat="false" ht="15.75" hidden="false" customHeight="false" outlineLevel="0" collapsed="false">
      <c r="A43" s="25"/>
      <c r="B43" s="25"/>
      <c r="C43" s="25"/>
      <c r="D43" s="25"/>
      <c r="E43" s="25"/>
      <c r="F43" s="28" t="s">
        <v>85</v>
      </c>
      <c r="G43" s="103" t="n">
        <v>0</v>
      </c>
      <c r="H43" s="76" t="n">
        <v>0</v>
      </c>
      <c r="I43" s="77" t="n">
        <v>0</v>
      </c>
      <c r="J43" s="25"/>
      <c r="K43" s="61" t="n">
        <v>37</v>
      </c>
      <c r="L43" s="62" t="n">
        <f aca="false">$B$17+$B$18*EXP(-K43/$B$21)+$B$19*EXP(-K43/$B$22)+$B$20*EXP(-K43/$B$23)</f>
        <v>0.523881929427012</v>
      </c>
      <c r="M43" s="63" t="n">
        <f aca="false">EXP(-K43/$D$9)</f>
        <v>0.0434739565430844</v>
      </c>
      <c r="N43" s="63" t="n">
        <f aca="false">EXP(-K43/$D$8)</f>
        <v>0.712162230794977</v>
      </c>
      <c r="O43" s="64" t="n">
        <f aca="false">(K43*$B$17+$B$18*$B$21*(1-EXP(-K43/$B$21))+$B$19*$B$22*(1-EXP(-K43/$B$22))+$B$20*$B$23*(1-EXP(-K43/$B$23)))*$C$7</f>
        <v>4.04232745275394E-014</v>
      </c>
      <c r="P43" s="64" t="n">
        <f aca="false">$D$9*(1-EXP(-K43/$D$9))*$C$9</f>
        <v>2.26277009628955E-012</v>
      </c>
      <c r="Q43" s="65" t="n">
        <f aca="false">$D$8*(1-EXP(-K43/$D$8))*$C$8</f>
        <v>1.12601057736433E-011</v>
      </c>
      <c r="R43" s="66" t="n">
        <f aca="false">$B$13-K43</f>
        <v>63</v>
      </c>
      <c r="S43" s="67" t="n">
        <f aca="false">VLOOKUP($R43,$K$6:$Q$506,5)/$C$26</f>
        <v>0.695256942208368</v>
      </c>
      <c r="T43" s="68" t="n">
        <f aca="false">VLOOKUP($R43,$K$6:$Q$506,6)/$C$26</f>
        <v>26.3755108140365</v>
      </c>
      <c r="U43" s="69" t="n">
        <f aca="false">VLOOKUP($R43,$K$6:$Q$506,7)/$C$26</f>
        <v>192.387635171</v>
      </c>
      <c r="V43" s="28" t="s">
        <v>85</v>
      </c>
      <c r="W43" s="78" t="n">
        <f aca="false">G43*S43+H43*T43+I43*U43</f>
        <v>0</v>
      </c>
      <c r="X43" s="25"/>
      <c r="Y43" s="25"/>
      <c r="Z43" s="25"/>
    </row>
    <row r="44" customFormat="false" ht="15.75" hidden="false" customHeight="false" outlineLevel="0" collapsed="false">
      <c r="A44" s="25"/>
      <c r="B44" s="25"/>
      <c r="C44" s="25"/>
      <c r="D44" s="25"/>
      <c r="E44" s="25"/>
      <c r="F44" s="28" t="s">
        <v>86</v>
      </c>
      <c r="G44" s="103" t="n">
        <v>0</v>
      </c>
      <c r="H44" s="76" t="n">
        <v>0</v>
      </c>
      <c r="I44" s="77" t="n">
        <v>0</v>
      </c>
      <c r="J44" s="25"/>
      <c r="K44" s="61" t="n">
        <v>38</v>
      </c>
      <c r="L44" s="62" t="n">
        <f aca="false">$B$17+$B$18*EXP(-K44/$B$21)+$B$19*EXP(-K44/$B$22)+$B$20*EXP(-K44/$B$23)</f>
        <v>0.520585385662121</v>
      </c>
      <c r="M44" s="63" t="n">
        <f aca="false">EXP(-K44/$D$9)</f>
        <v>0.0399415164684566</v>
      </c>
      <c r="N44" s="63" t="n">
        <f aca="false">EXP(-K44/$D$8)</f>
        <v>0.705658511538909</v>
      </c>
      <c r="O44" s="64" t="n">
        <f aca="false">(K44*$B$17+$B$18*$B$21*(1-EXP(-K44/$B$21))+$B$19*$B$22*(1-EXP(-K44/$B$22))+$B$20*$B$23*(1-EXP(-K44/$B$23)))*$C$7</f>
        <v>4.13136039993856E-014</v>
      </c>
      <c r="P44" s="64" t="n">
        <f aca="false">$D$9*(1-EXP(-K44/$D$9))*$C$9</f>
        <v>2.27112648117053E-012</v>
      </c>
      <c r="Q44" s="65" t="n">
        <f aca="false">$D$8*(1-EXP(-K44/$D$8))*$C$8</f>
        <v>1.15145288361472E-011</v>
      </c>
      <c r="R44" s="66" t="n">
        <f aca="false">$B$13-K44</f>
        <v>62</v>
      </c>
      <c r="S44" s="67" t="n">
        <f aca="false">VLOOKUP($R44,$K$6:$Q$506,5)/$C$26</f>
        <v>0.686479854515372</v>
      </c>
      <c r="T44" s="68" t="n">
        <f aca="false">VLOOKUP($R44,$K$6:$Q$506,6)/$C$26</f>
        <v>26.3642582831217</v>
      </c>
      <c r="U44" s="69" t="n">
        <f aca="false">VLOOKUP($R44,$K$6:$Q$506,7)/$C$26</f>
        <v>190.12145279511</v>
      </c>
      <c r="V44" s="28" t="s">
        <v>86</v>
      </c>
      <c r="W44" s="78" t="n">
        <f aca="false">G44*S44+H44*T44+I44*U44</f>
        <v>0</v>
      </c>
      <c r="X44" s="25"/>
      <c r="Y44" s="25"/>
      <c r="Z44" s="25"/>
    </row>
    <row r="45" customFormat="false" ht="15.75" hidden="false" customHeight="false" outlineLevel="0" collapsed="false">
      <c r="A45" s="25"/>
      <c r="B45" s="25"/>
      <c r="C45" s="25"/>
      <c r="D45" s="25"/>
      <c r="E45" s="25"/>
      <c r="F45" s="28" t="s">
        <v>87</v>
      </c>
      <c r="G45" s="103" t="n">
        <v>0</v>
      </c>
      <c r="H45" s="76" t="n">
        <v>0</v>
      </c>
      <c r="I45" s="77" t="n">
        <v>0</v>
      </c>
      <c r="J45" s="25"/>
      <c r="K45" s="61" t="n">
        <v>39</v>
      </c>
      <c r="L45" s="62" t="n">
        <f aca="false">$B$17+$B$18*EXP(-K45/$B$21)+$B$19*EXP(-K45/$B$22)+$B$20*EXP(-K45/$B$23)</f>
        <v>0.517367110076181</v>
      </c>
      <c r="M45" s="63" t="n">
        <f aca="false">EXP(-K45/$D$9)</f>
        <v>0.0366961018654688</v>
      </c>
      <c r="N45" s="63" t="n">
        <f aca="false">EXP(-K45/$D$8)</f>
        <v>0.699214186564554</v>
      </c>
      <c r="O45" s="64" t="n">
        <f aca="false">(K45*$B$17+$B$18*$B$21*(1-EXP(-K45/$B$21))+$B$19*$B$22*(1-EXP(-K45/$B$22))+$B$20*$B$23*(1-EXP(-K45/$B$23)))*$C$7</f>
        <v>4.21983803729789E-014</v>
      </c>
      <c r="P45" s="64" t="n">
        <f aca="false">$D$9*(1-EXP(-K45/$D$9))*$C$9</f>
        <v>2.27880387496857E-012</v>
      </c>
      <c r="Q45" s="65" t="n">
        <f aca="false">$D$8*(1-EXP(-K45/$D$8))*$C$8</f>
        <v>1.17666284165857E-011</v>
      </c>
      <c r="R45" s="66" t="n">
        <f aca="false">$B$13-K45</f>
        <v>61</v>
      </c>
      <c r="S45" s="67" t="n">
        <f aca="false">VLOOKUP($R45,$K$6:$Q$506,5)/$C$26</f>
        <v>0.677666440156628</v>
      </c>
      <c r="T45" s="68" t="n">
        <f aca="false">VLOOKUP($R45,$K$6:$Q$506,6)/$C$26</f>
        <v>26.3520105748912</v>
      </c>
      <c r="U45" s="69" t="n">
        <f aca="false">VLOOKUP($R45,$K$6:$Q$506,7)/$C$26</f>
        <v>187.834384092881</v>
      </c>
      <c r="V45" s="28" t="s">
        <v>87</v>
      </c>
      <c r="W45" s="78" t="n">
        <f aca="false">G45*S45+H45*T45+I45*U45</f>
        <v>0</v>
      </c>
      <c r="X45" s="25"/>
      <c r="Y45" s="25"/>
      <c r="Z45" s="25"/>
    </row>
    <row r="46" customFormat="false" ht="15.75" hidden="false" customHeight="false" outlineLevel="0" collapsed="false">
      <c r="A46" s="25"/>
      <c r="B46" s="25"/>
      <c r="C46" s="25"/>
      <c r="D46" s="25"/>
      <c r="E46" s="25"/>
      <c r="F46" s="28" t="s">
        <v>88</v>
      </c>
      <c r="G46" s="103" t="n">
        <v>0</v>
      </c>
      <c r="H46" s="76" t="n">
        <v>0</v>
      </c>
      <c r="I46" s="77" t="n">
        <v>0</v>
      </c>
      <c r="J46" s="25"/>
      <c r="K46" s="61" t="n">
        <v>40</v>
      </c>
      <c r="L46" s="62" t="n">
        <f aca="false">$B$17+$B$18*EXP(-K46/$B$21)+$B$19*EXP(-K46/$B$22)+$B$20*EXP(-K46/$B$23)</f>
        <v>0.514224626108078</v>
      </c>
      <c r="M46" s="63" t="n">
        <f aca="false">EXP(-K46/$D$9)</f>
        <v>0.0337143907188484</v>
      </c>
      <c r="N46" s="63" t="n">
        <f aca="false">EXP(-K46/$D$8)</f>
        <v>0.692828713462168</v>
      </c>
      <c r="O46" s="64" t="n">
        <f aca="false">(K46*$B$17+$B$18*$B$21*(1-EXP(-K46/$B$21))+$B$19*$B$22*(1-EXP(-K46/$B$22))+$B$20*$B$23*(1-EXP(-K46/$B$23)))*$C$7</f>
        <v>4.30777349514741E-014</v>
      </c>
      <c r="P46" s="64" t="n">
        <f aca="false">$D$9*(1-EXP(-K46/$D$9))*$C$9</f>
        <v>2.28585744853774E-012</v>
      </c>
      <c r="Q46" s="65" t="n">
        <f aca="false">$D$8*(1-EXP(-K46/$D$8))*$C$8</f>
        <v>1.20164257338252E-011</v>
      </c>
      <c r="R46" s="66" t="n">
        <f aca="false">$B$13-K46</f>
        <v>60</v>
      </c>
      <c r="S46" s="67" t="n">
        <f aca="false">VLOOKUP($R46,$K$6:$Q$506,5)/$C$26</f>
        <v>0.66881592474553</v>
      </c>
      <c r="T46" s="68" t="n">
        <f aca="false">VLOOKUP($R46,$K$6:$Q$506,6)/$C$26</f>
        <v>26.3386796755552</v>
      </c>
      <c r="U46" s="69" t="n">
        <f aca="false">VLOOKUP($R46,$K$6:$Q$506,7)/$C$26</f>
        <v>185.526236564966</v>
      </c>
      <c r="V46" s="28" t="s">
        <v>88</v>
      </c>
      <c r="W46" s="78" t="n">
        <f aca="false">G46*S46+H46*T46+I46*U46</f>
        <v>0</v>
      </c>
      <c r="X46" s="25"/>
      <c r="Y46" s="25"/>
      <c r="Z46" s="25"/>
    </row>
    <row r="47" customFormat="false" ht="15.75" hidden="false" customHeight="false" outlineLevel="0" collapsed="false">
      <c r="A47" s="25"/>
      <c r="B47" s="25"/>
      <c r="C47" s="25"/>
      <c r="D47" s="25"/>
      <c r="E47" s="25"/>
      <c r="F47" s="28" t="s">
        <v>90</v>
      </c>
      <c r="G47" s="103" t="n">
        <v>0</v>
      </c>
      <c r="H47" s="76" t="n">
        <v>0</v>
      </c>
      <c r="I47" s="77" t="n">
        <v>0</v>
      </c>
      <c r="J47" s="25"/>
      <c r="K47" s="61" t="n">
        <v>41</v>
      </c>
      <c r="L47" s="62" t="n">
        <f aca="false">$B$17+$B$18*EXP(-K47/$B$21)+$B$19*EXP(-K47/$B$22)+$B$20*EXP(-K47/$B$23)</f>
        <v>0.511155605993742</v>
      </c>
      <c r="M47" s="63" t="n">
        <f aca="false">EXP(-K47/$D$9)</f>
        <v>0.0309749560242194</v>
      </c>
      <c r="N47" s="63" t="n">
        <f aca="false">EXP(-K47/$D$8)</f>
        <v>0.686501554775486</v>
      </c>
      <c r="O47" s="64" t="n">
        <f aca="false">(K47*$B$17+$B$18*$B$21*(1-EXP(-K47/$B$21))+$B$19*$B$22*(1-EXP(-K47/$B$22))+$B$20*$B$23*(1-EXP(-K47/$B$23)))*$C$7</f>
        <v>4.39517949459713E-014</v>
      </c>
      <c r="P47" s="64" t="n">
        <f aca="false">$D$9*(1-EXP(-K47/$D$9))*$C$9</f>
        <v>2.29233788987036E-012</v>
      </c>
      <c r="Q47" s="65" t="n">
        <f aca="false">$D$8*(1-EXP(-K47/$D$8))*$C$8</f>
        <v>1.22639418129536E-011</v>
      </c>
      <c r="R47" s="66" t="n">
        <f aca="false">$B$13-K47</f>
        <v>59</v>
      </c>
      <c r="S47" s="67" t="n">
        <f aca="false">VLOOKUP($R47,$K$6:$Q$506,5)/$C$26</f>
        <v>0.659927512961403</v>
      </c>
      <c r="T47" s="68" t="n">
        <f aca="false">VLOOKUP($R47,$K$6:$Q$506,6)/$C$26</f>
        <v>26.3241697873573</v>
      </c>
      <c r="U47" s="69" t="n">
        <f aca="false">VLOOKUP($R47,$K$6:$Q$506,7)/$C$26</f>
        <v>183.196815937843</v>
      </c>
      <c r="V47" s="28" t="s">
        <v>90</v>
      </c>
      <c r="W47" s="78" t="n">
        <f aca="false">G47*S47+H47*T47+I47*U47</f>
        <v>0</v>
      </c>
      <c r="X47" s="25"/>
      <c r="Y47" s="25"/>
      <c r="Z47" s="25"/>
    </row>
    <row r="48" customFormat="false" ht="15.75" hidden="false" customHeight="false" outlineLevel="0" collapsed="false">
      <c r="A48" s="25"/>
      <c r="B48" s="25"/>
      <c r="C48" s="25"/>
      <c r="D48" s="25"/>
      <c r="E48" s="25"/>
      <c r="F48" s="28" t="s">
        <v>91</v>
      </c>
      <c r="G48" s="103" t="n">
        <v>0</v>
      </c>
      <c r="H48" s="76" t="n">
        <v>0</v>
      </c>
      <c r="I48" s="77" t="n">
        <v>0</v>
      </c>
      <c r="J48" s="25"/>
      <c r="K48" s="61" t="n">
        <v>42</v>
      </c>
      <c r="L48" s="62" t="n">
        <f aca="false">$B$17+$B$18*EXP(-K48/$B$21)+$B$19*EXP(-K48/$B$22)+$B$20*EXP(-K48/$B$23)</f>
        <v>0.508157849744524</v>
      </c>
      <c r="M48" s="63" t="n">
        <f aca="false">EXP(-K48/$D$9)</f>
        <v>0.0284581118105728</v>
      </c>
      <c r="N48" s="63" t="n">
        <f aca="false">EXP(-K48/$D$8)</f>
        <v>0.680232177956485</v>
      </c>
      <c r="O48" s="64" t="n">
        <f aca="false">(K48*$B$17+$B$18*$B$21*(1-EXP(-K48/$B$21))+$B$19*$B$22*(1-EXP(-K48/$B$22))+$B$20*$B$23*(1-EXP(-K48/$B$23)))*$C$7</f>
        <v>4.48206837106261E-014</v>
      </c>
      <c r="P48" s="64" t="n">
        <f aca="false">$D$9*(1-EXP(-K48/$D$9))*$C$9</f>
        <v>2.29829176834822E-012</v>
      </c>
      <c r="Q48" s="65" t="n">
        <f aca="false">$D$8*(1-EXP(-K48/$D$8))*$C$8</f>
        <v>1.250919748705E-011</v>
      </c>
      <c r="R48" s="66" t="n">
        <f aca="false">$B$13-K48</f>
        <v>58</v>
      </c>
      <c r="S48" s="67" t="n">
        <f aca="false">VLOOKUP($R48,$K$6:$Q$506,5)/$C$26</f>
        <v>0.65100038795927</v>
      </c>
      <c r="T48" s="68" t="n">
        <f aca="false">VLOOKUP($R48,$K$6:$Q$506,6)/$C$26</f>
        <v>26.3083766401578</v>
      </c>
      <c r="U48" s="69" t="n">
        <f aca="false">VLOOKUP($R48,$K$6:$Q$506,7)/$C$26</f>
        <v>180.845926147462</v>
      </c>
      <c r="V48" s="28" t="s">
        <v>91</v>
      </c>
      <c r="W48" s="78" t="n">
        <f aca="false">G48*S48+H48*T48+I48*U48</f>
        <v>0</v>
      </c>
      <c r="X48" s="25"/>
      <c r="Y48" s="25"/>
      <c r="Z48" s="25"/>
    </row>
    <row r="49" customFormat="false" ht="15.75" hidden="false" customHeight="false" outlineLevel="0" collapsed="false">
      <c r="A49" s="25"/>
      <c r="B49" s="25"/>
      <c r="C49" s="25"/>
      <c r="D49" s="25"/>
      <c r="E49" s="25"/>
      <c r="F49" s="28" t="s">
        <v>93</v>
      </c>
      <c r="G49" s="103" t="n">
        <v>0</v>
      </c>
      <c r="H49" s="76" t="n">
        <v>0</v>
      </c>
      <c r="I49" s="77" t="n">
        <v>0</v>
      </c>
      <c r="J49" s="25"/>
      <c r="K49" s="61" t="n">
        <v>43</v>
      </c>
      <c r="L49" s="62" t="n">
        <f aca="false">$B$17+$B$18*EXP(-K49/$B$21)+$B$19*EXP(-K49/$B$22)+$B$20*EXP(-K49/$B$23)</f>
        <v>0.505229268218611</v>
      </c>
      <c r="M49" s="63" t="n">
        <f aca="false">EXP(-K49/$D$9)</f>
        <v>0.0261457716740527</v>
      </c>
      <c r="N49" s="63" t="n">
        <f aca="false">EXP(-K49/$D$8)</f>
        <v>0.674020055320559</v>
      </c>
      <c r="O49" s="64" t="n">
        <f aca="false">(K49*$B$17+$B$18*$B$21*(1-EXP(-K49/$B$21))+$B$19*$B$22*(1-EXP(-K49/$B$22))+$B$20*$B$23*(1-EXP(-K49/$B$23)))*$C$7</f>
        <v>4.56845209455427E-014</v>
      </c>
      <c r="P49" s="64" t="n">
        <f aca="false">$D$9*(1-EXP(-K49/$D$9))*$C$9</f>
        <v>2.30376186939687E-012</v>
      </c>
      <c r="Q49" s="65" t="n">
        <f aca="false">$D$8*(1-EXP(-K49/$D$8))*$C$8</f>
        <v>1.27522133989387E-011</v>
      </c>
      <c r="R49" s="66" t="n">
        <f aca="false">$B$13-K49</f>
        <v>57</v>
      </c>
      <c r="S49" s="67" t="n">
        <f aca="false">VLOOKUP($R49,$K$6:$Q$506,5)/$C$26</f>
        <v>0.642033710760387</v>
      </c>
      <c r="T49" s="68" t="n">
        <f aca="false">VLOOKUP($R49,$K$6:$Q$506,6)/$C$26</f>
        <v>26.2911867421334</v>
      </c>
      <c r="U49" s="69" t="n">
        <f aca="false">VLOOKUP($R49,$K$6:$Q$506,7)/$C$26</f>
        <v>178.473369322746</v>
      </c>
      <c r="V49" s="28" t="s">
        <v>93</v>
      </c>
      <c r="W49" s="78" t="n">
        <f aca="false">G49*S49+H49*T49+I49*U49</f>
        <v>0</v>
      </c>
      <c r="X49" s="25"/>
      <c r="Y49" s="25"/>
      <c r="Z49" s="25"/>
    </row>
    <row r="50" customFormat="false" ht="15.75" hidden="false" customHeight="false" outlineLevel="0" collapsed="false">
      <c r="A50" s="25"/>
      <c r="B50" s="25"/>
      <c r="C50" s="25"/>
      <c r="D50" s="25"/>
      <c r="E50" s="25"/>
      <c r="F50" s="28" t="s">
        <v>94</v>
      </c>
      <c r="G50" s="103" t="n">
        <v>0</v>
      </c>
      <c r="H50" s="76" t="n">
        <v>0</v>
      </c>
      <c r="I50" s="77" t="n">
        <v>0</v>
      </c>
      <c r="J50" s="25"/>
      <c r="K50" s="61" t="n">
        <v>44</v>
      </c>
      <c r="L50" s="62" t="n">
        <f aca="false">$B$17+$B$18*EXP(-K50/$B$21)+$B$19*EXP(-K50/$B$22)+$B$20*EXP(-K50/$B$23)</f>
        <v>0.502367869444057</v>
      </c>
      <c r="M50" s="63" t="n">
        <f aca="false">EXP(-K50/$D$9)</f>
        <v>0.0240213188064614</v>
      </c>
      <c r="N50" s="63" t="n">
        <f aca="false">EXP(-K50/$D$8)</f>
        <v>0.667864664002107</v>
      </c>
      <c r="O50" s="64" t="n">
        <f aca="false">(K50*$B$17+$B$18*$B$21*(1-EXP(-K50/$B$21))+$B$19*$B$22*(1-EXP(-K50/$B$22))+$B$20*$B$23*(1-EXP(-K50/$B$23)))*$C$7</f>
        <v>4.6543422873684E-014</v>
      </c>
      <c r="P50" s="64" t="n">
        <f aca="false">$D$9*(1-EXP(-K50/$D$9))*$C$9</f>
        <v>2.30878750194775E-012</v>
      </c>
      <c r="Q50" s="65" t="n">
        <f aca="false">$D$8*(1-EXP(-K50/$D$8))*$C$8</f>
        <v>1.29930100029263E-011</v>
      </c>
      <c r="R50" s="66" t="n">
        <f aca="false">$B$13-K50</f>
        <v>56</v>
      </c>
      <c r="S50" s="67" t="n">
        <f aca="false">VLOOKUP($R50,$K$6:$Q$506,5)/$C$26</f>
        <v>0.633026619622258</v>
      </c>
      <c r="T50" s="68" t="n">
        <f aca="false">VLOOKUP($R50,$K$6:$Q$506,6)/$C$26</f>
        <v>26.2724765642091</v>
      </c>
      <c r="U50" s="69" t="n">
        <f aca="false">VLOOKUP($R50,$K$6:$Q$506,7)/$C$26</f>
        <v>176.078945768933</v>
      </c>
      <c r="V50" s="28" t="s">
        <v>94</v>
      </c>
      <c r="W50" s="78" t="n">
        <f aca="false">G50*S50+H50*T50+I50*U50</f>
        <v>0</v>
      </c>
      <c r="X50" s="25"/>
      <c r="Y50" s="25"/>
      <c r="Z50" s="25"/>
    </row>
    <row r="51" customFormat="false" ht="15.75" hidden="false" customHeight="false" outlineLevel="0" collapsed="false">
      <c r="A51" s="25"/>
      <c r="B51" s="25"/>
      <c r="C51" s="25"/>
      <c r="D51" s="25"/>
      <c r="E51" s="25"/>
      <c r="F51" s="28" t="s">
        <v>95</v>
      </c>
      <c r="G51" s="103" t="n">
        <v>0</v>
      </c>
      <c r="H51" s="76" t="n">
        <v>0</v>
      </c>
      <c r="I51" s="77" t="n">
        <v>0</v>
      </c>
      <c r="J51" s="25"/>
      <c r="K51" s="61" t="n">
        <v>45</v>
      </c>
      <c r="L51" s="62" t="n">
        <f aca="false">$B$17+$B$18*EXP(-K51/$B$21)+$B$19*EXP(-K51/$B$22)+$B$20*EXP(-K51/$B$23)</f>
        <v>0.499571747526248</v>
      </c>
      <c r="M51" s="63" t="n">
        <f aca="false">EXP(-K51/$D$9)</f>
        <v>0.0220694865844905</v>
      </c>
      <c r="N51" s="63" t="n">
        <f aca="false">EXP(-K51/$D$8)</f>
        <v>0.661765485910522</v>
      </c>
      <c r="O51" s="64" t="n">
        <f aca="false">(K51*$B$17+$B$18*$B$21*(1-EXP(-K51/$B$21))+$B$19*$B$22*(1-EXP(-K51/$B$22))+$B$20*$B$23*(1-EXP(-K51/$B$23)))*$C$7</f>
        <v>4.73975023967516E-014</v>
      </c>
      <c r="P51" s="64" t="n">
        <f aca="false">$D$9*(1-EXP(-K51/$D$9))*$C$9</f>
        <v>2.31340478091789E-012</v>
      </c>
      <c r="Q51" s="65" t="n">
        <f aca="false">$D$8*(1-EXP(-K51/$D$8))*$C$8</f>
        <v>1.32316075665233E-011</v>
      </c>
      <c r="R51" s="66" t="n">
        <f aca="false">$B$13-K51</f>
        <v>55</v>
      </c>
      <c r="S51" s="67" t="n">
        <f aca="false">VLOOKUP($R51,$K$6:$Q$506,5)/$C$26</f>
        <v>0.623978229386646</v>
      </c>
      <c r="T51" s="68" t="n">
        <f aca="false">VLOOKUP($R51,$K$6:$Q$506,6)/$C$26</f>
        <v>26.2521116523601</v>
      </c>
      <c r="U51" s="69" t="n">
        <f aca="false">VLOOKUP($R51,$K$6:$Q$506,7)/$C$26</f>
        <v>173.662453950769</v>
      </c>
      <c r="V51" s="28" t="s">
        <v>95</v>
      </c>
      <c r="W51" s="78" t="n">
        <f aca="false">G51*S51+H51*T51+I51*U51</f>
        <v>0</v>
      </c>
      <c r="X51" s="25"/>
      <c r="Y51" s="25"/>
      <c r="Z51" s="25"/>
    </row>
    <row r="52" customFormat="false" ht="15.75" hidden="false" customHeight="false" outlineLevel="0" collapsed="false">
      <c r="A52" s="25"/>
      <c r="B52" s="25"/>
      <c r="C52" s="25"/>
      <c r="D52" s="25"/>
      <c r="E52" s="25"/>
      <c r="F52" s="28" t="s">
        <v>96</v>
      </c>
      <c r="G52" s="103" t="n">
        <v>0</v>
      </c>
      <c r="H52" s="76" t="n">
        <v>0</v>
      </c>
      <c r="I52" s="77" t="n">
        <v>0</v>
      </c>
      <c r="J52" s="25"/>
      <c r="K52" s="61" t="n">
        <v>46</v>
      </c>
      <c r="L52" s="62" t="n">
        <f aca="false">$B$17+$B$18*EXP(-K52/$B$21)+$B$19*EXP(-K52/$B$22)+$B$20*EXP(-K52/$B$23)</f>
        <v>0.496839073610766</v>
      </c>
      <c r="M52" s="63" t="n">
        <f aca="false">EXP(-K52/$D$9)</f>
        <v>0.0202762488615735</v>
      </c>
      <c r="N52" s="63" t="n">
        <f aca="false">EXP(-K52/$D$8)</f>
        <v>0.655722007686588</v>
      </c>
      <c r="O52" s="64" t="n">
        <f aca="false">(K52*$B$17+$B$18*$B$21*(1-EXP(-K52/$B$21))+$B$19*$B$22*(1-EXP(-K52/$B$22))+$B$20*$B$23*(1-EXP(-K52/$B$23)))*$C$7</f>
        <v>4.82468692339737E-014</v>
      </c>
      <c r="P52" s="64" t="n">
        <f aca="false">$D$9*(1-EXP(-K52/$D$9))*$C$9</f>
        <v>2.31764688673687E-012</v>
      </c>
      <c r="Q52" s="65" t="n">
        <f aca="false">$D$8*(1-EXP(-K52/$D$8))*$C$8</f>
        <v>1.34680261721502E-011</v>
      </c>
      <c r="R52" s="66" t="n">
        <f aca="false">$B$13-K52</f>
        <v>54</v>
      </c>
      <c r="S52" s="67" t="n">
        <f aca="false">VLOOKUP($R52,$K$6:$Q$506,5)/$C$26</f>
        <v>0.614887630803742</v>
      </c>
      <c r="T52" s="68" t="n">
        <f aca="false">VLOOKUP($R52,$K$6:$Q$506,6)/$C$26</f>
        <v>26.2299456614061</v>
      </c>
      <c r="U52" s="69" t="n">
        <f aca="false">VLOOKUP($R52,$K$6:$Q$506,7)/$C$26</f>
        <v>171.223690475546</v>
      </c>
      <c r="V52" s="28" t="s">
        <v>96</v>
      </c>
      <c r="W52" s="78" t="n">
        <f aca="false">G52*S52+H52*T52+I52*U52</f>
        <v>0</v>
      </c>
      <c r="X52" s="25"/>
      <c r="Y52" s="25"/>
      <c r="Z52" s="25"/>
    </row>
    <row r="53" customFormat="false" ht="15.75" hidden="false" customHeight="false" outlineLevel="0" collapsed="false">
      <c r="A53" s="25"/>
      <c r="B53" s="25"/>
      <c r="C53" s="25"/>
      <c r="D53" s="25"/>
      <c r="E53" s="25"/>
      <c r="F53" s="28" t="s">
        <v>97</v>
      </c>
      <c r="G53" s="103" t="n">
        <v>0</v>
      </c>
      <c r="H53" s="76" t="n">
        <v>0</v>
      </c>
      <c r="I53" s="77" t="n">
        <v>0</v>
      </c>
      <c r="J53" s="25"/>
      <c r="K53" s="61" t="n">
        <v>47</v>
      </c>
      <c r="L53" s="62" t="n">
        <f aca="false">$B$17+$B$18*EXP(-K53/$B$21)+$B$19*EXP(-K53/$B$22)+$B$20*EXP(-K53/$B$23)</f>
        <v>0.494168088482119</v>
      </c>
      <c r="M53" s="63" t="n">
        <f aca="false">EXP(-K53/$D$9)</f>
        <v>0.0186287191739831</v>
      </c>
      <c r="N53" s="63" t="n">
        <f aca="false">EXP(-K53/$D$8)</f>
        <v>0.649733720659265</v>
      </c>
      <c r="O53" s="64" t="n">
        <f aca="false">(K53*$B$17+$B$18*$B$21*(1-EXP(-K53/$B$21))+$B$19*$B$22*(1-EXP(-K53/$B$22))+$B$20*$B$23*(1-EXP(-K53/$B$23)))*$C$7</f>
        <v>4.90916300469321E-014</v>
      </c>
      <c r="P53" s="64" t="n">
        <f aca="false">$D$9*(1-EXP(-K53/$D$9))*$C$9</f>
        <v>2.32154430378613E-012</v>
      </c>
      <c r="Q53" s="65" t="n">
        <f aca="false">$D$8*(1-EXP(-K53/$D$8))*$C$8</f>
        <v>1.37022857188276E-011</v>
      </c>
      <c r="R53" s="66" t="n">
        <f aca="false">$B$13-K53</f>
        <v>53</v>
      </c>
      <c r="S53" s="67" t="n">
        <f aca="false">VLOOKUP($R53,$K$6:$Q$506,5)/$C$26</f>
        <v>0.605753889830366</v>
      </c>
      <c r="T53" s="68" t="n">
        <f aca="false">VLOOKUP($R53,$K$6:$Q$506,6)/$C$26</f>
        <v>26.2058193033539</v>
      </c>
      <c r="U53" s="69" t="n">
        <f aca="false">VLOOKUP($R53,$K$6:$Q$506,7)/$C$26</f>
        <v>168.762450075981</v>
      </c>
      <c r="V53" s="28" t="s">
        <v>97</v>
      </c>
      <c r="W53" s="78" t="n">
        <f aca="false">G53*S53+H53*T53+I53*U53</f>
        <v>0</v>
      </c>
      <c r="X53" s="25"/>
      <c r="Y53" s="25"/>
      <c r="Z53" s="25"/>
    </row>
    <row r="54" customFormat="false" ht="15.75" hidden="false" customHeight="false" outlineLevel="0" collapsed="false">
      <c r="A54" s="25"/>
      <c r="B54" s="25"/>
      <c r="C54" s="25"/>
      <c r="D54" s="25"/>
      <c r="E54" s="25"/>
      <c r="F54" s="28" t="s">
        <v>98</v>
      </c>
      <c r="G54" s="103" t="n">
        <v>0</v>
      </c>
      <c r="H54" s="76" t="n">
        <v>0</v>
      </c>
      <c r="I54" s="77" t="n">
        <v>0</v>
      </c>
      <c r="J54" s="25"/>
      <c r="K54" s="61" t="n">
        <v>48</v>
      </c>
      <c r="L54" s="62" t="n">
        <f aca="false">$B$17+$B$18*EXP(-K54/$B$21)+$B$19*EXP(-K54/$B$22)+$B$20*EXP(-K54/$B$23)</f>
        <v>0.491557096465588</v>
      </c>
      <c r="M54" s="63" t="n">
        <f aca="false">EXP(-K54/$D$9)</f>
        <v>0.0171150581368527</v>
      </c>
      <c r="N54" s="63" t="n">
        <f aca="false">EXP(-K54/$D$8)</f>
        <v>0.643800120802878</v>
      </c>
      <c r="O54" s="64" t="n">
        <f aca="false">(K54*$B$17+$B$18*$B$21*(1-EXP(-K54/$B$21))+$B$19*$B$22*(1-EXP(-K54/$B$22))+$B$20*$B$23*(1-EXP(-K54/$B$23)))*$C$7</f>
        <v>4.99318885529249E-014</v>
      </c>
      <c r="P54" s="64" t="n">
        <f aca="false">$D$9*(1-EXP(-K54/$D$9))*$C$9</f>
        <v>2.32512503946413E-012</v>
      </c>
      <c r="Q54" s="65" t="n">
        <f aca="false">$D$8*(1-EXP(-K54/$D$8))*$C$8</f>
        <v>1.39344059238511E-011</v>
      </c>
      <c r="R54" s="66" t="n">
        <f aca="false">$B$13-K54</f>
        <v>52</v>
      </c>
      <c r="S54" s="67" t="n">
        <f aca="false">VLOOKUP($R54,$K$6:$Q$506,5)/$C$26</f>
        <v>0.596576046899561</v>
      </c>
      <c r="T54" s="68" t="n">
        <f aca="false">VLOOKUP($R54,$K$6:$Q$506,6)/$C$26</f>
        <v>26.1795592027307</v>
      </c>
      <c r="U54" s="69" t="n">
        <f aca="false">VLOOKUP($R54,$K$6:$Q$506,7)/$C$26</f>
        <v>166.278525592941</v>
      </c>
      <c r="V54" s="28" t="s">
        <v>98</v>
      </c>
      <c r="W54" s="78" t="n">
        <f aca="false">G54*S54+H54*T54+I54*U54</f>
        <v>0</v>
      </c>
      <c r="X54" s="25"/>
      <c r="Y54" s="25"/>
      <c r="Z54" s="25"/>
    </row>
    <row r="55" customFormat="false" ht="15.75" hidden="false" customHeight="false" outlineLevel="0" collapsed="false">
      <c r="A55" s="25"/>
      <c r="B55" s="25"/>
      <c r="C55" s="25"/>
      <c r="D55" s="25"/>
      <c r="E55" s="25"/>
      <c r="F55" s="28" t="s">
        <v>100</v>
      </c>
      <c r="G55" s="103" t="n">
        <v>0</v>
      </c>
      <c r="H55" s="76" t="n">
        <v>0</v>
      </c>
      <c r="I55" s="77" t="n">
        <v>0</v>
      </c>
      <c r="J55" s="25"/>
      <c r="K55" s="61" t="n">
        <v>49</v>
      </c>
      <c r="L55" s="62" t="n">
        <f aca="false">$B$17+$B$18*EXP(-K55/$B$21)+$B$19*EXP(-K55/$B$22)+$B$20*EXP(-K55/$B$23)</f>
        <v>0.489004460368277</v>
      </c>
      <c r="M55" s="63" t="n">
        <f aca="false">EXP(-K55/$D$9)</f>
        <v>0.0157243883646573</v>
      </c>
      <c r="N55" s="63" t="n">
        <f aca="false">EXP(-K55/$D$8)</f>
        <v>0.637920708694698</v>
      </c>
      <c r="O55" s="64" t="n">
        <f aca="false">(K55*$B$17+$B$18*$B$21*(1-EXP(-K55/$B$21))+$B$19*$B$22*(1-EXP(-K55/$B$22))+$B$20*$B$23*(1-EXP(-K55/$B$23)))*$C$7</f>
        <v>5.07677456288514E-014</v>
      </c>
      <c r="P55" s="64" t="n">
        <f aca="false">$D$9*(1-EXP(-K55/$D$9))*$C$9</f>
        <v>2.32841482545152E-012</v>
      </c>
      <c r="Q55" s="65" t="n">
        <f aca="false">$D$8*(1-EXP(-K55/$D$8))*$C$8</f>
        <v>1.41644063244511E-011</v>
      </c>
      <c r="R55" s="66" t="n">
        <f aca="false">$B$13-K55</f>
        <v>51</v>
      </c>
      <c r="S55" s="67" t="n">
        <f aca="false">VLOOKUP($R55,$K$6:$Q$506,5)/$C$26</f>
        <v>0.587353116158412</v>
      </c>
      <c r="T55" s="68" t="n">
        <f aca="false">VLOOKUP($R55,$K$6:$Q$506,6)/$C$26</f>
        <v>26.1509766506834</v>
      </c>
      <c r="U55" s="69" t="n">
        <f aca="false">VLOOKUP($R55,$K$6:$Q$506,7)/$C$26</f>
        <v>163.771707958006</v>
      </c>
      <c r="V55" s="28" t="s">
        <v>100</v>
      </c>
      <c r="W55" s="78" t="n">
        <f aca="false">G55*S55+H55*T55+I55*U55</f>
        <v>0</v>
      </c>
      <c r="X55" s="25"/>
      <c r="Y55" s="25"/>
      <c r="Z55" s="25"/>
    </row>
    <row r="56" customFormat="false" ht="15.75" hidden="false" customHeight="false" outlineLevel="0" collapsed="false">
      <c r="A56" s="25"/>
      <c r="B56" s="25"/>
      <c r="C56" s="25"/>
      <c r="D56" s="25"/>
      <c r="E56" s="25"/>
      <c r="F56" s="28" t="s">
        <v>101</v>
      </c>
      <c r="G56" s="103" t="n">
        <v>0</v>
      </c>
      <c r="H56" s="76" t="n">
        <v>0</v>
      </c>
      <c r="I56" s="77" t="n">
        <v>0</v>
      </c>
      <c r="J56" s="25"/>
      <c r="K56" s="61" t="n">
        <v>50</v>
      </c>
      <c r="L56" s="62" t="n">
        <f aca="false">$B$17+$B$18*EXP(-K56/$B$21)+$B$19*EXP(-K56/$B$22)+$B$20*EXP(-K56/$B$23)</f>
        <v>0.486508597249989</v>
      </c>
      <c r="M56" s="63" t="n">
        <f aca="false">EXP(-K56/$D$9)</f>
        <v>0.0144467163047591</v>
      </c>
      <c r="N56" s="63" t="n">
        <f aca="false">EXP(-K56/$D$8)</f>
        <v>0.632094989472897</v>
      </c>
      <c r="O56" s="64" t="n">
        <f aca="false">(K56*$B$17+$B$18*$B$21*(1-EXP(-K56/$B$21))+$B$19*$B$22*(1-EXP(-K56/$B$22))+$B$20*$B$23*(1-EXP(-K56/$B$23)))*$C$7</f>
        <v>5.15992994072055E-014</v>
      </c>
      <c r="P56" s="64" t="n">
        <f aca="false">$D$9*(1-EXP(-K56/$D$9))*$C$9</f>
        <v>2.33143730262271E-012</v>
      </c>
      <c r="Q56" s="65" t="n">
        <f aca="false">$D$8*(1-EXP(-K56/$D$8))*$C$8</f>
        <v>1.43923062794368E-011</v>
      </c>
      <c r="R56" s="66" t="n">
        <f aca="false">$B$13-K56</f>
        <v>50</v>
      </c>
      <c r="S56" s="67" t="n">
        <f aca="false">VLOOKUP($R56,$K$6:$Q$506,5)/$C$26</f>
        <v>0.578084084670195</v>
      </c>
      <c r="T56" s="68" t="n">
        <f aca="false">VLOOKUP($R56,$K$6:$Q$506,6)/$C$26</f>
        <v>26.1198662488893</v>
      </c>
      <c r="U56" s="69" t="n">
        <f aca="false">VLOOKUP($R56,$K$6:$Q$506,7)/$C$26</f>
        <v>161.241786175871</v>
      </c>
      <c r="V56" s="28" t="s">
        <v>101</v>
      </c>
      <c r="W56" s="78" t="n">
        <f aca="false">G56*S56+H56*T56+I56*U56</f>
        <v>0</v>
      </c>
      <c r="X56" s="25"/>
      <c r="Y56" s="25"/>
      <c r="Z56" s="25"/>
    </row>
    <row r="57" customFormat="false" ht="15.75" hidden="false" customHeight="false" outlineLevel="0" collapsed="false">
      <c r="A57" s="25"/>
      <c r="B57" s="25"/>
      <c r="C57" s="25"/>
      <c r="D57" s="25"/>
      <c r="E57" s="25"/>
      <c r="F57" s="28" t="s">
        <v>103</v>
      </c>
      <c r="G57" s="103" t="n">
        <v>0</v>
      </c>
      <c r="H57" s="76" t="n">
        <v>0</v>
      </c>
      <c r="I57" s="77" t="n">
        <v>0</v>
      </c>
      <c r="J57" s="25"/>
      <c r="K57" s="61" t="n">
        <v>51</v>
      </c>
      <c r="L57" s="62" t="n">
        <f aca="false">$B$17+$B$18*EXP(-K57/$B$21)+$B$19*EXP(-K57/$B$22)+$B$20*EXP(-K57/$B$23)</f>
        <v>0.484067974857788</v>
      </c>
      <c r="M57" s="63" t="n">
        <f aca="false">EXP(-K57/$D$9)</f>
        <v>0.0132728604223037</v>
      </c>
      <c r="N57" s="63" t="n">
        <f aca="false">EXP(-K57/$D$8)</f>
        <v>0.626322472794906</v>
      </c>
      <c r="O57" s="64" t="n">
        <f aca="false">(K57*$B$17+$B$18*$B$21*(1-EXP(-K57/$B$21))+$B$19*$B$22*(1-EXP(-K57/$B$22))+$B$20*$B$23*(1-EXP(-K57/$B$23)))*$C$7</f>
        <v>5.24266453654464E-014</v>
      </c>
      <c r="P57" s="64" t="n">
        <f aca="false">$D$9*(1-EXP(-K57/$D$9))*$C$9</f>
        <v>2.33421419093259E-012</v>
      </c>
      <c r="Q57" s="65" t="n">
        <f aca="false">$D$8*(1-EXP(-K57/$D$8))*$C$8</f>
        <v>1.46181249708262E-011</v>
      </c>
      <c r="R57" s="66" t="n">
        <f aca="false">$B$13-K57</f>
        <v>49</v>
      </c>
      <c r="S57" s="67" t="n">
        <f aca="false">VLOOKUP($R57,$K$6:$Q$506,5)/$C$26</f>
        <v>0.568767911576056</v>
      </c>
      <c r="T57" s="68" t="n">
        <f aca="false">VLOOKUP($R57,$K$6:$Q$506,6)/$C$26</f>
        <v>26.0860044335348</v>
      </c>
      <c r="U57" s="69" t="n">
        <f aca="false">VLOOKUP($R57,$K$6:$Q$506,7)/$C$26</f>
        <v>158.688547306586</v>
      </c>
      <c r="V57" s="28" t="s">
        <v>103</v>
      </c>
      <c r="W57" s="78" t="n">
        <f aca="false">G57*S57+H57*T57+I57*U57</f>
        <v>0</v>
      </c>
      <c r="X57" s="25"/>
      <c r="Y57" s="25"/>
      <c r="Z57" s="25"/>
    </row>
    <row r="58" customFormat="false" ht="15.75" hidden="false" customHeight="false" outlineLevel="0" collapsed="false">
      <c r="A58" s="25"/>
      <c r="B58" s="25"/>
      <c r="C58" s="25"/>
      <c r="D58" s="25"/>
      <c r="E58" s="25"/>
      <c r="F58" s="28" t="s">
        <v>104</v>
      </c>
      <c r="G58" s="103" t="n">
        <v>0</v>
      </c>
      <c r="H58" s="76" t="n">
        <v>0</v>
      </c>
      <c r="I58" s="77" t="n">
        <v>0</v>
      </c>
      <c r="J58" s="25"/>
      <c r="K58" s="61" t="n">
        <v>52</v>
      </c>
      <c r="L58" s="62" t="n">
        <f aca="false">$B$17+$B$18*EXP(-K58/$B$21)+$B$19*EXP(-K58/$B$22)+$B$20*EXP(-K58/$B$23)</f>
        <v>0.48168110859242</v>
      </c>
      <c r="M58" s="63" t="n">
        <f aca="false">EXP(-K58/$D$9)</f>
        <v>0.0121943852203924</v>
      </c>
      <c r="N58" s="63" t="n">
        <f aca="false">EXP(-K58/$D$8)</f>
        <v>0.620602672796136</v>
      </c>
      <c r="O58" s="64" t="n">
        <f aca="false">(K58*$B$17+$B$18*$B$21*(1-EXP(-K58/$B$21))+$B$19*$B$22*(1-EXP(-K58/$B$22))+$B$20*$B$23*(1-EXP(-K58/$B$23)))*$C$7</f>
        <v>5.32498764097606E-014</v>
      </c>
      <c r="P58" s="64" t="n">
        <f aca="false">$D$9*(1-EXP(-K58/$D$9))*$C$9</f>
        <v>2.33676544549923E-012</v>
      </c>
      <c r="Q58" s="65" t="n">
        <f aca="false">$D$8*(1-EXP(-K58/$D$8))*$C$8</f>
        <v>1.48418814054598E-011</v>
      </c>
      <c r="R58" s="66" t="n">
        <f aca="false">$B$13-K58</f>
        <v>48</v>
      </c>
      <c r="S58" s="67" t="n">
        <f aca="false">VLOOKUP($R58,$K$6:$Q$506,5)/$C$26</f>
        <v>0.559403527210315</v>
      </c>
      <c r="T58" s="68" t="n">
        <f aca="false">VLOOKUP($R58,$K$6:$Q$506,6)/$C$26</f>
        <v>26.0491478687533</v>
      </c>
      <c r="U58" s="69" t="n">
        <f aca="false">VLOOKUP($R58,$K$6:$Q$506,7)/$C$26</f>
        <v>156.111776447639</v>
      </c>
      <c r="V58" s="28" t="s">
        <v>104</v>
      </c>
      <c r="W58" s="78" t="n">
        <f aca="false">G58*S58+H58*T58+I58*U58</f>
        <v>0</v>
      </c>
      <c r="X58" s="25"/>
      <c r="Y58" s="25"/>
      <c r="Z58" s="25"/>
    </row>
    <row r="59" customFormat="false" ht="15.75" hidden="false" customHeight="false" outlineLevel="0" collapsed="false">
      <c r="A59" s="25"/>
      <c r="B59" s="25"/>
      <c r="C59" s="25"/>
      <c r="D59" s="25"/>
      <c r="E59" s="25"/>
      <c r="F59" s="28" t="s">
        <v>105</v>
      </c>
      <c r="G59" s="103" t="n">
        <v>0</v>
      </c>
      <c r="H59" s="76" t="n">
        <v>0</v>
      </c>
      <c r="I59" s="77" t="n">
        <v>0</v>
      </c>
      <c r="J59" s="25"/>
      <c r="K59" s="61" t="n">
        <v>53</v>
      </c>
      <c r="L59" s="62" t="n">
        <f aca="false">$B$17+$B$18*EXP(-K59/$B$21)+$B$19*EXP(-K59/$B$22)+$B$20*EXP(-K59/$B$23)</f>
        <v>0.479346558901895</v>
      </c>
      <c r="M59" s="63" t="n">
        <f aca="false">EXP(-K59/$D$9)</f>
        <v>0.0112035406213904</v>
      </c>
      <c r="N59" s="63" t="n">
        <f aca="false">EXP(-K59/$D$8)</f>
        <v>0.614935108049089</v>
      </c>
      <c r="O59" s="64" t="n">
        <f aca="false">(K59*$B$17+$B$18*$B$21*(1-EXP(-K59/$B$21))+$B$19*$B$22*(1-EXP(-K59/$B$22))+$B$20*$B$23*(1-EXP(-K59/$B$23)))*$C$7</f>
        <v>5.40690829540284E-014</v>
      </c>
      <c r="P59" s="64" t="n">
        <f aca="false">$D$9*(1-EXP(-K59/$D$9))*$C$9</f>
        <v>2.33910940000421E-012</v>
      </c>
      <c r="Q59" s="65" t="n">
        <f aca="false">$D$8*(1-EXP(-K59/$D$8))*$C$8</f>
        <v>1.50635944166014E-011</v>
      </c>
      <c r="R59" s="66" t="n">
        <f aca="false">$B$13-K59</f>
        <v>47</v>
      </c>
      <c r="S59" s="67" t="n">
        <f aca="false">VLOOKUP($R59,$K$6:$Q$506,5)/$C$26</f>
        <v>0.549989832162056</v>
      </c>
      <c r="T59" s="68" t="n">
        <f aca="false">VLOOKUP($R59,$K$6:$Q$506,6)/$C$26</f>
        <v>26.0090316979789</v>
      </c>
      <c r="U59" s="69" t="n">
        <f aca="false">VLOOKUP($R59,$K$6:$Q$506,7)/$C$26</f>
        <v>153.511256715858</v>
      </c>
      <c r="V59" s="28" t="s">
        <v>105</v>
      </c>
      <c r="W59" s="78" t="n">
        <f aca="false">G59*S59+H59*T59+I59*U59</f>
        <v>0</v>
      </c>
      <c r="X59" s="25"/>
      <c r="Y59" s="25"/>
      <c r="Z59" s="25"/>
    </row>
    <row r="60" customFormat="false" ht="15.75" hidden="false" customHeight="false" outlineLevel="0" collapsed="false">
      <c r="A60" s="25"/>
      <c r="B60" s="25"/>
      <c r="C60" s="25"/>
      <c r="D60" s="25"/>
      <c r="E60" s="25"/>
      <c r="F60" s="28" t="s">
        <v>106</v>
      </c>
      <c r="G60" s="103" t="n">
        <v>0</v>
      </c>
      <c r="H60" s="76" t="n">
        <v>0</v>
      </c>
      <c r="I60" s="77" t="n">
        <v>0</v>
      </c>
      <c r="J60" s="25"/>
      <c r="K60" s="61" t="n">
        <v>54</v>
      </c>
      <c r="L60" s="62" t="n">
        <f aca="false">$B$17+$B$18*EXP(-K60/$B$21)+$B$19*EXP(-K60/$B$22)+$B$20*EXP(-K60/$B$23)</f>
        <v>0.477062929019148</v>
      </c>
      <c r="M60" s="63" t="n">
        <f aca="false">EXP(-K60/$D$9)</f>
        <v>0.0102932062737564</v>
      </c>
      <c r="N60" s="63" t="n">
        <f aca="false">EXP(-K60/$D$8)</f>
        <v>0.609319301522833</v>
      </c>
      <c r="O60" s="64" t="n">
        <f aca="false">(K60*$B$17+$B$18*$B$21*(1-EXP(-K60/$B$21))+$B$19*$B$22*(1-EXP(-K60/$B$22))+$B$20*$B$23*(1-EXP(-K60/$B$23)))*$C$7</f>
        <v>5.48843529946523E-014</v>
      </c>
      <c r="P60" s="64" t="n">
        <f aca="false">$D$9*(1-EXP(-K60/$D$9))*$C$9</f>
        <v>2.34126289844112E-012</v>
      </c>
      <c r="Q60" s="65" t="n">
        <f aca="false">$D$8*(1-EXP(-K60/$D$8))*$C$8</f>
        <v>1.52832826655224E-011</v>
      </c>
      <c r="R60" s="66" t="n">
        <f aca="false">$B$13-K60</f>
        <v>46</v>
      </c>
      <c r="S60" s="67" t="n">
        <f aca="false">VLOOKUP($R60,$K$6:$Q$506,5)/$C$26</f>
        <v>0.540525696273883</v>
      </c>
      <c r="T60" s="68" t="n">
        <f aca="false">VLOOKUP($R60,$K$6:$Q$506,6)/$C$26</f>
        <v>25.965367640649</v>
      </c>
      <c r="U60" s="69" t="n">
        <f aca="false">VLOOKUP($R60,$K$6:$Q$506,7)/$C$26</f>
        <v>150.886769229167</v>
      </c>
      <c r="V60" s="28" t="s">
        <v>106</v>
      </c>
      <c r="W60" s="78" t="n">
        <f aca="false">G60*S60+H60*T60+I60*U60</f>
        <v>0</v>
      </c>
      <c r="X60" s="25"/>
      <c r="Y60" s="25"/>
      <c r="Z60" s="25"/>
    </row>
    <row r="61" customFormat="false" ht="15.75" hidden="false" customHeight="false" outlineLevel="0" collapsed="false">
      <c r="A61" s="25"/>
      <c r="B61" s="25"/>
      <c r="C61" s="25"/>
      <c r="D61" s="25"/>
      <c r="E61" s="25"/>
      <c r="F61" s="28" t="s">
        <v>107</v>
      </c>
      <c r="G61" s="103" t="n">
        <v>0</v>
      </c>
      <c r="H61" s="76" t="n">
        <v>0</v>
      </c>
      <c r="I61" s="77" t="n">
        <v>0</v>
      </c>
      <c r="J61" s="25"/>
      <c r="K61" s="61" t="n">
        <v>55</v>
      </c>
      <c r="L61" s="62" t="n">
        <f aca="false">$B$17+$B$18*EXP(-K61/$B$21)+$B$19*EXP(-K61/$B$22)+$B$20*EXP(-K61/$B$23)</f>
        <v>0.474828862977715</v>
      </c>
      <c r="M61" s="63" t="n">
        <f aca="false">EXP(-K61/$D$9)</f>
        <v>0.00945684038417387</v>
      </c>
      <c r="N61" s="63" t="n">
        <f aca="false">EXP(-K61/$D$8)</f>
        <v>0.603754780542853</v>
      </c>
      <c r="O61" s="64" t="n">
        <f aca="false">(K61*$B$17+$B$18*$B$21*(1-EXP(-K61/$B$21))+$B$19*$B$22*(1-EXP(-K61/$B$22))+$B$20*$B$23*(1-EXP(-K61/$B$23)))*$C$7</f>
        <v>5.56957721817721E-014</v>
      </c>
      <c r="P61" s="64" t="n">
        <f aca="false">$D$9*(1-EXP(-K61/$D$9))*$C$9</f>
        <v>2.34324141615891E-012</v>
      </c>
      <c r="Q61" s="65" t="n">
        <f aca="false">$D$8*(1-EXP(-K61/$D$8))*$C$8</f>
        <v>1.55009646430727E-011</v>
      </c>
      <c r="R61" s="66" t="n">
        <f aca="false">$B$13-K61</f>
        <v>45</v>
      </c>
      <c r="S61" s="67" t="n">
        <f aca="false">VLOOKUP($R61,$K$6:$Q$506,5)/$C$26</f>
        <v>0.531009957566466</v>
      </c>
      <c r="T61" s="68" t="n">
        <f aca="false">VLOOKUP($R61,$K$6:$Q$506,6)/$C$26</f>
        <v>25.9178419205789</v>
      </c>
      <c r="U61" s="69" t="n">
        <f aca="false">VLOOKUP($R61,$K$6:$Q$506,7)/$C$26</f>
        <v>148.238093088154</v>
      </c>
      <c r="V61" s="28" t="s">
        <v>107</v>
      </c>
      <c r="W61" s="78" t="n">
        <f aca="false">G61*S61+H61*T61+I61*U61</f>
        <v>0</v>
      </c>
      <c r="X61" s="25"/>
      <c r="Y61" s="25"/>
      <c r="Z61" s="25"/>
    </row>
    <row r="62" customFormat="false" ht="15.75" hidden="false" customHeight="false" outlineLevel="0" collapsed="false">
      <c r="A62" s="25"/>
      <c r="B62" s="25"/>
      <c r="C62" s="25"/>
      <c r="D62" s="25"/>
      <c r="E62" s="25"/>
      <c r="F62" s="28" t="s">
        <v>109</v>
      </c>
      <c r="G62" s="103" t="n">
        <v>0</v>
      </c>
      <c r="H62" s="76" t="n">
        <v>0</v>
      </c>
      <c r="I62" s="77" t="n">
        <v>0</v>
      </c>
      <c r="J62" s="25"/>
      <c r="K62" s="61" t="n">
        <v>56</v>
      </c>
      <c r="L62" s="62" t="n">
        <f aca="false">$B$17+$B$18*EXP(-K62/$B$21)+$B$19*EXP(-K62/$B$22)+$B$20*EXP(-K62/$B$23)</f>
        <v>0.47264304385296</v>
      </c>
      <c r="M62" s="63" t="n">
        <f aca="false">EXP(-K62/$D$9)</f>
        <v>0.00868843270728557</v>
      </c>
      <c r="N62" s="63" t="n">
        <f aca="false">EXP(-K62/$D$8)</f>
        <v>0.598241076751265</v>
      </c>
      <c r="O62" s="64" t="n">
        <f aca="false">(K62*$B$17+$B$18*$B$21*(1-EXP(-K62/$B$21))+$B$19*$B$22*(1-EXP(-K62/$B$22))+$B$20*$B$23*(1-EXP(-K62/$B$23)))*$C$7</f>
        <v>5.65034238872969E-014</v>
      </c>
      <c r="P62" s="64" t="n">
        <f aca="false">$D$9*(1-EXP(-K62/$D$9))*$C$9</f>
        <v>2.34505917106994E-012</v>
      </c>
      <c r="Q62" s="65" t="n">
        <f aca="false">$D$8*(1-EXP(-K62/$D$8))*$C$8</f>
        <v>1.57166586712376E-011</v>
      </c>
      <c r="R62" s="66" t="n">
        <f aca="false">$B$13-K62</f>
        <v>44</v>
      </c>
      <c r="S62" s="67" t="n">
        <f aca="false">VLOOKUP($R62,$K$6:$Q$506,5)/$C$26</f>
        <v>0.521441421074686</v>
      </c>
      <c r="T62" s="68" t="n">
        <f aca="false">VLOOKUP($R62,$K$6:$Q$506,6)/$C$26</f>
        <v>25.8661130111211</v>
      </c>
      <c r="U62" s="69" t="n">
        <f aca="false">VLOOKUP($R62,$K$6:$Q$506,7)/$C$26</f>
        <v>145.565005357485</v>
      </c>
      <c r="V62" s="28" t="s">
        <v>109</v>
      </c>
      <c r="W62" s="78" t="n">
        <f aca="false">G62*S62+H62*T62+I62*U62</f>
        <v>0</v>
      </c>
      <c r="X62" s="25"/>
      <c r="Y62" s="25"/>
      <c r="Z62" s="25"/>
    </row>
    <row r="63" customFormat="false" ht="15.75" hidden="false" customHeight="false" outlineLevel="0" collapsed="false">
      <c r="A63" s="25"/>
      <c r="B63" s="25"/>
      <c r="C63" s="25"/>
      <c r="D63" s="25"/>
      <c r="E63" s="25"/>
      <c r="F63" s="28" t="s">
        <v>111</v>
      </c>
      <c r="G63" s="103" t="n">
        <v>0</v>
      </c>
      <c r="H63" s="76" t="n">
        <v>0</v>
      </c>
      <c r="I63" s="77" t="n">
        <v>0</v>
      </c>
      <c r="J63" s="25"/>
      <c r="K63" s="61" t="n">
        <v>57</v>
      </c>
      <c r="L63" s="62" t="n">
        <f aca="false">$B$17+$B$18*EXP(-K63/$B$21)+$B$19*EXP(-K63/$B$22)+$B$20*EXP(-K63/$B$23)</f>
        <v>0.470504192187091</v>
      </c>
      <c r="M63" s="63" t="n">
        <f aca="false">EXP(-K63/$D$9)</f>
        <v>0.00798246135520709</v>
      </c>
      <c r="N63" s="63" t="n">
        <f aca="false">EXP(-K63/$D$8)</f>
        <v>0.592777726067397</v>
      </c>
      <c r="O63" s="64" t="n">
        <f aca="false">(K63*$B$17+$B$18*$B$21*(1-EXP(-K63/$B$21))+$B$19*$B$22*(1-EXP(-K63/$B$22))+$B$20*$B$23*(1-EXP(-K63/$B$23)))*$C$7</f>
        <v>5.73073892701E-014</v>
      </c>
      <c r="P63" s="64" t="n">
        <f aca="false">$D$9*(1-EXP(-K63/$D$9))*$C$9</f>
        <v>2.34672922582197E-012</v>
      </c>
      <c r="Q63" s="65" t="n">
        <f aca="false">$D$8*(1-EXP(-K63/$D$8))*$C$8</f>
        <v>1.59303829046791E-011</v>
      </c>
      <c r="R63" s="66" t="n">
        <f aca="false">$B$13-K63</f>
        <v>43</v>
      </c>
      <c r="S63" s="67" t="n">
        <f aca="false">VLOOKUP($R63,$K$6:$Q$506,5)/$C$26</f>
        <v>0.5118188575776</v>
      </c>
      <c r="T63" s="68" t="n">
        <f aca="false">VLOOKUP($R63,$K$6:$Q$506,6)/$C$26</f>
        <v>25.8098091809056</v>
      </c>
      <c r="U63" s="69" t="n">
        <f aca="false">VLOOKUP($R63,$K$6:$Q$506,7)/$C$26</f>
        <v>142.867281047135</v>
      </c>
      <c r="V63" s="28" t="s">
        <v>111</v>
      </c>
      <c r="W63" s="78" t="n">
        <f aca="false">G63*S63+H63*T63+I63*U63</f>
        <v>0</v>
      </c>
      <c r="X63" s="25"/>
      <c r="Y63" s="25"/>
      <c r="Z63" s="25"/>
    </row>
    <row r="64" customFormat="false" ht="15.75" hidden="false" customHeight="false" outlineLevel="0" collapsed="false">
      <c r="A64" s="25"/>
      <c r="B64" s="25"/>
      <c r="C64" s="25"/>
      <c r="D64" s="25"/>
      <c r="E64" s="25"/>
      <c r="F64" s="28" t="s">
        <v>112</v>
      </c>
      <c r="G64" s="103" t="n">
        <v>0</v>
      </c>
      <c r="H64" s="76" t="n">
        <v>0</v>
      </c>
      <c r="I64" s="77" t="n">
        <v>0</v>
      </c>
      <c r="J64" s="25"/>
      <c r="K64" s="61" t="n">
        <v>58</v>
      </c>
      <c r="L64" s="62" t="n">
        <f aca="false">$B$17+$B$18*EXP(-K64/$B$21)+$B$19*EXP(-K64/$B$22)+$B$20*EXP(-K64/$B$23)</f>
        <v>0.468411064564761</v>
      </c>
      <c r="M64" s="63" t="n">
        <f aca="false">EXP(-K64/$D$9)</f>
        <v>0.00733385311644795</v>
      </c>
      <c r="N64" s="63" t="n">
        <f aca="false">EXP(-K64/$D$8)</f>
        <v>0.587364268648728</v>
      </c>
      <c r="O64" s="64" t="n">
        <f aca="false">(K64*$B$17+$B$18*$B$21*(1-EXP(-K64/$B$21))+$B$19*$B$22*(1-EXP(-K64/$B$22))+$B$20*$B$23*(1-EXP(-K64/$B$23)))*$C$7</f>
        <v>5.81077473386618E-014</v>
      </c>
      <c r="P64" s="64" t="n">
        <f aca="false">$D$9*(1-EXP(-K64/$D$9))*$C$9</f>
        <v>2.34826358166823E-012</v>
      </c>
      <c r="Q64" s="65" t="n">
        <f aca="false">$D$8*(1-EXP(-K64/$D$8))*$C$8</f>
        <v>1.61421553322646E-011</v>
      </c>
      <c r="R64" s="66" t="n">
        <f aca="false">$B$13-K64</f>
        <v>42</v>
      </c>
      <c r="S64" s="67" t="n">
        <f aca="false">VLOOKUP($R64,$K$6:$Q$506,5)/$C$26</f>
        <v>0.502141002199954</v>
      </c>
      <c r="T64" s="68" t="n">
        <f aca="false">VLOOKUP($R64,$K$6:$Q$506,6)/$C$26</f>
        <v>25.748525822525</v>
      </c>
      <c r="U64" s="69" t="n">
        <f aca="false">VLOOKUP($R64,$K$6:$Q$506,7)/$C$26</f>
        <v>140.144693093453</v>
      </c>
      <c r="V64" s="28" t="s">
        <v>112</v>
      </c>
      <c r="W64" s="78" t="n">
        <f aca="false">G64*S64+H64*T64+I64*U64</f>
        <v>0</v>
      </c>
      <c r="X64" s="25"/>
      <c r="Y64" s="25"/>
      <c r="Z64" s="25"/>
    </row>
    <row r="65" customFormat="false" ht="15.75" hidden="false" customHeight="false" outlineLevel="0" collapsed="false">
      <c r="A65" s="25"/>
      <c r="B65" s="25"/>
      <c r="C65" s="25"/>
      <c r="D65" s="25"/>
      <c r="E65" s="25"/>
      <c r="F65" s="28" t="s">
        <v>113</v>
      </c>
      <c r="G65" s="103" t="n">
        <v>0</v>
      </c>
      <c r="H65" s="76" t="n">
        <v>0</v>
      </c>
      <c r="I65" s="77" t="n">
        <v>0</v>
      </c>
      <c r="J65" s="25"/>
      <c r="K65" s="61" t="n">
        <v>59</v>
      </c>
      <c r="L65" s="62" t="n">
        <f aca="false">$B$17+$B$18*EXP(-K65/$B$21)+$B$19*EXP(-K65/$B$22)+$B$20*EXP(-K65/$B$23)</f>
        <v>0.466362452312772</v>
      </c>
      <c r="M65" s="63" t="n">
        <f aca="false">EXP(-K65/$D$9)</f>
        <v>0.00673794699908547</v>
      </c>
      <c r="N65" s="63" t="n">
        <f aca="false">EXP(-K65/$D$8)</f>
        <v>0.58200024885218</v>
      </c>
      <c r="O65" s="64" t="n">
        <f aca="false">(K65*$B$17+$B$18*$B$21*(1-EXP(-K65/$B$21))+$B$19*$B$22*(1-EXP(-K65/$B$22))+$B$20*$B$23*(1-EXP(-K65/$B$23)))*$C$7</f>
        <v>5.89045750113928E-014</v>
      </c>
      <c r="P65" s="64" t="n">
        <f aca="false">$D$9*(1-EXP(-K65/$D$9))*$C$9</f>
        <v>2.34967326471009E-012</v>
      </c>
      <c r="Q65" s="65" t="n">
        <f aca="false">$D$8*(1-EXP(-K65/$D$8))*$C$8</f>
        <v>1.63519937785805E-011</v>
      </c>
      <c r="R65" s="66" t="n">
        <f aca="false">$B$13-K65</f>
        <v>41</v>
      </c>
      <c r="S65" s="67" t="n">
        <f aca="false">VLOOKUP($R65,$K$6:$Q$506,5)/$C$26</f>
        <v>0.492406552857303</v>
      </c>
      <c r="T65" s="68" t="n">
        <f aca="false">VLOOKUP($R65,$K$6:$Q$506,6)/$C$26</f>
        <v>25.6818225449678</v>
      </c>
      <c r="U65" s="69" t="n">
        <f aca="false">VLOOKUP($R65,$K$6:$Q$506,7)/$C$26</f>
        <v>137.397012340051</v>
      </c>
      <c r="V65" s="28" t="s">
        <v>113</v>
      </c>
      <c r="W65" s="78" t="n">
        <f aca="false">G65*S65+H65*T65+I65*U65</f>
        <v>0</v>
      </c>
      <c r="X65" s="25"/>
      <c r="Y65" s="25"/>
      <c r="Z65" s="25"/>
    </row>
    <row r="66" customFormat="false" ht="15.75" hidden="false" customHeight="false" outlineLevel="0" collapsed="false">
      <c r="A66" s="25"/>
      <c r="B66" s="25"/>
      <c r="C66" s="25"/>
      <c r="D66" s="25"/>
      <c r="E66" s="25"/>
      <c r="F66" s="28" t="s">
        <v>114</v>
      </c>
      <c r="G66" s="103" t="n">
        <v>0</v>
      </c>
      <c r="H66" s="76" t="n">
        <v>0</v>
      </c>
      <c r="I66" s="77" t="n">
        <v>0</v>
      </c>
      <c r="J66" s="25"/>
      <c r="K66" s="61" t="n">
        <v>60</v>
      </c>
      <c r="L66" s="62" t="n">
        <f aca="false">$B$17+$B$18*EXP(-K66/$B$21)+$B$19*EXP(-K66/$B$22)+$B$20*EXP(-K66/$B$23)</f>
        <v>0.464357180302773</v>
      </c>
      <c r="M66" s="63" t="n">
        <f aca="false">EXP(-K66/$D$9)</f>
        <v>0.00619046073620761</v>
      </c>
      <c r="N66" s="63" t="n">
        <f aca="false">EXP(-K66/$D$8)</f>
        <v>0.576685215195774</v>
      </c>
      <c r="O66" s="64" t="n">
        <f aca="false">(K66*$B$17+$B$18*$B$21*(1-EXP(-K66/$B$21))+$B$19*$B$22*(1-EXP(-K66/$B$22))+$B$20*$B$23*(1-EXP(-K66/$B$23)))*$C$7</f>
        <v>5.96979471748305E-014</v>
      </c>
      <c r="P66" s="64" t="n">
        <f aca="false">$D$9*(1-EXP(-K66/$D$9))*$C$9</f>
        <v>2.35096840513229E-012</v>
      </c>
      <c r="Q66" s="65" t="n">
        <f aca="false">$D$8*(1-EXP(-K66/$D$8))*$C$8</f>
        <v>1.65599159054331E-011</v>
      </c>
      <c r="R66" s="66" t="n">
        <f aca="false">$B$13-K66</f>
        <v>40</v>
      </c>
      <c r="S66" s="67" t="n">
        <f aca="false">VLOOKUP($R66,$K$6:$Q$506,5)/$C$26</f>
        <v>0.482614168509635</v>
      </c>
      <c r="T66" s="68" t="n">
        <f aca="false">VLOOKUP($R66,$K$6:$Q$506,6)/$C$26</f>
        <v>25.609220008905</v>
      </c>
      <c r="U66" s="69" t="n">
        <f aca="false">VLOOKUP($R66,$K$6:$Q$506,7)/$C$26</f>
        <v>134.624007518515</v>
      </c>
      <c r="V66" s="28" t="s">
        <v>114</v>
      </c>
      <c r="W66" s="78" t="n">
        <f aca="false">G66*S66+H66*T66+I66*U66</f>
        <v>0</v>
      </c>
      <c r="X66" s="25"/>
      <c r="Y66" s="25"/>
      <c r="Z66" s="25"/>
    </row>
    <row r="67" customFormat="false" ht="15.75" hidden="false" customHeight="false" outlineLevel="0" collapsed="false">
      <c r="A67" s="25"/>
      <c r="B67" s="25"/>
      <c r="C67" s="25"/>
      <c r="D67" s="25"/>
      <c r="E67" s="25"/>
      <c r="F67" s="28" t="s">
        <v>115</v>
      </c>
      <c r="G67" s="103" t="n">
        <v>0</v>
      </c>
      <c r="H67" s="76" t="n">
        <v>0</v>
      </c>
      <c r="I67" s="77" t="n">
        <v>0</v>
      </c>
      <c r="J67" s="25"/>
      <c r="K67" s="61" t="n">
        <v>61</v>
      </c>
      <c r="L67" s="62" t="n">
        <f aca="false">$B$17+$B$18*EXP(-K67/$B$21)+$B$19*EXP(-K67/$B$22)+$B$20*EXP(-K67/$B$23)</f>
        <v>0.462394105840107</v>
      </c>
      <c r="M67" s="63" t="n">
        <f aca="false">EXP(-K67/$D$9)</f>
        <v>0.00568746001292819</v>
      </c>
      <c r="N67" s="63" t="n">
        <f aca="false">EXP(-K67/$D$8)</f>
        <v>0.571418720320622</v>
      </c>
      <c r="O67" s="64" t="n">
        <f aca="false">(K67*$B$17+$B$18*$B$21*(1-EXP(-K67/$B$21))+$B$19*$B$22*(1-EXP(-K67/$B$22))+$B$20*$B$23*(1-EXP(-K67/$B$23)))*$C$7</f>
        <v>6.04879367398709E-014</v>
      </c>
      <c r="P67" s="64" t="n">
        <f aca="false">$D$9*(1-EXP(-K67/$D$9))*$C$9</f>
        <v>2.35215830999985E-012</v>
      </c>
      <c r="Q67" s="65" t="n">
        <f aca="false">$D$8*(1-EXP(-K67/$D$8))*$C$8</f>
        <v>1.67659392133345E-011</v>
      </c>
      <c r="R67" s="66" t="n">
        <f aca="false">$B$13-K67</f>
        <v>39</v>
      </c>
      <c r="S67" s="67" t="n">
        <f aca="false">VLOOKUP($R67,$K$6:$Q$506,5)/$C$26</f>
        <v>0.472762467179386</v>
      </c>
      <c r="T67" s="68" t="n">
        <f aca="false">VLOOKUP($R67,$K$6:$Q$506,6)/$C$26</f>
        <v>25.5301964820891</v>
      </c>
      <c r="U67" s="69" t="n">
        <f aca="false">VLOOKUP($R67,$K$6:$Q$506,7)/$C$26</f>
        <v>131.825445228941</v>
      </c>
      <c r="V67" s="28" t="s">
        <v>115</v>
      </c>
      <c r="W67" s="78" t="n">
        <f aca="false">G67*S67+H67*T67+I67*U67</f>
        <v>0</v>
      </c>
      <c r="X67" s="25"/>
      <c r="Y67" s="25"/>
      <c r="Z67" s="25"/>
    </row>
    <row r="68" customFormat="false" ht="15.75" hidden="false" customHeight="false" outlineLevel="0" collapsed="false">
      <c r="A68" s="25"/>
      <c r="B68" s="25"/>
      <c r="C68" s="25"/>
      <c r="D68" s="25"/>
      <c r="E68" s="25"/>
      <c r="F68" s="28" t="s">
        <v>116</v>
      </c>
      <c r="G68" s="103" t="n">
        <v>0</v>
      </c>
      <c r="H68" s="76" t="n">
        <v>0</v>
      </c>
      <c r="I68" s="77" t="n">
        <v>0</v>
      </c>
      <c r="J68" s="25"/>
      <c r="K68" s="61" t="n">
        <v>62</v>
      </c>
      <c r="L68" s="62" t="n">
        <f aca="false">$B$17+$B$18*EXP(-K68/$B$21)+$B$19*EXP(-K68/$B$22)+$B$20*EXP(-K68/$B$23)</f>
        <v>0.46047211762531</v>
      </c>
      <c r="M68" s="63" t="n">
        <f aca="false">EXP(-K68/$D$9)</f>
        <v>0.00522533019383523</v>
      </c>
      <c r="N68" s="63" t="n">
        <f aca="false">EXP(-K68/$D$8)</f>
        <v>0.566200320953277</v>
      </c>
      <c r="O68" s="64" t="n">
        <f aca="false">(K68*$B$17+$B$18*$B$21*(1-EXP(-K68/$B$21))+$B$19*$B$22*(1-EXP(-K68/$B$22))+$B$20*$B$23*(1-EXP(-K68/$B$23)))*$C$7</f>
        <v>6.12746146961686E-014</v>
      </c>
      <c r="P68" s="64" t="n">
        <f aca="false">$D$9*(1-EXP(-K68/$D$9))*$C$9</f>
        <v>2.35325153013996E-012</v>
      </c>
      <c r="Q68" s="65" t="n">
        <f aca="false">$D$8*(1-EXP(-K68/$D$8))*$C$8</f>
        <v>1.69700810429759E-011</v>
      </c>
      <c r="R68" s="66" t="n">
        <f aca="false">$B$13-K68</f>
        <v>38</v>
      </c>
      <c r="S68" s="67" t="n">
        <f aca="false">VLOOKUP($R68,$K$6:$Q$506,5)/$C$26</f>
        <v>0.462850023678358</v>
      </c>
      <c r="T68" s="68" t="n">
        <f aca="false">VLOOKUP($R68,$K$6:$Q$506,6)/$C$26</f>
        <v>25.4441840901113</v>
      </c>
      <c r="U68" s="69" t="n">
        <f aca="false">VLOOKUP($R68,$K$6:$Q$506,7)/$C$26</f>
        <v>129.001089920286</v>
      </c>
      <c r="V68" s="28" t="s">
        <v>116</v>
      </c>
      <c r="W68" s="78" t="n">
        <f aca="false">G68*S68+H68*T68+I68*U68</f>
        <v>0</v>
      </c>
      <c r="X68" s="25"/>
      <c r="Y68" s="25"/>
      <c r="Z68" s="25"/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8" t="s">
        <v>117</v>
      </c>
      <c r="G69" s="103" t="n">
        <v>0</v>
      </c>
      <c r="H69" s="76" t="n">
        <v>0</v>
      </c>
      <c r="I69" s="77" t="n">
        <v>0</v>
      </c>
      <c r="J69" s="25"/>
      <c r="K69" s="61" t="n">
        <v>63</v>
      </c>
      <c r="L69" s="62" t="n">
        <f aca="false">$B$17+$B$18*EXP(-K69/$B$21)+$B$19*EXP(-K69/$B$22)+$B$20*EXP(-K69/$B$23)</f>
        <v>0.458590134777464</v>
      </c>
      <c r="M69" s="63" t="n">
        <f aca="false">EXP(-K69/$D$9)</f>
        <v>0.00480075034770198</v>
      </c>
      <c r="N69" s="63" t="n">
        <f aca="false">EXP(-K69/$D$8)</f>
        <v>0.561029577868424</v>
      </c>
      <c r="O69" s="64" t="n">
        <f aca="false">(K69*$B$17+$B$18*$B$21*(1-EXP(-K69/$B$21))+$B$19*$B$22*(1-EXP(-K69/$B$22))+$B$20*$B$23*(1-EXP(-K69/$B$23)))*$C$7</f>
        <v>6.20580501648212E-014</v>
      </c>
      <c r="P69" s="64" t="n">
        <f aca="false">$D$9*(1-EXP(-K69/$D$9))*$C$9</f>
        <v>2.3542559215895E-012</v>
      </c>
      <c r="Q69" s="65" t="n">
        <f aca="false">$D$8*(1-EXP(-K69/$D$8))*$C$8</f>
        <v>1.71723585766873E-011</v>
      </c>
      <c r="R69" s="66" t="n">
        <f aca="false">$B$13-K69</f>
        <v>37</v>
      </c>
      <c r="S69" s="67" t="n">
        <f aca="false">VLOOKUP($R69,$K$6:$Q$506,5)/$C$26</f>
        <v>0.452875366973713</v>
      </c>
      <c r="T69" s="68" t="n">
        <f aca="false">VLOOKUP($R69,$K$6:$Q$506,6)/$C$26</f>
        <v>25.3505647355742</v>
      </c>
      <c r="U69" s="69" t="n">
        <f aca="false">VLOOKUP($R69,$K$6:$Q$506,7)/$C$26</f>
        <v>126.150703870549</v>
      </c>
      <c r="V69" s="28" t="s">
        <v>117</v>
      </c>
      <c r="W69" s="78" t="n">
        <f aca="false">G69*S69+H69*T69+I69*U69</f>
        <v>0</v>
      </c>
      <c r="X69" s="25"/>
      <c r="Y69" s="25"/>
      <c r="Z69" s="25"/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8" t="s">
        <v>118</v>
      </c>
      <c r="G70" s="103" t="n">
        <v>0</v>
      </c>
      <c r="H70" s="76" t="n">
        <v>0</v>
      </c>
      <c r="I70" s="77" t="n">
        <v>0</v>
      </c>
      <c r="J70" s="25"/>
      <c r="K70" s="61" t="n">
        <v>64</v>
      </c>
      <c r="L70" s="62" t="n">
        <f aca="false">$B$17+$B$18*EXP(-K70/$B$21)+$B$19*EXP(-K70/$B$22)+$B$20*EXP(-K70/$B$23)</f>
        <v>0.456747105910718</v>
      </c>
      <c r="M70" s="63" t="n">
        <f aca="false">EXP(-K70/$D$9)</f>
        <v>0.00441066938279833</v>
      </c>
      <c r="N70" s="63" t="n">
        <f aca="false">EXP(-K70/$D$8)</f>
        <v>0.555906055851912</v>
      </c>
      <c r="O70" s="64" t="n">
        <f aca="false">(K70*$B$17+$B$18*$B$21*(1-EXP(-K70/$B$21))+$B$19*$B$22*(1-EXP(-K70/$B$22))+$B$20*$B$23*(1-EXP(-K70/$B$23)))*$C$7</f>
        <v>6.28383104494348E-014</v>
      </c>
      <c r="P70" s="64" t="n">
        <f aca="false">$D$9*(1-EXP(-K70/$D$9))*$C$9</f>
        <v>2.35517870204964E-012</v>
      </c>
      <c r="Q70" s="65" t="n">
        <f aca="false">$D$8*(1-EXP(-K70/$D$8))*$C$8</f>
        <v>1.73727888398833E-011</v>
      </c>
      <c r="R70" s="66" t="n">
        <f aca="false">$B$13-K70</f>
        <v>36</v>
      </c>
      <c r="S70" s="67" t="n">
        <f aca="false">VLOOKUP($R70,$K$6:$Q$506,5)/$C$26</f>
        <v>0.442836977105103</v>
      </c>
      <c r="T70" s="68" t="n">
        <f aca="false">VLOOKUP($R70,$K$6:$Q$506,6)/$C$26</f>
        <v>25.2486656563554</v>
      </c>
      <c r="U70" s="69" t="n">
        <f aca="false">VLOOKUP($R70,$K$6:$Q$506,7)/$C$26</f>
        <v>123.274047166755</v>
      </c>
      <c r="V70" s="28" t="s">
        <v>118</v>
      </c>
      <c r="W70" s="78" t="n">
        <f aca="false">G70*S70+H70*T70+I70*U70</f>
        <v>0</v>
      </c>
      <c r="X70" s="25"/>
      <c r="Y70" s="25"/>
      <c r="Z70" s="25"/>
    </row>
    <row r="71" customFormat="false" ht="15.75" hidden="false" customHeight="false" outlineLevel="0" collapsed="false">
      <c r="A71" s="25"/>
      <c r="B71" s="25"/>
      <c r="C71" s="25"/>
      <c r="D71" s="25"/>
      <c r="E71" s="25"/>
      <c r="F71" s="28" t="s">
        <v>119</v>
      </c>
      <c r="G71" s="103" t="n">
        <v>0</v>
      </c>
      <c r="H71" s="76" t="n">
        <v>0</v>
      </c>
      <c r="I71" s="77" t="n">
        <v>0</v>
      </c>
      <c r="J71" s="25"/>
      <c r="K71" s="61" t="n">
        <v>65</v>
      </c>
      <c r="L71" s="62" t="n">
        <f aca="false">$B$17+$B$18*EXP(-K71/$B$21)+$B$19*EXP(-K71/$B$22)+$B$20*EXP(-K71/$B$23)</f>
        <v>0.454942008256995</v>
      </c>
      <c r="M71" s="63" t="n">
        <f aca="false">EXP(-K71/$D$9)</f>
        <v>0.00405228412130759</v>
      </c>
      <c r="N71" s="63" t="n">
        <f aca="false">EXP(-K71/$D$8)</f>
        <v>0.550829323664116</v>
      </c>
      <c r="O71" s="64" t="n">
        <f aca="false">(K71*$B$17+$B$18*$B$21*(1-EXP(-K71/$B$21))+$B$19*$B$22*(1-EXP(-K71/$B$22))+$B$20*$B$23*(1-EXP(-K71/$B$23)))*$C$7</f>
        <v>6.36154610856549E-014</v>
      </c>
      <c r="P71" s="64" t="n">
        <f aca="false">$D$9*(1-EXP(-K71/$D$9))*$C$9</f>
        <v>2.35602650275324E-012</v>
      </c>
      <c r="Q71" s="65" t="n">
        <f aca="false">$D$8*(1-EXP(-K71/$D$8))*$C$8</f>
        <v>1.75713887024966E-011</v>
      </c>
      <c r="R71" s="66" t="n">
        <f aca="false">$B$13-K71</f>
        <v>35</v>
      </c>
      <c r="S71" s="67" t="n">
        <f aca="false">VLOOKUP($R71,$K$6:$Q$506,5)/$C$26</f>
        <v>0.432733281542224</v>
      </c>
      <c r="T71" s="68" t="n">
        <f aca="false">VLOOKUP($R71,$K$6:$Q$506,6)/$C$26</f>
        <v>25.1377545910422</v>
      </c>
      <c r="U71" s="69" t="n">
        <f aca="false">VLOOKUP($R71,$K$6:$Q$506,7)/$C$26</f>
        <v>120.370877684766</v>
      </c>
      <c r="V71" s="28" t="s">
        <v>119</v>
      </c>
      <c r="W71" s="78" t="n">
        <f aca="false">G71*S71+H71*T71+I71*U71</f>
        <v>0</v>
      </c>
      <c r="X71" s="25"/>
      <c r="Y71" s="25"/>
      <c r="Z71" s="25"/>
    </row>
    <row r="72" customFormat="false" ht="15.75" hidden="false" customHeight="false" outlineLevel="0" collapsed="false">
      <c r="A72" s="25"/>
      <c r="B72" s="25"/>
      <c r="C72" s="25"/>
      <c r="D72" s="25"/>
      <c r="E72" s="25"/>
      <c r="F72" s="28" t="s">
        <v>120</v>
      </c>
      <c r="G72" s="103" t="n">
        <v>0</v>
      </c>
      <c r="H72" s="76" t="n">
        <v>0</v>
      </c>
      <c r="I72" s="77" t="n">
        <v>0</v>
      </c>
      <c r="J72" s="25"/>
      <c r="K72" s="61" t="n">
        <v>66</v>
      </c>
      <c r="L72" s="62" t="n">
        <f aca="false">$B$17+$B$18*EXP(-K72/$B$21)+$B$19*EXP(-K72/$B$22)+$B$20*EXP(-K72/$B$23)</f>
        <v>0.453173846829208</v>
      </c>
      <c r="M72" s="63" t="n">
        <f aca="false">EXP(-K72/$D$9)</f>
        <v>0.00372301915528825</v>
      </c>
      <c r="N72" s="63" t="n">
        <f aca="false">EXP(-K72/$D$8)</f>
        <v>0.545798954003649</v>
      </c>
      <c r="O72" s="64" t="n">
        <f aca="false">(K72*$B$17+$B$18*$B$21*(1-EXP(-K72/$B$21))+$B$19*$B$22*(1-EXP(-K72/$B$22))+$B$20*$B$23*(1-EXP(-K72/$B$23)))*$C$7</f>
        <v>6.43895658892377E-014</v>
      </c>
      <c r="P72" s="64" t="n">
        <f aca="false">$D$9*(1-EXP(-K72/$D$9))*$C$9</f>
        <v>2.35680541611787E-012</v>
      </c>
      <c r="Q72" s="65" t="n">
        <f aca="false">$D$8*(1-EXP(-K72/$D$8))*$C$8</f>
        <v>1.77681748803975E-011</v>
      </c>
      <c r="R72" s="66" t="n">
        <f aca="false">$B$13-K72</f>
        <v>34</v>
      </c>
      <c r="S72" s="67" t="n">
        <f aca="false">VLOOKUP($R72,$K$6:$Q$506,5)/$C$26</f>
        <v>0.422562650843262</v>
      </c>
      <c r="T72" s="68" t="n">
        <f aca="false">VLOOKUP($R72,$K$6:$Q$506,6)/$C$26</f>
        <v>25.0170345167962</v>
      </c>
      <c r="U72" s="69" t="n">
        <f aca="false">VLOOKUP($R72,$K$6:$Q$506,7)/$C$26</f>
        <v>117.440951068902</v>
      </c>
      <c r="V72" s="28" t="s">
        <v>120</v>
      </c>
      <c r="W72" s="78" t="n">
        <f aca="false">G72*S72+H72*T72+I72*U72</f>
        <v>0</v>
      </c>
      <c r="X72" s="25"/>
      <c r="Y72" s="25"/>
      <c r="Z72" s="25"/>
    </row>
    <row r="73" customFormat="false" ht="15.75" hidden="false" customHeight="false" outlineLevel="0" collapsed="false">
      <c r="A73" s="25"/>
      <c r="B73" s="25"/>
      <c r="C73" s="25"/>
      <c r="D73" s="25"/>
      <c r="E73" s="25"/>
      <c r="F73" s="28" t="s">
        <v>121</v>
      </c>
      <c r="G73" s="103" t="n">
        <v>0</v>
      </c>
      <c r="H73" s="76" t="n">
        <v>0</v>
      </c>
      <c r="I73" s="77" t="n">
        <v>0</v>
      </c>
      <c r="J73" s="25"/>
      <c r="K73" s="61" t="n">
        <v>67</v>
      </c>
      <c r="L73" s="62" t="n">
        <f aca="false">$B$17+$B$18*EXP(-K73/$B$21)+$B$19*EXP(-K73/$B$22)+$B$20*EXP(-K73/$B$23)</f>
        <v>0.45144165362044</v>
      </c>
      <c r="M73" s="63" t="n">
        <f aca="false">EXP(-K73/$D$9)</f>
        <v>0.00342050833942281</v>
      </c>
      <c r="N73" s="63" t="n">
        <f aca="false">EXP(-K73/$D$8)</f>
        <v>0.540814523471391</v>
      </c>
      <c r="O73" s="64" t="n">
        <f aca="false">(K73*$B$17+$B$18*$B$21*(1-EXP(-K73/$B$21))+$B$19*$B$22*(1-EXP(-K73/$B$22))+$B$20*$B$23*(1-EXP(-K73/$B$23)))*$C$7</f>
        <v>6.51606870027256E-014</v>
      </c>
      <c r="P73" s="64" t="n">
        <f aca="false">$D$9*(1-EXP(-K73/$D$9))*$C$9</f>
        <v>2.35752103952679E-012</v>
      </c>
      <c r="Q73" s="65" t="n">
        <f aca="false">$D$8*(1-EXP(-K73/$D$8))*$C$8</f>
        <v>1.79631639368011E-011</v>
      </c>
      <c r="R73" s="66" t="n">
        <f aca="false">$B$13-K73</f>
        <v>33</v>
      </c>
      <c r="S73" s="67" t="n">
        <f aca="false">VLOOKUP($R73,$K$6:$Q$506,5)/$C$26</f>
        <v>0.412323393438415</v>
      </c>
      <c r="T73" s="68" t="n">
        <f aca="false">VLOOKUP($R73,$K$6:$Q$506,6)/$C$26</f>
        <v>24.8856379218323</v>
      </c>
      <c r="U73" s="69" t="n">
        <f aca="false">VLOOKUP($R73,$K$6:$Q$506,7)/$C$26</f>
        <v>114.484020711371</v>
      </c>
      <c r="V73" s="28" t="s">
        <v>121</v>
      </c>
      <c r="W73" s="78" t="n">
        <f aca="false">G73*S73+H73*T73+I73*U73</f>
        <v>0</v>
      </c>
      <c r="X73" s="25"/>
      <c r="Y73" s="25"/>
      <c r="Z73" s="25"/>
    </row>
    <row r="74" customFormat="false" ht="15.75" hidden="false" customHeight="false" outlineLevel="0" collapsed="false">
      <c r="A74" s="25"/>
      <c r="B74" s="25"/>
      <c r="C74" s="25"/>
      <c r="D74" s="25"/>
      <c r="E74" s="25"/>
      <c r="F74" s="28" t="s">
        <v>122</v>
      </c>
      <c r="G74" s="103" t="n">
        <v>0</v>
      </c>
      <c r="H74" s="76" t="n">
        <v>0</v>
      </c>
      <c r="I74" s="77" t="n">
        <v>0</v>
      </c>
      <c r="J74" s="25"/>
      <c r="K74" s="61" t="n">
        <v>68</v>
      </c>
      <c r="L74" s="62" t="n">
        <f aca="false">$B$17+$B$18*EXP(-K74/$B$21)+$B$19*EXP(-K74/$B$22)+$B$20*EXP(-K74/$B$23)</f>
        <v>0.449744486835301</v>
      </c>
      <c r="M74" s="63" t="n">
        <f aca="false">EXP(-K74/$D$9)</f>
        <v>0.00314257778755778</v>
      </c>
      <c r="N74" s="63" t="n">
        <f aca="false">EXP(-K74/$D$8)</f>
        <v>0.535875612534853</v>
      </c>
      <c r="O74" s="64" t="n">
        <f aca="false">(K74*$B$17+$B$18*$B$21*(1-EXP(-K74/$B$21))+$B$19*$B$22*(1-EXP(-K74/$B$22))+$B$20*$B$23*(1-EXP(-K74/$B$23)))*$C$7</f>
        <v>6.59288849407851E-014</v>
      </c>
      <c r="P74" s="64" t="n">
        <f aca="false">$D$9*(1-EXP(-K74/$D$9))*$C$9</f>
        <v>2.35817851555257E-012</v>
      </c>
      <c r="Q74" s="65" t="n">
        <f aca="false">$D$8*(1-EXP(-K74/$D$8))*$C$8</f>
        <v>1.81563722836613E-011</v>
      </c>
      <c r="R74" s="66" t="n">
        <f aca="false">$B$13-K74</f>
        <v>32</v>
      </c>
      <c r="S74" s="67" t="n">
        <f aca="false">VLOOKUP($R74,$K$6:$Q$506,5)/$C$26</f>
        <v>0.402013749316889</v>
      </c>
      <c r="T74" s="68" t="n">
        <f aca="false">VLOOKUP($R74,$K$6:$Q$506,6)/$C$26</f>
        <v>24.7426205713549</v>
      </c>
      <c r="U74" s="69" t="n">
        <f aca="false">VLOOKUP($R74,$K$6:$Q$506,7)/$C$26</f>
        <v>111.499837731515</v>
      </c>
      <c r="V74" s="28" t="s">
        <v>122</v>
      </c>
      <c r="W74" s="78" t="n">
        <f aca="false">G74*S74+H74*T74+I74*U74</f>
        <v>0</v>
      </c>
      <c r="X74" s="25"/>
      <c r="Y74" s="25"/>
      <c r="Z74" s="25"/>
    </row>
    <row r="75" customFormat="false" ht="15.75" hidden="false" customHeight="false" outlineLevel="0" collapsed="false">
      <c r="A75" s="25"/>
      <c r="B75" s="25"/>
      <c r="C75" s="25"/>
      <c r="D75" s="25"/>
      <c r="E75" s="25"/>
      <c r="F75" s="28" t="s">
        <v>123</v>
      </c>
      <c r="G75" s="103" t="n">
        <v>0</v>
      </c>
      <c r="H75" s="76" t="n">
        <v>0</v>
      </c>
      <c r="I75" s="77" t="n">
        <v>0</v>
      </c>
      <c r="J75" s="25"/>
      <c r="K75" s="61" t="n">
        <v>69</v>
      </c>
      <c r="L75" s="62" t="n">
        <f aca="false">$B$17+$B$18*EXP(-K75/$B$21)+$B$19*EXP(-K75/$B$22)+$B$20*EXP(-K75/$B$23)</f>
        <v>0.448081430150444</v>
      </c>
      <c r="M75" s="63" t="n">
        <f aca="false">EXP(-K75/$D$9)</f>
        <v>0.00288723025084571</v>
      </c>
      <c r="N75" s="63" t="n">
        <f aca="false">EXP(-K75/$D$8)</f>
        <v>0.530981805492867</v>
      </c>
      <c r="O75" s="64" t="n">
        <f aca="false">(K75*$B$17+$B$18*$B$21*(1-EXP(-K75/$B$21))+$B$19*$B$22*(1-EXP(-K75/$B$22))+$B$20*$B$23*(1-EXP(-K75/$B$23)))*$C$7</f>
        <v>6.66942186342598E-014</v>
      </c>
      <c r="P75" s="64" t="n">
        <f aca="false">$D$9*(1-EXP(-K75/$D$9))*$C$9</f>
        <v>2.35878256891232E-012</v>
      </c>
      <c r="Q75" s="65" t="n">
        <f aca="false">$D$8*(1-EXP(-K75/$D$8))*$C$8</f>
        <v>1.83478161830521E-011</v>
      </c>
      <c r="R75" s="66" t="n">
        <f aca="false">$B$13-K75</f>
        <v>31</v>
      </c>
      <c r="S75" s="67" t="n">
        <f aca="false">VLOOKUP($R75,$K$6:$Q$506,5)/$C$26</f>
        <v>0.391631882337997</v>
      </c>
      <c r="T75" s="68" t="n">
        <f aca="false">VLOOKUP($R75,$K$6:$Q$506,6)/$C$26</f>
        <v>24.5869547221508</v>
      </c>
      <c r="U75" s="69" t="n">
        <f aca="false">VLOOKUP($R75,$K$6:$Q$506,7)/$C$26</f>
        <v>108.488150954862</v>
      </c>
      <c r="V75" s="28" t="s">
        <v>123</v>
      </c>
      <c r="W75" s="78" t="n">
        <f aca="false">G75*S75+H75*T75+I75*U75</f>
        <v>0</v>
      </c>
      <c r="X75" s="25"/>
      <c r="Y75" s="25"/>
      <c r="Z75" s="25"/>
    </row>
    <row r="76" customFormat="false" ht="15.75" hidden="false" customHeight="false" outlineLevel="0" collapsed="false">
      <c r="A76" s="25"/>
      <c r="B76" s="25"/>
      <c r="C76" s="25"/>
      <c r="D76" s="25"/>
      <c r="E76" s="25"/>
      <c r="F76" s="28" t="s">
        <v>124</v>
      </c>
      <c r="G76" s="103" t="n">
        <v>0</v>
      </c>
      <c r="H76" s="76" t="n">
        <v>0</v>
      </c>
      <c r="I76" s="77" t="n">
        <v>0</v>
      </c>
      <c r="J76" s="25"/>
      <c r="K76" s="61" t="n">
        <v>70</v>
      </c>
      <c r="L76" s="62" t="n">
        <f aca="false">$B$17+$B$18*EXP(-K76/$B$21)+$B$19*EXP(-K76/$B$22)+$B$20*EXP(-K76/$B$23)</f>
        <v>0.44645159200168</v>
      </c>
      <c r="M76" s="63" t="n">
        <f aca="false">EXP(-K76/$D$9)</f>
        <v>0.00265263076522821</v>
      </c>
      <c r="N76" s="63" t="n">
        <f aca="false">EXP(-K76/$D$8)</f>
        <v>0.526132690440597</v>
      </c>
      <c r="O76" s="64" t="n">
        <f aca="false">(K76*$B$17+$B$18*$B$21*(1-EXP(-K76/$B$21))+$B$19*$B$22*(1-EXP(-K76/$B$22))+$B$20*$B$23*(1-EXP(-K76/$B$23)))*$C$7</f>
        <v>6.74567454729857E-014</v>
      </c>
      <c r="P76" s="64" t="n">
        <f aca="false">$D$9*(1-EXP(-K76/$D$9))*$C$9</f>
        <v>2.35933754042019E-012</v>
      </c>
      <c r="Q76" s="65" t="n">
        <f aca="false">$D$8*(1-EXP(-K76/$D$8))*$C$8</f>
        <v>1.85375117485365E-011</v>
      </c>
      <c r="R76" s="66" t="n">
        <f aca="false">$B$13-K76</f>
        <v>30</v>
      </c>
      <c r="S76" s="67" t="n">
        <f aca="false">VLOOKUP($R76,$K$6:$Q$506,5)/$C$26</f>
        <v>0.381175870814134</v>
      </c>
      <c r="T76" s="68" t="n">
        <f aca="false">VLOOKUP($R76,$K$6:$Q$506,6)/$C$26</f>
        <v>24.417521737079</v>
      </c>
      <c r="U76" s="69" t="n">
        <f aca="false">VLOOKUP($R76,$K$6:$Q$506,7)/$C$26</f>
        <v>105.448706891983</v>
      </c>
      <c r="V76" s="28" t="s">
        <v>124</v>
      </c>
      <c r="W76" s="78" t="n">
        <f aca="false">G76*S76+H76*T76+I76*U76</f>
        <v>0</v>
      </c>
      <c r="X76" s="25"/>
      <c r="Y76" s="25"/>
      <c r="Z76" s="25"/>
    </row>
    <row r="77" customFormat="false" ht="15.75" hidden="false" customHeight="false" outlineLevel="0" collapsed="false">
      <c r="A77" s="25"/>
      <c r="B77" s="25"/>
      <c r="C77" s="25"/>
      <c r="D77" s="25"/>
      <c r="E77" s="25"/>
      <c r="F77" s="28" t="s">
        <v>125</v>
      </c>
      <c r="G77" s="103" t="n">
        <v>0</v>
      </c>
      <c r="H77" s="76" t="n">
        <v>0</v>
      </c>
      <c r="I77" s="77" t="n">
        <v>0</v>
      </c>
      <c r="J77" s="25"/>
      <c r="K77" s="61" t="n">
        <v>71</v>
      </c>
      <c r="L77" s="62" t="n">
        <f aca="false">$B$17+$B$18*EXP(-K77/$B$21)+$B$19*EXP(-K77/$B$22)+$B$20*EXP(-K77/$B$23)</f>
        <v>0.444854104895613</v>
      </c>
      <c r="M77" s="63" t="n">
        <f aca="false">EXP(-K77/$D$9)</f>
        <v>0.00243709346512081</v>
      </c>
      <c r="N77" s="63" t="n">
        <f aca="false">EXP(-K77/$D$8)</f>
        <v>0.521327859234868</v>
      </c>
      <c r="O77" s="64" t="n">
        <f aca="false">(K77*$B$17+$B$18*$B$21*(1-EXP(-K77/$B$21))+$B$19*$B$22*(1-EXP(-K77/$B$22))+$B$20*$B$23*(1-EXP(-K77/$B$23)))*$C$7</f>
        <v>6.82165213474125E-014</v>
      </c>
      <c r="P77" s="64" t="n">
        <f aca="false">$D$9*(1-EXP(-K77/$D$9))*$C$9</f>
        <v>2.35984741818113E-012</v>
      </c>
      <c r="Q77" s="65" t="n">
        <f aca="false">$D$8*(1-EXP(-K77/$D$8))*$C$8</f>
        <v>1.87254749465228E-011</v>
      </c>
      <c r="R77" s="66" t="n">
        <f aca="false">$B$13-K77</f>
        <v>29</v>
      </c>
      <c r="S77" s="67" t="n">
        <f aca="false">VLOOKUP($R77,$K$6:$Q$506,5)/$C$26</f>
        <v>0.370643695921476</v>
      </c>
      <c r="T77" s="68" t="n">
        <f aca="false">VLOOKUP($R77,$K$6:$Q$506,6)/$C$26</f>
        <v>24.2331040463839</v>
      </c>
      <c r="U77" s="69" t="n">
        <f aca="false">VLOOKUP($R77,$K$6:$Q$506,7)/$C$26</f>
        <v>102.381249717158</v>
      </c>
      <c r="V77" s="28" t="s">
        <v>125</v>
      </c>
      <c r="W77" s="78" t="n">
        <f aca="false">G77*S77+H77*T77+I77*U77</f>
        <v>0</v>
      </c>
      <c r="X77" s="25"/>
      <c r="Y77" s="25"/>
      <c r="Z77" s="25"/>
    </row>
    <row r="78" customFormat="false" ht="15.75" hidden="false" customHeight="false" outlineLevel="0" collapsed="false">
      <c r="A78" s="25"/>
      <c r="B78" s="25"/>
      <c r="C78" s="25"/>
      <c r="D78" s="25"/>
      <c r="E78" s="25"/>
      <c r="F78" s="28" t="s">
        <v>126</v>
      </c>
      <c r="G78" s="103" t="n">
        <v>0</v>
      </c>
      <c r="H78" s="76" t="n">
        <v>0</v>
      </c>
      <c r="I78" s="77" t="n">
        <v>0</v>
      </c>
      <c r="J78" s="25"/>
      <c r="K78" s="61" t="n">
        <v>72</v>
      </c>
      <c r="L78" s="62" t="n">
        <f aca="false">$B$17+$B$18*EXP(-K78/$B$21)+$B$19*EXP(-K78/$B$22)+$B$20*EXP(-K78/$B$23)</f>
        <v>0.443288124744041</v>
      </c>
      <c r="M78" s="63" t="n">
        <f aca="false">EXP(-K78/$D$9)</f>
        <v>0.00223906946854083</v>
      </c>
      <c r="N78" s="63" t="n">
        <f aca="false">EXP(-K78/$D$8)</f>
        <v>0.516566907459812</v>
      </c>
      <c r="O78" s="64" t="n">
        <f aca="false">(K78*$B$17+$B$18*$B$21*(1-EXP(-K78/$B$21))+$B$19*$B$22*(1-EXP(-K78/$B$22))+$B$20*$B$23*(1-EXP(-K78/$B$23)))*$C$7</f>
        <v>6.897360068907E-014</v>
      </c>
      <c r="P78" s="64" t="n">
        <f aca="false">$D$9*(1-EXP(-K78/$D$9))*$C$9</f>
        <v>2.36031586624993E-012</v>
      </c>
      <c r="Q78" s="65" t="n">
        <f aca="false">$D$8*(1-EXP(-K78/$D$8))*$C$8</f>
        <v>1.89117215976083E-011</v>
      </c>
      <c r="R78" s="66" t="n">
        <f aca="false">$B$13-K78</f>
        <v>28</v>
      </c>
      <c r="S78" s="67" t="n">
        <f aca="false">VLOOKUP($R78,$K$6:$Q$506,5)/$C$26</f>
        <v>0.360033227378317</v>
      </c>
      <c r="T78" s="68" t="n">
        <f aca="false">VLOOKUP($R78,$K$6:$Q$506,6)/$C$26</f>
        <v>24.0323763980637</v>
      </c>
      <c r="U78" s="69" t="n">
        <f aca="false">VLOOKUP($R78,$K$6:$Q$506,7)/$C$26</f>
        <v>99.2855212468428</v>
      </c>
      <c r="V78" s="28" t="s">
        <v>126</v>
      </c>
      <c r="W78" s="78" t="n">
        <f aca="false">G78*S78+H78*T78+I78*U78</f>
        <v>0</v>
      </c>
      <c r="X78" s="25"/>
      <c r="Y78" s="25"/>
      <c r="Z78" s="25"/>
    </row>
    <row r="79" customFormat="false" ht="15.75" hidden="false" customHeight="false" outlineLevel="0" collapsed="false">
      <c r="A79" s="25"/>
      <c r="B79" s="25"/>
      <c r="C79" s="25"/>
      <c r="D79" s="25"/>
      <c r="E79" s="25"/>
      <c r="F79" s="28" t="s">
        <v>127</v>
      </c>
      <c r="G79" s="103" t="n">
        <v>0</v>
      </c>
      <c r="H79" s="76" t="n">
        <v>0</v>
      </c>
      <c r="I79" s="77" t="n">
        <v>0</v>
      </c>
      <c r="J79" s="25"/>
      <c r="K79" s="61" t="n">
        <v>73</v>
      </c>
      <c r="L79" s="62" t="n">
        <f aca="false">$B$17+$B$18*EXP(-K79/$B$21)+$B$19*EXP(-K79/$B$22)+$B$20*EXP(-K79/$B$23)</f>
        <v>0.441752830219625</v>
      </c>
      <c r="M79" s="63" t="n">
        <f aca="false">EXP(-K79/$D$9)</f>
        <v>0.00205713574661904</v>
      </c>
      <c r="N79" s="63" t="n">
        <f aca="false">EXP(-K79/$D$8)</f>
        <v>0.511849434392834</v>
      </c>
      <c r="O79" s="64" t="n">
        <f aca="false">(K79*$B$17+$B$18*$B$21*(1-EXP(-K79/$B$21))+$B$19*$B$22*(1-EXP(-K79/$B$22))+$B$20*$B$23*(1-EXP(-K79/$B$23)))*$C$7</f>
        <v>6.97280365099193E-014</v>
      </c>
      <c r="P79" s="64" t="n">
        <f aca="false">$D$9*(1-EXP(-K79/$D$9))*$C$9</f>
        <v>2.36074625096165E-012</v>
      </c>
      <c r="Q79" s="65" t="n">
        <f aca="false">$D$8*(1-EXP(-K79/$D$8))*$C$8</f>
        <v>1.90962673779108E-011</v>
      </c>
      <c r="R79" s="66" t="n">
        <f aca="false">$B$13-K79</f>
        <v>27</v>
      </c>
      <c r="S79" s="67" t="n">
        <f aca="false">VLOOKUP($R79,$K$6:$Q$506,5)/$C$26</f>
        <v>0.349342205684676</v>
      </c>
      <c r="T79" s="68" t="n">
        <f aca="false">VLOOKUP($R79,$K$6:$Q$506,6)/$C$26</f>
        <v>23.8138963344197</v>
      </c>
      <c r="U79" s="69" t="n">
        <f aca="false">VLOOKUP($R79,$K$6:$Q$506,7)/$C$26</f>
        <v>96.1612609179375</v>
      </c>
      <c r="V79" s="28" t="s">
        <v>127</v>
      </c>
      <c r="W79" s="78" t="n">
        <f aca="false">G79*S79+H79*T79+I79*U79</f>
        <v>0</v>
      </c>
      <c r="X79" s="25"/>
      <c r="Y79" s="25"/>
      <c r="Z79" s="25"/>
    </row>
    <row r="80" customFormat="false" ht="15.75" hidden="false" customHeight="false" outlineLevel="0" collapsed="false">
      <c r="A80" s="25"/>
      <c r="B80" s="25"/>
      <c r="C80" s="25"/>
      <c r="D80" s="25"/>
      <c r="E80" s="25"/>
      <c r="F80" s="28" t="s">
        <v>128</v>
      </c>
      <c r="G80" s="103" t="n">
        <v>0</v>
      </c>
      <c r="H80" s="76" t="n">
        <v>0</v>
      </c>
      <c r="I80" s="77" t="n">
        <v>0</v>
      </c>
      <c r="J80" s="25"/>
      <c r="K80" s="61" t="n">
        <v>74</v>
      </c>
      <c r="L80" s="62" t="n">
        <f aca="false">$B$17+$B$18*EXP(-K80/$B$21)+$B$19*EXP(-K80/$B$22)+$B$20*EXP(-K80/$B$23)</f>
        <v>0.440247422131591</v>
      </c>
      <c r="M80" s="63" t="n">
        <f aca="false">EXP(-K80/$D$9)</f>
        <v>0.00188998489750999</v>
      </c>
      <c r="N80" s="63" t="n">
        <f aca="false">EXP(-K80/$D$8)</f>
        <v>0.507175042970879</v>
      </c>
      <c r="O80" s="64" t="n">
        <f aca="false">(K80*$B$17+$B$18*$B$21*(1-EXP(-K80/$B$21))+$B$19*$B$22*(1-EXP(-K80/$B$22))+$B$20*$B$23*(1-EXP(-K80/$B$23)))*$C$7</f>
        <v>7.04798804406223E-014</v>
      </c>
      <c r="P80" s="64" t="n">
        <f aca="false">$D$9*(1-EXP(-K80/$D$9))*$C$9</f>
        <v>2.36114166512264E-012</v>
      </c>
      <c r="Q80" s="65" t="n">
        <f aca="false">$D$8*(1-EXP(-K80/$D$8))*$C$8</f>
        <v>1.92791278203885E-011</v>
      </c>
      <c r="R80" s="66" t="n">
        <f aca="false">$B$13-K80</f>
        <v>26</v>
      </c>
      <c r="S80" s="67" t="n">
        <f aca="false">VLOOKUP($R80,$K$6:$Q$506,5)/$C$26</f>
        <v>0.338568220032293</v>
      </c>
      <c r="T80" s="68" t="n">
        <f aca="false">VLOOKUP($R80,$K$6:$Q$506,6)/$C$26</f>
        <v>23.5760938263478</v>
      </c>
      <c r="U80" s="69" t="n">
        <f aca="false">VLOOKUP($R80,$K$6:$Q$506,7)/$C$26</f>
        <v>93.0082057658565</v>
      </c>
      <c r="V80" s="28" t="s">
        <v>128</v>
      </c>
      <c r="W80" s="78" t="n">
        <f aca="false">G80*S80+H80*T80+I80*U80</f>
        <v>0</v>
      </c>
      <c r="X80" s="25"/>
      <c r="Y80" s="25"/>
      <c r="Z80" s="25"/>
    </row>
    <row r="81" customFormat="false" ht="15.75" hidden="false" customHeight="false" outlineLevel="0" collapsed="false">
      <c r="A81" s="25"/>
      <c r="B81" s="25"/>
      <c r="C81" s="25"/>
      <c r="D81" s="25"/>
      <c r="E81" s="25"/>
      <c r="F81" s="28" t="s">
        <v>129</v>
      </c>
      <c r="G81" s="103" t="n">
        <v>0</v>
      </c>
      <c r="H81" s="76" t="n">
        <v>0</v>
      </c>
      <c r="I81" s="77" t="n">
        <v>0</v>
      </c>
      <c r="J81" s="25"/>
      <c r="K81" s="61" t="n">
        <v>75</v>
      </c>
      <c r="L81" s="62" t="n">
        <f aca="false">$B$17+$B$18*EXP(-K81/$B$21)+$B$19*EXP(-K81/$B$22)+$B$20*EXP(-K81/$B$23)</f>
        <v>0.438771122820357</v>
      </c>
      <c r="M81" s="63" t="n">
        <f aca="false">EXP(-K81/$D$9)</f>
        <v>0.00173641575121457</v>
      </c>
      <c r="N81" s="63" t="n">
        <f aca="false">EXP(-K81/$D$8)</f>
        <v>0.502543339757013</v>
      </c>
      <c r="O81" s="64" t="n">
        <f aca="false">(K81*$B$17+$B$18*$B$21*(1-EXP(-K81/$B$21))+$B$19*$B$22*(1-EXP(-K81/$B$22))+$B$20*$B$23*(1-EXP(-K81/$B$23)))*$C$7</f>
        <v>7.12291827677623E-014</v>
      </c>
      <c r="P81" s="64" t="n">
        <f aca="false">$D$9*(1-EXP(-K81/$D$9))*$C$9</f>
        <v>2.36150495023581E-012</v>
      </c>
      <c r="Q81" s="65" t="n">
        <f aca="false">$D$8*(1-EXP(-K81/$D$8))*$C$8</f>
        <v>1.9460318316147E-011</v>
      </c>
      <c r="R81" s="66" t="n">
        <f aca="false">$B$13-K81</f>
        <v>25</v>
      </c>
      <c r="S81" s="67" t="n">
        <f aca="false">VLOOKUP($R81,$K$6:$Q$506,5)/$C$26</f>
        <v>0.327708680761354</v>
      </c>
      <c r="T81" s="68" t="n">
        <f aca="false">VLOOKUP($R81,$K$6:$Q$506,6)/$C$26</f>
        <v>23.3172599908845</v>
      </c>
      <c r="U81" s="69" t="n">
        <f aca="false">VLOOKUP($R81,$K$6:$Q$506,7)/$C$26</f>
        <v>89.8260904023948</v>
      </c>
      <c r="V81" s="28" t="s">
        <v>129</v>
      </c>
      <c r="W81" s="78" t="n">
        <f aca="false">G81*S81+H81*T81+I81*U81</f>
        <v>0</v>
      </c>
      <c r="X81" s="25"/>
      <c r="Y81" s="25"/>
      <c r="Z81" s="25"/>
    </row>
    <row r="82" customFormat="false" ht="15.75" hidden="false" customHeight="false" outlineLevel="0" collapsed="false">
      <c r="A82" s="25"/>
      <c r="B82" s="25"/>
      <c r="C82" s="25"/>
      <c r="D82" s="25"/>
      <c r="E82" s="25"/>
      <c r="F82" s="28" t="s">
        <v>130</v>
      </c>
      <c r="G82" s="103" t="n">
        <v>0</v>
      </c>
      <c r="H82" s="76" t="n">
        <v>0</v>
      </c>
      <c r="I82" s="77" t="n">
        <v>0</v>
      </c>
      <c r="J82" s="25"/>
      <c r="K82" s="61" t="n">
        <v>76</v>
      </c>
      <c r="L82" s="62" t="n">
        <f aca="false">$B$17+$B$18*EXP(-K82/$B$21)+$B$19*EXP(-K82/$B$22)+$B$20*EXP(-K82/$B$23)</f>
        <v>0.437323175570153</v>
      </c>
      <c r="M82" s="63" t="n">
        <f aca="false">EXP(-K82/$D$9)</f>
        <v>0.00159532473779999</v>
      </c>
      <c r="N82" s="63" t="n">
        <f aca="false">EXP(-K82/$D$8)</f>
        <v>0.497953934907308</v>
      </c>
      <c r="O82" s="64" t="n">
        <f aca="false">(K82*$B$17+$B$18*$B$21*(1-EXP(-K82/$B$21))+$B$19*$B$22*(1-EXP(-K82/$B$22))+$B$20*$B$23*(1-EXP(-K82/$B$23)))*$C$7</f>
        <v>7.19759924700494E-014</v>
      </c>
      <c r="P82" s="64" t="n">
        <f aca="false">$D$9*(1-EXP(-K82/$D$9))*$C$9</f>
        <v>2.36183871692015E-012</v>
      </c>
      <c r="Q82" s="65" t="n">
        <f aca="false">$D$8*(1-EXP(-K82/$D$8))*$C$8</f>
        <v>1.96398541157346E-011</v>
      </c>
      <c r="R82" s="66" t="n">
        <f aca="false">$B$13-K82</f>
        <v>24</v>
      </c>
      <c r="S82" s="67" t="n">
        <f aca="false">VLOOKUP($R82,$K$6:$Q$506,5)/$C$26</f>
        <v>0.316760784946634</v>
      </c>
      <c r="T82" s="68" t="n">
        <f aca="false">VLOOKUP($R82,$K$6:$Q$506,6)/$C$26</f>
        <v>23.0355348109281</v>
      </c>
      <c r="U82" s="69" t="n">
        <f aca="false">VLOOKUP($R82,$K$6:$Q$506,7)/$C$26</f>
        <v>86.6146469933897</v>
      </c>
      <c r="V82" s="28" t="s">
        <v>130</v>
      </c>
      <c r="W82" s="78" t="n">
        <f aca="false">G82*S82+H82*T82+I82*U82</f>
        <v>0</v>
      </c>
      <c r="X82" s="25"/>
      <c r="Y82" s="25"/>
      <c r="Z82" s="25"/>
    </row>
    <row r="83" customFormat="false" ht="15.75" hidden="false" customHeight="false" outlineLevel="0" collapsed="false">
      <c r="A83" s="25"/>
      <c r="B83" s="25"/>
      <c r="C83" s="25"/>
      <c r="D83" s="25"/>
      <c r="E83" s="25"/>
      <c r="F83" s="28" t="s">
        <v>131</v>
      </c>
      <c r="G83" s="103" t="n">
        <v>0</v>
      </c>
      <c r="H83" s="76" t="n">
        <v>0</v>
      </c>
      <c r="I83" s="77" t="n">
        <v>0</v>
      </c>
      <c r="J83" s="25"/>
      <c r="K83" s="61" t="n">
        <v>77</v>
      </c>
      <c r="L83" s="62" t="n">
        <f aca="false">$B$17+$B$18*EXP(-K83/$B$21)+$B$19*EXP(-K83/$B$22)+$B$20*EXP(-K83/$B$23)</f>
        <v>0.43590284403881</v>
      </c>
      <c r="M83" s="63" t="n">
        <f aca="false">EXP(-K83/$D$9)</f>
        <v>0.00146569795698779</v>
      </c>
      <c r="N83" s="63" t="n">
        <f aca="false">EXP(-K83/$D$8)</f>
        <v>0.493406442138032</v>
      </c>
      <c r="O83" s="64" t="n">
        <f aca="false">(K83*$B$17+$B$18*$B$21*(1-EXP(-K83/$B$21))+$B$19*$B$22*(1-EXP(-K83/$B$22))+$B$20*$B$23*(1-EXP(-K83/$B$23)))*$C$7</f>
        <v>7.27203572535383E-014</v>
      </c>
      <c r="P83" s="64" t="n">
        <f aca="false">$D$9*(1-EXP(-K83/$D$9))*$C$9</f>
        <v>2.36214536367097E-012</v>
      </c>
      <c r="Q83" s="65" t="n">
        <f aca="false">$D$8*(1-EXP(-K83/$D$8))*$C$8</f>
        <v>1.98177503304265E-011</v>
      </c>
      <c r="R83" s="66" t="n">
        <f aca="false">$B$13-K83</f>
        <v>23</v>
      </c>
      <c r="S83" s="67" t="n">
        <f aca="false">VLOOKUP($R83,$K$6:$Q$506,5)/$C$26</f>
        <v>0.305721473325304</v>
      </c>
      <c r="T83" s="68" t="n">
        <f aca="false">VLOOKUP($R83,$K$6:$Q$506,6)/$C$26</f>
        <v>22.7288937688887</v>
      </c>
      <c r="U83" s="69" t="n">
        <f aca="false">VLOOKUP($R83,$K$6:$Q$506,7)/$C$26</f>
        <v>83.3736052361789</v>
      </c>
      <c r="V83" s="28" t="s">
        <v>131</v>
      </c>
      <c r="W83" s="78" t="n">
        <f aca="false">G83*S83+H83*T83+I83*U83</f>
        <v>0</v>
      </c>
      <c r="X83" s="25"/>
      <c r="Y83" s="25"/>
      <c r="Z83" s="25"/>
    </row>
    <row r="84" customFormat="false" ht="15.75" hidden="false" customHeight="false" outlineLevel="0" collapsed="false">
      <c r="A84" s="25"/>
      <c r="B84" s="25"/>
      <c r="C84" s="25"/>
      <c r="D84" s="25"/>
      <c r="E84" s="25"/>
      <c r="F84" s="28" t="s">
        <v>132</v>
      </c>
      <c r="G84" s="103" t="n">
        <v>0</v>
      </c>
      <c r="H84" s="76" t="n">
        <v>0</v>
      </c>
      <c r="I84" s="77" t="n">
        <v>0</v>
      </c>
      <c r="J84" s="25"/>
      <c r="K84" s="61" t="n">
        <v>78</v>
      </c>
      <c r="L84" s="62" t="n">
        <f aca="false">$B$17+$B$18*EXP(-K84/$B$21)+$B$19*EXP(-K84/$B$22)+$B$20*EXP(-K84/$B$23)</f>
        <v>0.434509411703973</v>
      </c>
      <c r="M84" s="63" t="n">
        <f aca="false">EXP(-K84/$D$9)</f>
        <v>0.00134660389212087</v>
      </c>
      <c r="N84" s="63" t="n">
        <f aca="false">EXP(-K84/$D$8)</f>
        <v>0.488900478693131</v>
      </c>
      <c r="O84" s="64" t="n">
        <f aca="false">(K84*$B$17+$B$18*$B$21*(1-EXP(-K84/$B$21))+$B$19*$B$22*(1-EXP(-K84/$B$22))+$B$20*$B$23*(1-EXP(-K84/$B$23)))*$C$7</f>
        <v>7.34623235858881E-014</v>
      </c>
      <c r="P84" s="64" t="n">
        <f aca="false">$D$9*(1-EXP(-K84/$D$9))*$C$9</f>
        <v>2.36242709409584E-012</v>
      </c>
      <c r="Q84" s="65" t="n">
        <f aca="false">$D$8*(1-EXP(-K84/$D$8))*$C$8</f>
        <v>1.99940219334961E-011</v>
      </c>
      <c r="R84" s="66" t="n">
        <f aca="false">$B$13-K84</f>
        <v>22</v>
      </c>
      <c r="S84" s="67" t="n">
        <f aca="false">VLOOKUP($R84,$K$6:$Q$506,5)/$C$26</f>
        <v>0.294587376311306</v>
      </c>
      <c r="T84" s="68" t="n">
        <f aca="false">VLOOKUP($R84,$K$6:$Q$506,6)/$C$26</f>
        <v>22.3951332982146</v>
      </c>
      <c r="U84" s="69" t="n">
        <f aca="false">VLOOKUP($R84,$K$6:$Q$506,7)/$C$26</f>
        <v>80.1026923368485</v>
      </c>
      <c r="V84" s="28" t="s">
        <v>132</v>
      </c>
      <c r="W84" s="78" t="n">
        <f aca="false">G84*S84+H84*T84+I84*U84</f>
        <v>0</v>
      </c>
      <c r="X84" s="25"/>
      <c r="Y84" s="25"/>
      <c r="Z84" s="25"/>
    </row>
    <row r="85" customFormat="false" ht="15.75" hidden="false" customHeight="false" outlineLevel="0" collapsed="false">
      <c r="A85" s="25"/>
      <c r="B85" s="25"/>
      <c r="C85" s="25"/>
      <c r="D85" s="25"/>
      <c r="E85" s="25"/>
      <c r="F85" s="28" t="s">
        <v>133</v>
      </c>
      <c r="G85" s="103" t="n">
        <v>0</v>
      </c>
      <c r="H85" s="76" t="n">
        <v>0</v>
      </c>
      <c r="I85" s="77" t="n">
        <v>0</v>
      </c>
      <c r="J85" s="25"/>
      <c r="K85" s="61" t="n">
        <v>79</v>
      </c>
      <c r="L85" s="62" t="n">
        <f aca="false">$B$17+$B$18*EXP(-K85/$B$21)+$B$19*EXP(-K85/$B$22)+$B$20*EXP(-K85/$B$23)</f>
        <v>0.433142181325087</v>
      </c>
      <c r="M85" s="63" t="n">
        <f aca="false">EXP(-K85/$D$9)</f>
        <v>0.00123718671615108</v>
      </c>
      <c r="N85" s="63" t="n">
        <f aca="false">EXP(-K85/$D$8)</f>
        <v>0.484435665312016</v>
      </c>
      <c r="O85" s="64" t="n">
        <f aca="false">(K85*$B$17+$B$18*$B$21*(1-EXP(-K85/$B$21))+$B$19*$B$22*(1-EXP(-K85/$B$22))+$B$20*$B$23*(1-EXP(-K85/$B$23)))*$C$7</f>
        <v>7.42019367296922E-014</v>
      </c>
      <c r="P85" s="64" t="n">
        <f aca="false">$D$9*(1-EXP(-K85/$D$9))*$C$9</f>
        <v>2.36268593275005E-012</v>
      </c>
      <c r="Q85" s="65" t="n">
        <f aca="false">$D$8*(1-EXP(-K85/$D$8))*$C$8</f>
        <v>2.01686837614757E-011</v>
      </c>
      <c r="R85" s="66" t="n">
        <f aca="false">$B$13-K85</f>
        <v>21</v>
      </c>
      <c r="S85" s="67" t="n">
        <f aca="false">VLOOKUP($R85,$K$6:$Q$506,5)/$C$26</f>
        <v>0.283354746251644</v>
      </c>
      <c r="T85" s="68" t="n">
        <f aca="false">VLOOKUP($R85,$K$6:$Q$506,6)/$C$26</f>
        <v>22.0318549482466</v>
      </c>
      <c r="U85" s="69" t="n">
        <f aca="false">VLOOKUP($R85,$K$6:$Q$506,7)/$C$26</f>
        <v>76.8016329872728</v>
      </c>
      <c r="V85" s="28" t="s">
        <v>133</v>
      </c>
      <c r="W85" s="78" t="n">
        <f aca="false">G85*S85+H85*T85+I85*U85</f>
        <v>0</v>
      </c>
      <c r="X85" s="25"/>
      <c r="Y85" s="25"/>
      <c r="Z85" s="25"/>
    </row>
    <row r="86" customFormat="false" ht="15.75" hidden="false" customHeight="false" outlineLevel="0" collapsed="false">
      <c r="A86" s="25"/>
      <c r="B86" s="25"/>
      <c r="C86" s="25"/>
      <c r="D86" s="25"/>
      <c r="E86" s="25"/>
      <c r="F86" s="28" t="s">
        <v>134</v>
      </c>
      <c r="G86" s="103" t="n">
        <v>0</v>
      </c>
      <c r="H86" s="76" t="n">
        <v>0</v>
      </c>
      <c r="I86" s="77" t="n">
        <v>0</v>
      </c>
      <c r="J86" s="25"/>
      <c r="K86" s="61" t="n">
        <v>80</v>
      </c>
      <c r="L86" s="62" t="n">
        <f aca="false">$B$17+$B$18*EXP(-K86/$B$21)+$B$19*EXP(-K86/$B$22)+$B$20*EXP(-K86/$B$23)</f>
        <v>0.431800474420559</v>
      </c>
      <c r="M86" s="63" t="n">
        <f aca="false">EXP(-K86/$D$9)</f>
        <v>0.00113666014154317</v>
      </c>
      <c r="N86" s="63" t="n">
        <f aca="false">EXP(-K86/$D$8)</f>
        <v>0.480011626197643</v>
      </c>
      <c r="O86" s="64" t="n">
        <f aca="false">(K86*$B$17+$B$18*$B$21*(1-EXP(-K86/$B$21))+$B$19*$B$22*(1-EXP(-K86/$B$22))+$B$20*$B$23*(1-EXP(-K86/$B$23)))*$C$7</f>
        <v>7.49392407749029E-014</v>
      </c>
      <c r="P86" s="64" t="n">
        <f aca="false">$D$9*(1-EXP(-K86/$D$9))*$C$9</f>
        <v>2.36292373968533E-012</v>
      </c>
      <c r="Q86" s="65" t="n">
        <f aca="false">$D$8*(1-EXP(-K86/$D$8))*$C$8</f>
        <v>2.03417505154051E-011</v>
      </c>
      <c r="R86" s="66" t="n">
        <f aca="false">$B$13-K86</f>
        <v>20</v>
      </c>
      <c r="S86" s="67" t="n">
        <f aca="false">VLOOKUP($R86,$K$6:$Q$506,5)/$C$26</f>
        <v>0.27201937233619</v>
      </c>
      <c r="T86" s="68" t="n">
        <f aca="false">VLOOKUP($R86,$K$6:$Q$506,6)/$C$26</f>
        <v>21.6364481486067</v>
      </c>
      <c r="U86" s="69" t="n">
        <f aca="false">VLOOKUP($R86,$K$6:$Q$506,7)/$C$26</f>
        <v>73.4701493419417</v>
      </c>
      <c r="V86" s="28" t="s">
        <v>134</v>
      </c>
      <c r="W86" s="78" t="n">
        <f aca="false">G86*S86+H86*T86+I86*U86</f>
        <v>0</v>
      </c>
      <c r="X86" s="25"/>
      <c r="Y86" s="25"/>
      <c r="Z86" s="25"/>
    </row>
    <row r="87" customFormat="false" ht="15.75" hidden="false" customHeight="false" outlineLevel="0" collapsed="false">
      <c r="A87" s="25"/>
      <c r="B87" s="25"/>
      <c r="C87" s="25"/>
      <c r="D87" s="25"/>
      <c r="E87" s="25"/>
      <c r="F87" s="28" t="s">
        <v>135</v>
      </c>
      <c r="G87" s="103" t="n">
        <v>0</v>
      </c>
      <c r="H87" s="76" t="n">
        <v>0</v>
      </c>
      <c r="I87" s="77" t="n">
        <v>0</v>
      </c>
      <c r="J87" s="25"/>
      <c r="K87" s="61" t="n">
        <v>81</v>
      </c>
      <c r="L87" s="62" t="n">
        <f aca="false">$B$17+$B$18*EXP(-K87/$B$21)+$B$19*EXP(-K87/$B$22)+$B$20*EXP(-K87/$B$23)</f>
        <v>0.430483630759552</v>
      </c>
      <c r="M87" s="63" t="n">
        <f aca="false">EXP(-K87/$D$9)</f>
        <v>0.00104430176989968</v>
      </c>
      <c r="N87" s="63" t="n">
        <f aca="false">EXP(-K87/$D$8)</f>
        <v>0.475627988984878</v>
      </c>
      <c r="O87" s="64" t="n">
        <f aca="false">(K87*$B$17+$B$18*$B$21*(1-EXP(-K87/$B$21))+$B$19*$B$22*(1-EXP(-K87/$B$22))+$B$20*$B$23*(1-EXP(-K87/$B$23)))*$C$7</f>
        <v>7.5674278670378E-014</v>
      </c>
      <c r="P87" s="64" t="n">
        <f aca="false">$D$9*(1-EXP(-K87/$D$9))*$C$9</f>
        <v>2.36314222381645E-012</v>
      </c>
      <c r="Q87" s="65" t="n">
        <f aca="false">$D$8*(1-EXP(-K87/$D$8))*$C$8</f>
        <v>2.05132367620687E-011</v>
      </c>
      <c r="R87" s="66" t="n">
        <f aca="false">$B$13-K87</f>
        <v>19</v>
      </c>
      <c r="S87" s="67" t="n">
        <f aca="false">VLOOKUP($R87,$K$6:$Q$506,5)/$C$26</f>
        <v>0.260576473634339</v>
      </c>
      <c r="T87" s="68" t="n">
        <f aca="false">VLOOKUP($R87,$K$6:$Q$506,6)/$C$26</f>
        <v>21.2060714492654</v>
      </c>
      <c r="U87" s="69" t="n">
        <f aca="false">VLOOKUP($R87,$K$6:$Q$506,7)/$C$26</f>
        <v>70.1079609945755</v>
      </c>
      <c r="V87" s="28" t="s">
        <v>135</v>
      </c>
      <c r="W87" s="78" t="n">
        <f aca="false">G87*S87+H87*T87+I87*U87</f>
        <v>0</v>
      </c>
      <c r="X87" s="25"/>
      <c r="Y87" s="25"/>
      <c r="Z87" s="25"/>
    </row>
    <row r="88" customFormat="false" ht="15.75" hidden="false" customHeight="false" outlineLevel="0" collapsed="false">
      <c r="A88" s="25"/>
      <c r="B88" s="25"/>
      <c r="C88" s="25"/>
      <c r="D88" s="25"/>
      <c r="E88" s="25"/>
      <c r="F88" s="28" t="s">
        <v>136</v>
      </c>
      <c r="G88" s="103" t="n">
        <v>0</v>
      </c>
      <c r="H88" s="76" t="n">
        <v>0</v>
      </c>
      <c r="I88" s="77" t="n">
        <v>0</v>
      </c>
      <c r="J88" s="25"/>
      <c r="K88" s="61" t="n">
        <v>82</v>
      </c>
      <c r="L88" s="62" t="n">
        <f aca="false">$B$17+$B$18*EXP(-K88/$B$21)+$B$19*EXP(-K88/$B$22)+$B$20*EXP(-K88/$B$23)</f>
        <v>0.429191007867901</v>
      </c>
      <c r="M88" s="63" t="n">
        <f aca="false">EXP(-K88/$D$9)</f>
        <v>0.000959447900702327</v>
      </c>
      <c r="N88" s="63" t="n">
        <f aca="false">EXP(-K88/$D$8)</f>
        <v>0.47128438470916</v>
      </c>
      <c r="O88" s="64" t="n">
        <f aca="false">(K88*$B$17+$B$18*$B$21*(1-EXP(-K88/$B$21))+$B$19*$B$22*(1-EXP(-K88/$B$22))+$B$20*$B$23*(1-EXP(-K88/$B$23)))*$C$7</f>
        <v>7.64070922545729E-014</v>
      </c>
      <c r="P88" s="64" t="n">
        <f aca="false">$D$9*(1-EXP(-K88/$D$9))*$C$9</f>
        <v>2.36334295520174E-012</v>
      </c>
      <c r="Q88" s="65" t="n">
        <f aca="false">$D$8*(1-EXP(-K88/$D$8))*$C$8</f>
        <v>2.06831569352223E-011</v>
      </c>
      <c r="R88" s="66" t="n">
        <f aca="false">$B$13-K88</f>
        <v>18</v>
      </c>
      <c r="S88" s="67" t="n">
        <f aca="false">VLOOKUP($R88,$K$6:$Q$506,5)/$C$26</f>
        <v>0.249020564548155</v>
      </c>
      <c r="T88" s="68" t="n">
        <f aca="false">VLOOKUP($R88,$K$6:$Q$506,6)/$C$26</f>
        <v>20.737632101473</v>
      </c>
      <c r="U88" s="69" t="n">
        <f aca="false">VLOOKUP($R88,$K$6:$Q$506,7)/$C$26</f>
        <v>66.7147849545226</v>
      </c>
      <c r="V88" s="28" t="s">
        <v>136</v>
      </c>
      <c r="W88" s="78" t="n">
        <f aca="false">G88*S88+H88*T88+I88*U88</f>
        <v>0</v>
      </c>
      <c r="X88" s="25"/>
      <c r="Y88" s="25"/>
      <c r="Z88" s="25"/>
    </row>
    <row r="89" customFormat="false" ht="15.75" hidden="false" customHeight="false" outlineLevel="0" collapsed="false">
      <c r="A89" s="25"/>
      <c r="B89" s="25"/>
      <c r="C89" s="25"/>
      <c r="D89" s="25"/>
      <c r="E89" s="25"/>
      <c r="F89" s="28" t="s">
        <v>137</v>
      </c>
      <c r="G89" s="103" t="n">
        <v>0</v>
      </c>
      <c r="H89" s="76" t="n">
        <v>0</v>
      </c>
      <c r="I89" s="77" t="n">
        <v>0</v>
      </c>
      <c r="J89" s="25"/>
      <c r="K89" s="61" t="n">
        <v>83</v>
      </c>
      <c r="L89" s="62" t="n">
        <f aca="false">$B$17+$B$18*EXP(-K89/$B$21)+$B$19*EXP(-K89/$B$22)+$B$20*EXP(-K89/$B$23)</f>
        <v>0.4279219805477</v>
      </c>
      <c r="M89" s="63" t="n">
        <f aca="false">EXP(-K89/$D$9)</f>
        <v>0.000881488761864811</v>
      </c>
      <c r="N89" s="63" t="n">
        <f aca="false">EXP(-K89/$D$8)</f>
        <v>0.466980447775442</v>
      </c>
      <c r="O89" s="64" t="n">
        <f aca="false">(K89*$B$17+$B$18*$B$21*(1-EXP(-K89/$B$21))+$B$19*$B$22*(1-EXP(-K89/$B$22))+$B$20*$B$23*(1-EXP(-K89/$B$23)))*$C$7</f>
        <v>7.71377222854018E-014</v>
      </c>
      <c r="P89" s="64" t="n">
        <f aca="false">$D$9*(1-EXP(-K89/$D$9))*$C$9</f>
        <v>2.36352737632577E-012</v>
      </c>
      <c r="Q89" s="65" t="n">
        <f aca="false">$D$8*(1-EXP(-K89/$D$8))*$C$8</f>
        <v>2.08515253368069E-011</v>
      </c>
      <c r="R89" s="66" t="n">
        <f aca="false">$B$13-K89</f>
        <v>17</v>
      </c>
      <c r="S89" s="67" t="n">
        <f aca="false">VLOOKUP($R89,$K$6:$Q$506,5)/$C$26</f>
        <v>0.237345285478433</v>
      </c>
      <c r="T89" s="68" t="n">
        <f aca="false">VLOOKUP($R89,$K$6:$Q$506,6)/$C$26</f>
        <v>20.2277638328238</v>
      </c>
      <c r="U89" s="69" t="n">
        <f aca="false">VLOOKUP($R89,$K$6:$Q$506,7)/$C$26</f>
        <v>63.2903356229413</v>
      </c>
      <c r="V89" s="28" t="s">
        <v>137</v>
      </c>
      <c r="W89" s="78" t="n">
        <f aca="false">G89*S89+H89*T89+I89*U89</f>
        <v>0</v>
      </c>
      <c r="X89" s="25"/>
      <c r="Y89" s="25"/>
      <c r="Z89" s="25"/>
    </row>
    <row r="90" customFormat="false" ht="15.75" hidden="false" customHeight="false" outlineLevel="0" collapsed="false">
      <c r="A90" s="25"/>
      <c r="B90" s="25"/>
      <c r="C90" s="25"/>
      <c r="D90" s="25"/>
      <c r="E90" s="25"/>
      <c r="F90" s="28" t="s">
        <v>138</v>
      </c>
      <c r="G90" s="103" t="n">
        <v>0</v>
      </c>
      <c r="H90" s="76" t="n">
        <v>0</v>
      </c>
      <c r="I90" s="77" t="n">
        <v>0</v>
      </c>
      <c r="J90" s="25"/>
      <c r="K90" s="61" t="n">
        <v>84</v>
      </c>
      <c r="L90" s="62" t="n">
        <f aca="false">$B$17+$B$18*EXP(-K90/$B$21)+$B$19*EXP(-K90/$B$22)+$B$20*EXP(-K90/$B$23)</f>
        <v>0.426675940410106</v>
      </c>
      <c r="M90" s="63" t="n">
        <f aca="false">EXP(-K90/$D$9)</f>
        <v>0.000809864127823063</v>
      </c>
      <c r="N90" s="63" t="n">
        <f aca="false">EXP(-K90/$D$8)</f>
        <v>0.462715815927423</v>
      </c>
      <c r="O90" s="64" t="n">
        <f aca="false">(K90*$B$17+$B$18*$B$21*(1-EXP(-K90/$B$21))+$B$19*$B$22*(1-EXP(-K90/$B$22))+$B$20*$B$23*(1-EXP(-K90/$B$23)))*$C$7</f>
        <v>7.78662084692918E-014</v>
      </c>
      <c r="P90" s="64" t="n">
        <f aca="false">$D$9*(1-EXP(-K90/$D$9))*$C$9</f>
        <v>2.3636968124652E-012</v>
      </c>
      <c r="Q90" s="65" t="n">
        <f aca="false">$D$8*(1-EXP(-K90/$D$8))*$C$8</f>
        <v>2.10183561381537E-011</v>
      </c>
      <c r="R90" s="66" t="n">
        <f aca="false">$B$13-K90</f>
        <v>16</v>
      </c>
      <c r="S90" s="67" t="n">
        <f aca="false">VLOOKUP($R90,$K$6:$Q$506,5)/$C$26</f>
        <v>0.225543189616245</v>
      </c>
      <c r="T90" s="68" t="n">
        <f aca="false">VLOOKUP($R90,$K$6:$Q$506,6)/$C$26</f>
        <v>19.6728026567388</v>
      </c>
      <c r="U90" s="69" t="n">
        <f aca="false">VLOOKUP($R90,$K$6:$Q$506,7)/$C$26</f>
        <v>59.8343247687607</v>
      </c>
      <c r="V90" s="28" t="s">
        <v>138</v>
      </c>
      <c r="W90" s="78" t="n">
        <f aca="false">G90*S90+H90*T90+I90*U90</f>
        <v>0</v>
      </c>
      <c r="X90" s="25"/>
      <c r="Y90" s="25"/>
      <c r="Z90" s="25"/>
    </row>
    <row r="91" customFormat="false" ht="15.75" hidden="false" customHeight="false" outlineLevel="0" collapsed="false">
      <c r="A91" s="25"/>
      <c r="B91" s="25"/>
      <c r="C91" s="25"/>
      <c r="D91" s="25"/>
      <c r="E91" s="25"/>
      <c r="F91" s="28" t="s">
        <v>139</v>
      </c>
      <c r="G91" s="103" t="n">
        <v>0</v>
      </c>
      <c r="H91" s="76" t="n">
        <v>0</v>
      </c>
      <c r="I91" s="77" t="n">
        <v>0</v>
      </c>
      <c r="J91" s="25"/>
      <c r="K91" s="61" t="n">
        <v>85</v>
      </c>
      <c r="L91" s="62" t="n">
        <f aca="false">$B$17+$B$18*EXP(-K91/$B$21)+$B$19*EXP(-K91/$B$22)+$B$20*EXP(-K91/$B$23)</f>
        <v>0.425452295420966</v>
      </c>
      <c r="M91" s="63" t="n">
        <f aca="false">EXP(-K91/$D$9)</f>
        <v>0.000744059293673898</v>
      </c>
      <c r="N91" s="63" t="n">
        <f aca="false">EXP(-K91/$D$8)</f>
        <v>0.458490130217054</v>
      </c>
      <c r="O91" s="64" t="n">
        <f aca="false">(K91*$B$17+$B$18*$B$21*(1-EXP(-K91/$B$21))+$B$19*$B$22*(1-EXP(-K91/$B$22))+$B$20*$B$23*(1-EXP(-K91/$B$23)))*$C$7</f>
        <v>7.85925894894505E-014</v>
      </c>
      <c r="P91" s="64" t="n">
        <f aca="false">$D$9*(1-EXP(-K91/$D$9))*$C$9</f>
        <v>2.36385248121245E-012</v>
      </c>
      <c r="Q91" s="65" t="n">
        <f aca="false">$D$8*(1-EXP(-K91/$D$8))*$C$8</f>
        <v>2.11836633811759E-011</v>
      </c>
      <c r="R91" s="66" t="n">
        <f aca="false">$B$13-K91</f>
        <v>15</v>
      </c>
      <c r="S91" s="67" t="n">
        <f aca="false">VLOOKUP($R91,$K$6:$Q$506,5)/$C$26</f>
        <v>0.213605474396098</v>
      </c>
      <c r="T91" s="68" t="n">
        <f aca="false">VLOOKUP($R91,$K$6:$Q$506,6)/$C$26</f>
        <v>19.0687605425323</v>
      </c>
      <c r="U91" s="69" t="n">
        <f aca="false">VLOOKUP($R91,$K$6:$Q$506,7)/$C$26</f>
        <v>56.3464615044214</v>
      </c>
      <c r="V91" s="28" t="s">
        <v>139</v>
      </c>
      <c r="W91" s="78" t="n">
        <f aca="false">G91*S91+H91*T91+I91*U91</f>
        <v>0</v>
      </c>
      <c r="X91" s="25"/>
      <c r="Y91" s="25"/>
      <c r="Z91" s="25"/>
    </row>
    <row r="92" customFormat="false" ht="15.75" hidden="false" customHeight="false" outlineLevel="0" collapsed="false">
      <c r="A92" s="25"/>
      <c r="B92" s="25"/>
      <c r="C92" s="25"/>
      <c r="D92" s="25"/>
      <c r="E92" s="25"/>
      <c r="F92" s="28" t="s">
        <v>208</v>
      </c>
      <c r="G92" s="103" t="n">
        <v>0</v>
      </c>
      <c r="H92" s="76" t="n">
        <v>0</v>
      </c>
      <c r="I92" s="77" t="n">
        <v>0</v>
      </c>
      <c r="J92" s="25"/>
      <c r="K92" s="61" t="n">
        <v>86</v>
      </c>
      <c r="L92" s="62" t="n">
        <f aca="false">$B$17+$B$18*EXP(-K92/$B$21)+$B$19*EXP(-K92/$B$22)+$B$20*EXP(-K92/$B$23)</f>
        <v>0.42425046945887</v>
      </c>
      <c r="M92" s="63" t="n">
        <f aca="false">EXP(-K92/$D$9)</f>
        <v>0.000683601376431695</v>
      </c>
      <c r="N92" s="63" t="n">
        <f aca="false">EXP(-K92/$D$8)</f>
        <v>0.454303034974329</v>
      </c>
      <c r="O92" s="64" t="n">
        <f aca="false">(K92*$B$17+$B$18*$B$21*(1-EXP(-K92/$B$21))+$B$19*$B$22*(1-EXP(-K92/$B$22))+$B$20*$B$23*(1-EXP(-K92/$B$23)))*$C$7</f>
        <v>7.93169030333705E-014</v>
      </c>
      <c r="P92" s="64" t="n">
        <f aca="false">$D$9*(1-EXP(-K92/$D$9))*$C$9</f>
        <v>2.36399550122551E-012</v>
      </c>
      <c r="Q92" s="65" t="n">
        <f aca="false">$D$8*(1-EXP(-K92/$D$8))*$C$8</f>
        <v>2.13474609795509E-011</v>
      </c>
      <c r="R92" s="66" t="n">
        <f aca="false">$B$13-K92</f>
        <v>14</v>
      </c>
      <c r="S92" s="67" t="n">
        <f aca="false">VLOOKUP($R92,$K$6:$Q$506,5)/$C$26</f>
        <v>0.201521643148678</v>
      </c>
      <c r="T92" s="68" t="n">
        <f aca="false">VLOOKUP($R92,$K$6:$Q$506,6)/$C$26</f>
        <v>18.411296756851</v>
      </c>
      <c r="U92" s="69" t="n">
        <f aca="false">VLOOKUP($R92,$K$6:$Q$506,7)/$C$26</f>
        <v>52.8264522613915</v>
      </c>
      <c r="V92" s="28" t="s">
        <v>208</v>
      </c>
      <c r="W92" s="78" t="n">
        <f aca="false">G92*S92+H92*T92+I92*U92</f>
        <v>0</v>
      </c>
      <c r="X92" s="25"/>
      <c r="Y92" s="25"/>
      <c r="Z92" s="25"/>
    </row>
    <row r="93" customFormat="false" ht="15.75" hidden="false" customHeight="false" outlineLevel="0" collapsed="false">
      <c r="A93" s="25"/>
      <c r="B93" s="25"/>
      <c r="C93" s="25"/>
      <c r="D93" s="25"/>
      <c r="E93" s="25"/>
      <c r="F93" s="28" t="s">
        <v>209</v>
      </c>
      <c r="G93" s="103" t="n">
        <v>0</v>
      </c>
      <c r="H93" s="76" t="n">
        <v>0</v>
      </c>
      <c r="I93" s="77" t="n">
        <v>0</v>
      </c>
      <c r="J93" s="25"/>
      <c r="K93" s="61" t="n">
        <v>87</v>
      </c>
      <c r="L93" s="62" t="n">
        <f aca="false">$B$17+$B$18*EXP(-K93/$B$21)+$B$19*EXP(-K93/$B$22)+$B$20*EXP(-K93/$B$23)</f>
        <v>0.423069901885257</v>
      </c>
      <c r="M93" s="63" t="n">
        <f aca="false">EXP(-K93/$D$9)</f>
        <v>0.000628055916823368</v>
      </c>
      <c r="N93" s="63" t="n">
        <f aca="false">EXP(-K93/$D$8)</f>
        <v>0.450154177777346</v>
      </c>
      <c r="O93" s="64" t="n">
        <f aca="false">(K93*$B$17+$B$18*$B$21*(1-EXP(-K93/$B$21))+$B$19*$B$22*(1-EXP(-K93/$B$22))+$B$20*$B$23*(1-EXP(-K93/$B$23)))*$C$7</f>
        <v>8.00391858195903E-014</v>
      </c>
      <c r="P93" s="64" t="n">
        <f aca="false">$D$9*(1-EXP(-K93/$D$9))*$C$9</f>
        <v>2.3641269002667E-012</v>
      </c>
      <c r="Q93" s="65" t="n">
        <f aca="false">$D$8*(1-EXP(-K93/$D$8))*$C$8</f>
        <v>2.15097627198916E-011</v>
      </c>
      <c r="R93" s="66" t="n">
        <f aca="false">$B$13-K93</f>
        <v>13</v>
      </c>
      <c r="S93" s="67" t="n">
        <f aca="false">VLOOKUP($R93,$K$6:$Q$506,5)/$C$26</f>
        <v>0.189279078708983</v>
      </c>
      <c r="T93" s="68" t="n">
        <f aca="false">VLOOKUP($R93,$K$6:$Q$506,6)/$C$26</f>
        <v>17.6956866705406</v>
      </c>
      <c r="U93" s="69" t="n">
        <f aca="false">VLOOKUP($R93,$K$6:$Q$506,7)/$C$26</f>
        <v>49.2740007654573</v>
      </c>
      <c r="V93" s="28" t="s">
        <v>209</v>
      </c>
      <c r="W93" s="78" t="n">
        <f aca="false">G93*S93+H93*T93+I93*U93</f>
        <v>0</v>
      </c>
      <c r="X93" s="25"/>
      <c r="Y93" s="25"/>
      <c r="Z93" s="25"/>
    </row>
    <row r="94" customFormat="false" ht="15.75" hidden="false" customHeight="false" outlineLevel="0" collapsed="false">
      <c r="A94" s="25"/>
      <c r="B94" s="25"/>
      <c r="C94" s="25"/>
      <c r="D94" s="25"/>
      <c r="E94" s="25"/>
      <c r="F94" s="28" t="s">
        <v>210</v>
      </c>
      <c r="G94" s="103" t="n">
        <v>0</v>
      </c>
      <c r="H94" s="76" t="n">
        <v>0</v>
      </c>
      <c r="I94" s="77" t="n">
        <v>0</v>
      </c>
      <c r="J94" s="25"/>
      <c r="K94" s="61" t="n">
        <v>88</v>
      </c>
      <c r="L94" s="62" t="n">
        <f aca="false">$B$17+$B$18*EXP(-K94/$B$21)+$B$19*EXP(-K94/$B$22)+$B$20*EXP(-K94/$B$23)</f>
        <v>0.421910047126236</v>
      </c>
      <c r="M94" s="63" t="n">
        <f aca="false">EXP(-K94/$D$9)</f>
        <v>0.000577023757201658</v>
      </c>
      <c r="N94" s="63" t="n">
        <f aca="false">EXP(-K94/$D$8)</f>
        <v>0.446043209422647</v>
      </c>
      <c r="O94" s="64" t="n">
        <f aca="false">(K94*$B$17+$B$18*$B$21*(1-EXP(-K94/$B$21))+$B$19*$B$22*(1-EXP(-K94/$B$22))+$B$20*$B$23*(1-EXP(-K94/$B$23)))*$C$7</f>
        <v>8.07594736237326E-014</v>
      </c>
      <c r="P94" s="64" t="n">
        <f aca="false">$D$9*(1-EXP(-K94/$D$9))*$C$9</f>
        <v>2.36424762258841E-012</v>
      </c>
      <c r="Q94" s="65" t="n">
        <f aca="false">$D$8*(1-EXP(-K94/$D$8))*$C$8</f>
        <v>2.16705822629066E-011</v>
      </c>
      <c r="R94" s="66" t="n">
        <f aca="false">$B$13-K94</f>
        <v>12</v>
      </c>
      <c r="S94" s="67" t="n">
        <f aca="false">VLOOKUP($R94,$K$6:$Q$506,5)/$C$26</f>
        <v>0.176862505964189</v>
      </c>
      <c r="T94" s="68" t="n">
        <f aca="false">VLOOKUP($R94,$K$6:$Q$506,6)/$C$26</f>
        <v>16.9167878067826</v>
      </c>
      <c r="U94" s="69" t="n">
        <f aca="false">VLOOKUP($R94,$K$6:$Q$506,7)/$C$26</f>
        <v>45.6888080117863</v>
      </c>
      <c r="V94" s="28" t="s">
        <v>210</v>
      </c>
      <c r="W94" s="78" t="n">
        <f aca="false">G94*S94+H94*T94+I94*U94</f>
        <v>0</v>
      </c>
      <c r="X94" s="25"/>
      <c r="Y94" s="25"/>
      <c r="Z94" s="25"/>
    </row>
    <row r="95" customFormat="false" ht="15.75" hidden="false" customHeight="false" outlineLevel="0" collapsed="false">
      <c r="A95" s="25"/>
      <c r="B95" s="25"/>
      <c r="C95" s="25"/>
      <c r="D95" s="25"/>
      <c r="E95" s="25"/>
      <c r="F95" s="28" t="s">
        <v>211</v>
      </c>
      <c r="G95" s="103" t="n">
        <v>0</v>
      </c>
      <c r="H95" s="76" t="n">
        <v>0</v>
      </c>
      <c r="I95" s="77" t="n">
        <v>0</v>
      </c>
      <c r="J95" s="25"/>
      <c r="K95" s="61" t="n">
        <v>89</v>
      </c>
      <c r="L95" s="62" t="n">
        <f aca="false">$B$17+$B$18*EXP(-K95/$B$21)+$B$19*EXP(-K95/$B$22)+$B$20*EXP(-K95/$B$23)</f>
        <v>0.420770374265767</v>
      </c>
      <c r="M95" s="63" t="n">
        <f aca="false">EXP(-K95/$D$9)</f>
        <v>0.000530138173140971</v>
      </c>
      <c r="N95" s="63" t="n">
        <f aca="false">EXP(-K95/$D$8)</f>
        <v>0.441969783895822</v>
      </c>
      <c r="O95" s="64" t="n">
        <f aca="false">(K95*$B$17+$B$18*$B$21*(1-EXP(-K95/$B$21))+$B$19*$B$22*(1-EXP(-K95/$B$22))+$B$20*$B$23*(1-EXP(-K95/$B$23)))*$C$7</f>
        <v>8.1477801303839E-014</v>
      </c>
      <c r="P95" s="64" t="n">
        <f aca="false">$D$9*(1-EXP(-K95/$D$9))*$C$9</f>
        <v>2.36435853571857E-012</v>
      </c>
      <c r="Q95" s="65" t="n">
        <f aca="false">$D$8*(1-EXP(-K95/$D$8))*$C$8</f>
        <v>2.18299331445501E-011</v>
      </c>
      <c r="R95" s="66" t="n">
        <f aca="false">$B$13-K95</f>
        <v>11</v>
      </c>
      <c r="S95" s="67" t="n">
        <f aca="false">VLOOKUP($R95,$K$6:$Q$506,5)/$C$26</f>
        <v>0.164253314306125</v>
      </c>
      <c r="T95" s="68" t="n">
        <f aca="false">VLOOKUP($R95,$K$6:$Q$506,6)/$C$26</f>
        <v>16.0690028865176</v>
      </c>
      <c r="U95" s="69" t="n">
        <f aca="false">VLOOKUP($R95,$K$6:$Q$506,7)/$C$26</f>
        <v>42.070572239761</v>
      </c>
      <c r="V95" s="28" t="s">
        <v>211</v>
      </c>
      <c r="W95" s="78" t="n">
        <f aca="false">G95*S95+H95*T95+I95*U95</f>
        <v>0</v>
      </c>
      <c r="X95" s="25"/>
      <c r="Y95" s="25"/>
      <c r="Z95" s="25"/>
    </row>
    <row r="96" customFormat="false" ht="15.75" hidden="false" customHeight="false" outlineLevel="0" collapsed="false">
      <c r="A96" s="25"/>
      <c r="B96" s="25"/>
      <c r="C96" s="25"/>
      <c r="D96" s="25"/>
      <c r="E96" s="25"/>
      <c r="F96" s="28" t="s">
        <v>212</v>
      </c>
      <c r="G96" s="103" t="n">
        <v>0</v>
      </c>
      <c r="H96" s="76" t="n">
        <v>0</v>
      </c>
      <c r="I96" s="77" t="n">
        <v>0</v>
      </c>
      <c r="J96" s="25"/>
      <c r="K96" s="61" t="n">
        <v>90</v>
      </c>
      <c r="L96" s="62" t="n">
        <f aca="false">$B$17+$B$18*EXP(-K96/$B$21)+$B$19*EXP(-K96/$B$22)+$B$20*EXP(-K96/$B$23)</f>
        <v>0.419650366649899</v>
      </c>
      <c r="M96" s="63" t="n">
        <f aca="false">EXP(-K96/$D$9)</f>
        <v>0.000487062238103008</v>
      </c>
      <c r="N96" s="63" t="n">
        <f aca="false">EXP(-K96/$D$8)</f>
        <v>0.43793355834239</v>
      </c>
      <c r="O96" s="64" t="n">
        <f aca="false">(K96*$B$17+$B$18*$B$21*(1-EXP(-K96/$B$21))+$B$19*$B$22*(1-EXP(-K96/$B$22))+$B$20*$B$23*(1-EXP(-K96/$B$23)))*$C$7</f>
        <v>8.2194202825021E-014</v>
      </c>
      <c r="P96" s="64" t="n">
        <f aca="false">$D$9*(1-EXP(-K96/$D$9))*$C$9</f>
        <v>2.36446043669486E-012</v>
      </c>
      <c r="Q96" s="65" t="n">
        <f aca="false">$D$8*(1-EXP(-K96/$D$8))*$C$8</f>
        <v>2.1987828777161E-011</v>
      </c>
      <c r="R96" s="66" t="n">
        <f aca="false">$B$13-K96</f>
        <v>10</v>
      </c>
      <c r="S96" s="67" t="n">
        <f aca="false">VLOOKUP($R96,$K$6:$Q$506,5)/$C$26</f>
        <v>0.151428703359481</v>
      </c>
      <c r="T96" s="68" t="n">
        <f aca="false">VLOOKUP($R96,$K$6:$Q$506,6)/$C$26</f>
        <v>15.1462396055943</v>
      </c>
      <c r="U96" s="69" t="n">
        <f aca="false">VLOOKUP($R96,$K$6:$Q$506,7)/$C$26</f>
        <v>38.4189889075791</v>
      </c>
      <c r="V96" s="28" t="s">
        <v>212</v>
      </c>
      <c r="W96" s="78" t="n">
        <f aca="false">G96*S96+H96*T96+I96*U96</f>
        <v>0</v>
      </c>
      <c r="X96" s="25"/>
      <c r="Y96" s="25"/>
      <c r="Z96" s="25"/>
    </row>
    <row r="97" customFormat="false" ht="15.75" hidden="false" customHeight="false" outlineLevel="0" collapsed="false">
      <c r="A97" s="25"/>
      <c r="B97" s="25"/>
      <c r="C97" s="25"/>
      <c r="D97" s="25"/>
      <c r="E97" s="25"/>
      <c r="F97" s="28" t="s">
        <v>213</v>
      </c>
      <c r="G97" s="103" t="n">
        <v>0</v>
      </c>
      <c r="H97" s="76" t="n">
        <v>0</v>
      </c>
      <c r="I97" s="77" t="n">
        <v>0</v>
      </c>
      <c r="J97" s="25"/>
      <c r="K97" s="61" t="n">
        <v>91</v>
      </c>
      <c r="L97" s="62" t="n">
        <f aca="false">$B$17+$B$18*EXP(-K97/$B$21)+$B$19*EXP(-K97/$B$22)+$B$20*EXP(-K97/$B$23)</f>
        <v>0.418549521501732</v>
      </c>
      <c r="M97" s="63" t="n">
        <f aca="false">EXP(-K97/$D$9)</f>
        <v>0.000447486402234288</v>
      </c>
      <c r="N97" s="63" t="n">
        <f aca="false">EXP(-K97/$D$8)</f>
        <v>0.433934193038938</v>
      </c>
      <c r="O97" s="64" t="n">
        <f aca="false">(K97*$B$17+$B$18*$B$21*(1-EXP(-K97/$B$21))+$B$19*$B$22*(1-EXP(-K97/$B$22))+$B$20*$B$23*(1-EXP(-K97/$B$23)))*$C$7</f>
        <v>8.29087112834453E-014</v>
      </c>
      <c r="P97" s="64" t="n">
        <f aca="false">$D$9*(1-EXP(-K97/$D$9))*$C$9</f>
        <v>2.36455405779232E-012</v>
      </c>
      <c r="Q97" s="65" t="n">
        <f aca="false">$D$8*(1-EXP(-K97/$D$8))*$C$8</f>
        <v>2.21442824505919E-011</v>
      </c>
      <c r="R97" s="66" t="n">
        <f aca="false">$B$13-K97</f>
        <v>9</v>
      </c>
      <c r="S97" s="67" t="n">
        <f aca="false">VLOOKUP($R97,$K$6:$Q$506,5)/$C$26</f>
        <v>0.138360605776876</v>
      </c>
      <c r="T97" s="68" t="n">
        <f aca="false">VLOOKUP($R97,$K$6:$Q$506,6)/$C$26</f>
        <v>14.1418668545974</v>
      </c>
      <c r="U97" s="69" t="n">
        <f aca="false">VLOOKUP($R97,$K$6:$Q$506,7)/$C$26</f>
        <v>34.7337506666214</v>
      </c>
      <c r="V97" s="28" t="s">
        <v>213</v>
      </c>
      <c r="W97" s="78" t="n">
        <f aca="false">G97*S97+H97*T97+I97*U97</f>
        <v>0</v>
      </c>
      <c r="X97" s="25"/>
      <c r="Y97" s="25"/>
      <c r="Z97" s="25"/>
    </row>
    <row r="98" customFormat="false" ht="15.75" hidden="false" customHeight="false" outlineLevel="0" collapsed="false">
      <c r="A98" s="25"/>
      <c r="B98" s="25"/>
      <c r="C98" s="25"/>
      <c r="D98" s="25"/>
      <c r="E98" s="25"/>
      <c r="F98" s="28" t="s">
        <v>214</v>
      </c>
      <c r="G98" s="103" t="n">
        <v>0</v>
      </c>
      <c r="H98" s="76" t="n">
        <v>0</v>
      </c>
      <c r="I98" s="77" t="n">
        <v>0</v>
      </c>
      <c r="J98" s="25"/>
      <c r="K98" s="61" t="n">
        <v>92</v>
      </c>
      <c r="L98" s="62" t="n">
        <f aca="false">$B$17+$B$18*EXP(-K98/$B$21)+$B$19*EXP(-K98/$B$22)+$B$20*EXP(-K98/$B$23)</f>
        <v>0.417467349546817</v>
      </c>
      <c r="M98" s="63" t="n">
        <f aca="false">EXP(-K98/$D$9)</f>
        <v>0.000411126267896461</v>
      </c>
      <c r="N98" s="63" t="n">
        <f aca="false">EXP(-K98/$D$8)</f>
        <v>0.42997135136453</v>
      </c>
      <c r="O98" s="64" t="n">
        <f aca="false">(K98*$B$17+$B$18*$B$21*(1-EXP(-K98/$B$21))+$B$19*$B$22*(1-EXP(-K98/$B$22))+$B$20*$B$23*(1-EXP(-K98/$B$23)))*$C$7</f>
        <v>8.36213589296714E-014</v>
      </c>
      <c r="P98" s="64" t="n">
        <f aca="false">$D$9*(1-EXP(-K98/$D$9))*$C$9</f>
        <v>2.3646400717856E-012</v>
      </c>
      <c r="Q98" s="65" t="n">
        <f aca="false">$D$8*(1-EXP(-K98/$D$8))*$C$8</f>
        <v>2.22993073333281E-011</v>
      </c>
      <c r="R98" s="66" t="n">
        <f aca="false">$B$13-K98</f>
        <v>8</v>
      </c>
      <c r="S98" s="67" t="n">
        <f aca="false">VLOOKUP($R98,$K$6:$Q$506,5)/$C$26</f>
        <v>0.125014328806315</v>
      </c>
      <c r="T98" s="68" t="n">
        <f aca="false">VLOOKUP($R98,$K$6:$Q$506,6)/$C$26</f>
        <v>13.0486670667431</v>
      </c>
      <c r="U98" s="69" t="n">
        <f aca="false">VLOOKUP($R98,$K$6:$Q$506,7)/$C$26</f>
        <v>31.0145473355827</v>
      </c>
      <c r="V98" s="28" t="s">
        <v>214</v>
      </c>
      <c r="W98" s="78" t="n">
        <f aca="false">G98*S98+H98*T98+I98*U98</f>
        <v>0</v>
      </c>
      <c r="X98" s="25"/>
      <c r="Y98" s="25"/>
      <c r="Z98" s="25"/>
    </row>
    <row r="99" customFormat="false" ht="15.75" hidden="false" customHeight="false" outlineLevel="0" collapsed="false">
      <c r="A99" s="25"/>
      <c r="B99" s="25"/>
      <c r="C99" s="25"/>
      <c r="D99" s="25"/>
      <c r="E99" s="25"/>
      <c r="F99" s="28" t="s">
        <v>215</v>
      </c>
      <c r="G99" s="103" t="n">
        <v>0</v>
      </c>
      <c r="H99" s="76" t="n">
        <v>0</v>
      </c>
      <c r="I99" s="77" t="n">
        <v>0</v>
      </c>
      <c r="J99" s="25"/>
      <c r="K99" s="61" t="n">
        <v>93</v>
      </c>
      <c r="L99" s="62" t="n">
        <f aca="false">$B$17+$B$18*EXP(-K99/$B$21)+$B$19*EXP(-K99/$B$22)+$B$20*EXP(-K99/$B$23)</f>
        <v>0.416403374648701</v>
      </c>
      <c r="M99" s="63" t="n">
        <f aca="false">EXP(-K99/$D$9)</f>
        <v>0.000377720545944046</v>
      </c>
      <c r="N99" s="63" t="n">
        <f aca="false">EXP(-K99/$D$8)</f>
        <v>0.42604469977237</v>
      </c>
      <c r="O99" s="64" t="n">
        <f aca="false">(K99*$B$17+$B$18*$B$21*(1-EXP(-K99/$B$21))+$B$19*$B$22*(1-EXP(-K99/$B$22))+$B$20*$B$23*(1-EXP(-K99/$B$23)))*$C$7</f>
        <v>8.43321771913597E-014</v>
      </c>
      <c r="P99" s="64" t="n">
        <f aca="false">$D$9*(1-EXP(-K99/$D$9))*$C$9</f>
        <v>2.36471909678361E-012</v>
      </c>
      <c r="Q99" s="65" t="n">
        <f aca="false">$D$8*(1-EXP(-K99/$D$8))*$C$8</f>
        <v>2.24529164735951E-011</v>
      </c>
      <c r="R99" s="66" t="n">
        <f aca="false">$B$13-K99</f>
        <v>7</v>
      </c>
      <c r="S99" s="67" t="n">
        <f aca="false">VLOOKUP($R99,$K$6:$Q$506,5)/$C$26</f>
        <v>0.111346841089975</v>
      </c>
      <c r="T99" s="68" t="n">
        <f aca="false">VLOOKUP($R99,$K$6:$Q$506,6)/$C$26</f>
        <v>11.8587843514081</v>
      </c>
      <c r="U99" s="69" t="n">
        <f aca="false">VLOOKUP($R99,$K$6:$Q$506,7)/$C$26</f>
        <v>27.2610658743637</v>
      </c>
      <c r="V99" s="28" t="s">
        <v>215</v>
      </c>
      <c r="W99" s="78" t="n">
        <f aca="false">G99*S99+H99*T99+I99*U99</f>
        <v>0</v>
      </c>
      <c r="X99" s="25"/>
      <c r="Y99" s="25"/>
      <c r="Z99" s="25"/>
    </row>
    <row r="100" customFormat="false" ht="15.75" hidden="false" customHeight="false" outlineLevel="0" collapsed="false">
      <c r="A100" s="25"/>
      <c r="B100" s="25"/>
      <c r="C100" s="25"/>
      <c r="D100" s="25"/>
      <c r="E100" s="25"/>
      <c r="F100" s="28" t="s">
        <v>216</v>
      </c>
      <c r="G100" s="103" t="n">
        <v>0</v>
      </c>
      <c r="H100" s="76" t="n">
        <v>0</v>
      </c>
      <c r="I100" s="77" t="n">
        <v>0</v>
      </c>
      <c r="J100" s="25"/>
      <c r="K100" s="61" t="n">
        <v>94</v>
      </c>
      <c r="L100" s="62" t="n">
        <f aca="false">$B$17+$B$18*EXP(-K100/$B$21)+$B$19*EXP(-K100/$B$22)+$B$20*EXP(-K100/$B$23)</f>
        <v>0.415357133454337</v>
      </c>
      <c r="M100" s="63" t="n">
        <f aca="false">EXP(-K100/$D$9)</f>
        <v>0.000347029178063124</v>
      </c>
      <c r="N100" s="63" t="n">
        <f aca="false">EXP(-K100/$D$8)</f>
        <v>0.422153907761731</v>
      </c>
      <c r="O100" s="64" t="n">
        <f aca="false">(K100*$B$17+$B$18*$B$21*(1-EXP(-K100/$B$21))+$B$19*$B$22*(1-EXP(-K100/$B$22))+$B$20*$B$23*(1-EXP(-K100/$B$23)))*$C$7</f>
        <v>8.50411966953663E-014</v>
      </c>
      <c r="P100" s="64" t="n">
        <f aca="false">$D$9*(1-EXP(-K100/$D$9))*$C$9</f>
        <v>2.36479170067132E-012</v>
      </c>
      <c r="Q100" s="65" t="n">
        <f aca="false">$D$8*(1-EXP(-K100/$D$8))*$C$8</f>
        <v>2.26051228004578E-011</v>
      </c>
      <c r="R100" s="66" t="n">
        <f aca="false">$B$13-K100</f>
        <v>6</v>
      </c>
      <c r="S100" s="67" t="n">
        <f aca="false">VLOOKUP($R100,$K$6:$Q$506,5)/$C$26</f>
        <v>0.0973046119189095</v>
      </c>
      <c r="T100" s="68" t="n">
        <f aca="false">VLOOKUP($R100,$K$6:$Q$506,6)/$C$26</f>
        <v>10.5636680405715</v>
      </c>
      <c r="U100" s="69" t="n">
        <f aca="false">VLOOKUP($R100,$K$6:$Q$506,7)/$C$26</f>
        <v>23.4729903577236</v>
      </c>
      <c r="V100" s="28" t="s">
        <v>216</v>
      </c>
      <c r="W100" s="78" t="n">
        <f aca="false">G100*S100+H100*T100+I100*U100</f>
        <v>0</v>
      </c>
      <c r="X100" s="25"/>
      <c r="Y100" s="25"/>
      <c r="Z100" s="25"/>
    </row>
    <row r="101" customFormat="false" ht="15.75" hidden="false" customHeight="false" outlineLevel="0" collapsed="false">
      <c r="A101" s="25"/>
      <c r="B101" s="25"/>
      <c r="C101" s="25"/>
      <c r="D101" s="25"/>
      <c r="E101" s="25"/>
      <c r="F101" s="28" t="s">
        <v>217</v>
      </c>
      <c r="G101" s="103" t="n">
        <v>0</v>
      </c>
      <c r="H101" s="76" t="n">
        <v>0</v>
      </c>
      <c r="I101" s="77" t="n">
        <v>0</v>
      </c>
      <c r="J101" s="25"/>
      <c r="K101" s="61" t="n">
        <v>95</v>
      </c>
      <c r="L101" s="62" t="n">
        <f aca="false">$B$17+$B$18*EXP(-K101/$B$21)+$B$19*EXP(-K101/$B$22)+$B$20*EXP(-K101/$B$23)</f>
        <v>0.414328175049081</v>
      </c>
      <c r="M101" s="63" t="n">
        <f aca="false">EXP(-K101/$D$9)</f>
        <v>0.000318831611677823</v>
      </c>
      <c r="N101" s="63" t="n">
        <f aca="false">EXP(-K101/$D$8)</f>
        <v>0.418298647850138</v>
      </c>
      <c r="O101" s="64" t="n">
        <f aca="false">(K101*$B$17+$B$18*$B$21*(1-EXP(-K101/$B$21))+$B$19*$B$22*(1-EXP(-K101/$B$22))+$B$20*$B$23*(1-EXP(-K101/$B$23)))*$C$7</f>
        <v>8.57484472892415E-014</v>
      </c>
      <c r="P101" s="64" t="n">
        <f aca="false">$D$9*(1-EXP(-K101/$D$9))*$C$9</f>
        <v>2.36485840519071E-012</v>
      </c>
      <c r="Q101" s="65" t="n">
        <f aca="false">$D$8*(1-EXP(-K101/$D$8))*$C$8</f>
        <v>2.27559391249079E-011</v>
      </c>
      <c r="R101" s="66" t="n">
        <f aca="false">$B$13-K101</f>
        <v>5</v>
      </c>
      <c r="S101" s="67" t="n">
        <f aca="false">VLOOKUP($R101,$K$6:$Q$506,5)/$C$26</f>
        <v>0.0828208859031461</v>
      </c>
      <c r="T101" s="68" t="n">
        <f aca="false">VLOOKUP($R101,$K$6:$Q$506,6)/$C$26</f>
        <v>9.15401124248742</v>
      </c>
      <c r="U101" s="69" t="n">
        <f aca="false">VLOOKUP($R101,$K$6:$Q$506,7)/$C$26</f>
        <v>19.6500019486884</v>
      </c>
      <c r="V101" s="28" t="s">
        <v>217</v>
      </c>
      <c r="W101" s="78" t="n">
        <f aca="false">G101*S101+H101*T101+I101*U101</f>
        <v>0</v>
      </c>
      <c r="X101" s="25"/>
      <c r="Y101" s="25"/>
      <c r="Z101" s="25"/>
    </row>
    <row r="102" customFormat="false" ht="15.75" hidden="false" customHeight="false" outlineLevel="0" collapsed="false">
      <c r="A102" s="25"/>
      <c r="B102" s="25"/>
      <c r="C102" s="25"/>
      <c r="D102" s="25"/>
      <c r="E102" s="25"/>
      <c r="F102" s="28" t="s">
        <v>218</v>
      </c>
      <c r="G102" s="103" t="n">
        <v>0</v>
      </c>
      <c r="H102" s="76" t="n">
        <v>0</v>
      </c>
      <c r="I102" s="77" t="n">
        <v>0</v>
      </c>
      <c r="J102" s="25"/>
      <c r="K102" s="61" t="n">
        <v>96</v>
      </c>
      <c r="L102" s="62" t="n">
        <f aca="false">$B$17+$B$18*EXP(-K102/$B$21)+$B$19*EXP(-K102/$B$22)+$B$20*EXP(-K102/$B$23)</f>
        <v>0.413316060621021</v>
      </c>
      <c r="M102" s="63" t="n">
        <f aca="false">EXP(-K102/$D$9)</f>
        <v>0.000292925215027848</v>
      </c>
      <c r="N102" s="63" t="n">
        <f aca="false">EXP(-K102/$D$8)</f>
        <v>0.414478595545801</v>
      </c>
      <c r="O102" s="64" t="n">
        <f aca="false">(K102*$B$17+$B$18*$B$21*(1-EXP(-K102/$B$21))+$B$19*$B$22*(1-EXP(-K102/$B$22))+$B$20*$B$23*(1-EXP(-K102/$B$23)))*$C$7</f>
        <v>8.64539580621485E-014</v>
      </c>
      <c r="P102" s="64" t="n">
        <f aca="false">$D$9*(1-EXP(-K102/$D$9))*$C$9</f>
        <v>2.36491968969001E-012</v>
      </c>
      <c r="Q102" s="65" t="n">
        <f aca="false">$D$8*(1-EXP(-K102/$D$8))*$C$8</f>
        <v>2.29053781409428E-011</v>
      </c>
      <c r="R102" s="66" t="n">
        <f aca="false">$B$13-K102</f>
        <v>4</v>
      </c>
      <c r="S102" s="67" t="n">
        <f aca="false">VLOOKUP($R102,$K$6:$Q$506,5)/$C$26</f>
        <v>0.0678122454050068</v>
      </c>
      <c r="T102" s="68" t="n">
        <f aca="false">VLOOKUP($R102,$K$6:$Q$506,6)/$C$26</f>
        <v>7.61968396102406</v>
      </c>
      <c r="U102" s="69" t="n">
        <f aca="false">VLOOKUP($R102,$K$6:$Q$506,7)/$C$26</f>
        <v>15.7917788717153</v>
      </c>
      <c r="V102" s="28" t="s">
        <v>218</v>
      </c>
      <c r="W102" s="78" t="n">
        <f aca="false">G102*S102+H102*T102+I102*U102</f>
        <v>0</v>
      </c>
      <c r="X102" s="25"/>
      <c r="Y102" s="25"/>
      <c r="Z102" s="25"/>
    </row>
    <row r="103" customFormat="false" ht="15.75" hidden="false" customHeight="false" outlineLevel="0" collapsed="false">
      <c r="A103" s="25"/>
      <c r="B103" s="25"/>
      <c r="C103" s="25"/>
      <c r="D103" s="25"/>
      <c r="E103" s="25"/>
      <c r="F103" s="28" t="s">
        <v>219</v>
      </c>
      <c r="G103" s="103" t="n">
        <v>0</v>
      </c>
      <c r="H103" s="76" t="n">
        <v>0</v>
      </c>
      <c r="I103" s="77" t="n">
        <v>0</v>
      </c>
      <c r="J103" s="25"/>
      <c r="K103" s="61" t="n">
        <v>97</v>
      </c>
      <c r="L103" s="62" t="n">
        <f aca="false">$B$17+$B$18*EXP(-K103/$B$21)+$B$19*EXP(-K103/$B$22)+$B$20*EXP(-K103/$B$23)</f>
        <v>0.412320363134383</v>
      </c>
      <c r="M103" s="63" t="n">
        <f aca="false">EXP(-K103/$D$9)</f>
        <v>0.00026912382102756</v>
      </c>
      <c r="N103" s="63" t="n">
        <f aca="false">EXP(-K103/$D$8)</f>
        <v>0.410693429320304</v>
      </c>
      <c r="O103" s="64" t="n">
        <f aca="false">(K103*$B$17+$B$18*$B$21*(1-EXP(-K103/$B$21))+$B$19*$B$22*(1-EXP(-K103/$B$22))+$B$20*$B$23*(1-EXP(-K103/$B$23)))*$C$7</f>
        <v>8.71577573652171E-014</v>
      </c>
      <c r="P103" s="64" t="n">
        <f aca="false">$D$9*(1-EXP(-K103/$D$9))*$C$9</f>
        <v>2.36497599456844E-012</v>
      </c>
      <c r="Q103" s="65" t="n">
        <f aca="false">$D$8*(1-EXP(-K103/$D$8))*$C$8</f>
        <v>2.30534524266338E-011</v>
      </c>
      <c r="R103" s="66" t="n">
        <f aca="false">$B$13-K103</f>
        <v>3</v>
      </c>
      <c r="S103" s="67" t="n">
        <f aca="false">VLOOKUP($R103,$K$6:$Q$506,5)/$C$26</f>
        <v>0.0521742744653165</v>
      </c>
      <c r="T103" s="68" t="n">
        <f aca="false">VLOOKUP($R103,$K$6:$Q$506,6)/$C$26</f>
        <v>5.94966030005752</v>
      </c>
      <c r="U103" s="69" t="n">
        <f aca="false">VLOOKUP($R103,$K$6:$Q$506,7)/$C$26</f>
        <v>11.8979963856094</v>
      </c>
      <c r="V103" s="28" t="s">
        <v>219</v>
      </c>
      <c r="W103" s="78" t="n">
        <f aca="false">G103*S103+H103*T103+I103*U103</f>
        <v>0</v>
      </c>
      <c r="X103" s="25"/>
      <c r="Y103" s="25"/>
      <c r="Z103" s="25"/>
    </row>
    <row r="104" customFormat="false" ht="15.75" hidden="false" customHeight="false" outlineLevel="0" collapsed="false">
      <c r="A104" s="25"/>
      <c r="B104" s="25"/>
      <c r="C104" s="25"/>
      <c r="D104" s="25"/>
      <c r="E104" s="25"/>
      <c r="F104" s="28" t="s">
        <v>220</v>
      </c>
      <c r="G104" s="103" t="n">
        <v>0</v>
      </c>
      <c r="H104" s="76" t="n">
        <v>0</v>
      </c>
      <c r="I104" s="77" t="n">
        <v>0</v>
      </c>
      <c r="J104" s="25"/>
      <c r="K104" s="61" t="n">
        <v>98</v>
      </c>
      <c r="L104" s="62" t="n">
        <f aca="false">$B$17+$B$18*EXP(-K104/$B$21)+$B$19*EXP(-K104/$B$22)+$B$20*EXP(-K104/$B$23)</f>
        <v>0.411340667011757</v>
      </c>
      <c r="M104" s="63" t="n">
        <f aca="false">EXP(-K104/$D$9)</f>
        <v>0.000247256389442571</v>
      </c>
      <c r="N104" s="63" t="n">
        <f aca="false">EXP(-K104/$D$8)</f>
        <v>0.406942830581545</v>
      </c>
      <c r="O104" s="64" t="n">
        <f aca="false">(K104*$B$17+$B$18*$B$21*(1-EXP(-K104/$B$21))+$B$19*$B$22*(1-EXP(-K104/$B$22))+$B$20*$B$23*(1-EXP(-K104/$B$23)))*$C$7</f>
        <v>8.78598728313484E-014</v>
      </c>
      <c r="P104" s="64" t="n">
        <f aca="false">$D$9*(1-EXP(-K104/$D$9))*$C$9</f>
        <v>2.36502772444094E-012</v>
      </c>
      <c r="Q104" s="65" t="n">
        <f aca="false">$D$8*(1-EXP(-K104/$D$8))*$C$8</f>
        <v>2.32001744451846E-011</v>
      </c>
      <c r="R104" s="66" t="n">
        <f aca="false">$B$13-K104</f>
        <v>2</v>
      </c>
      <c r="S104" s="67" t="n">
        <f aca="false">VLOOKUP($R104,$K$6:$Q$506,5)/$C$26</f>
        <v>0.03577608923339</v>
      </c>
      <c r="T104" s="68" t="n">
        <f aca="false">VLOOKUP($R104,$K$6:$Q$506,6)/$C$26</f>
        <v>4.13193922979924</v>
      </c>
      <c r="U104" s="69" t="n">
        <f aca="false">VLOOKUP($R104,$K$6:$Q$506,7)/$C$26</f>
        <v>7.96832675619015</v>
      </c>
      <c r="V104" s="28" t="s">
        <v>220</v>
      </c>
      <c r="W104" s="78" t="n">
        <f aca="false">G104*S104+H104*T104+I104*U104</f>
        <v>0</v>
      </c>
      <c r="X104" s="25"/>
      <c r="Y104" s="25"/>
      <c r="Z104" s="25"/>
    </row>
    <row r="105" customFormat="false" ht="15.75" hidden="false" customHeight="false" outlineLevel="0" collapsed="false">
      <c r="A105" s="25"/>
      <c r="B105" s="25"/>
      <c r="C105" s="25"/>
      <c r="D105" s="25"/>
      <c r="E105" s="25"/>
      <c r="F105" s="28" t="s">
        <v>221</v>
      </c>
      <c r="G105" s="103" t="n">
        <v>0</v>
      </c>
      <c r="H105" s="76" t="n">
        <v>0</v>
      </c>
      <c r="I105" s="77" t="n">
        <v>0</v>
      </c>
      <c r="J105" s="25"/>
      <c r="K105" s="61" t="n">
        <v>99</v>
      </c>
      <c r="L105" s="62" t="n">
        <f aca="false">$B$17+$B$18*EXP(-K105/$B$21)+$B$19*EXP(-K105/$B$22)+$B$20*EXP(-K105/$B$23)</f>
        <v>0.410376567824914</v>
      </c>
      <c r="M105" s="63" t="n">
        <f aca="false">EXP(-K105/$D$9)</f>
        <v>0.00022716577777006</v>
      </c>
      <c r="N105" s="63" t="n">
        <f aca="false">EXP(-K105/$D$8)</f>
        <v>0.403226483646918</v>
      </c>
      <c r="O105" s="64" t="n">
        <f aca="false">(K105*$B$17+$B$18*$B$21*(1-EXP(-K105/$B$21))+$B$19*$B$22*(1-EXP(-K105/$B$22))+$B$20*$B$23*(1-EXP(-K105/$B$23)))*$C$7</f>
        <v>8.8560331394485E-014</v>
      </c>
      <c r="P105" s="64" t="n">
        <f aca="false">$D$9*(1-EXP(-K105/$D$9))*$C$9</f>
        <v>2.3650752510458E-012</v>
      </c>
      <c r="Q105" s="65" t="n">
        <f aca="false">$D$8*(1-EXP(-K105/$D$8))*$C$8</f>
        <v>2.33455565459806E-011</v>
      </c>
      <c r="R105" s="66" t="n">
        <f aca="false">$B$13-K105</f>
        <v>1</v>
      </c>
      <c r="S105" s="67" t="n">
        <f aca="false">VLOOKUP($R105,$K$6:$Q$506,5)/$C$26</f>
        <v>0.0184534384504902</v>
      </c>
      <c r="T105" s="68" t="n">
        <f aca="false">VLOOKUP($R105,$K$6:$Q$506,6)/$C$26</f>
        <v>2.15345834567292</v>
      </c>
      <c r="U105" s="69" t="n">
        <f aca="false">VLOOKUP($R105,$K$6:$Q$506,7)/$C$26</f>
        <v>4.00243922870704</v>
      </c>
      <c r="V105" s="28" t="s">
        <v>221</v>
      </c>
      <c r="W105" s="78" t="n">
        <f aca="false">G105*S105+H105*T105+I105*U105</f>
        <v>0</v>
      </c>
      <c r="X105" s="25"/>
      <c r="Y105" s="25"/>
      <c r="Z105" s="25"/>
    </row>
    <row r="106" customFormat="false" ht="15.75" hidden="false" customHeight="false" outlineLevel="0" collapsed="false">
      <c r="A106" s="25"/>
      <c r="B106" s="25"/>
      <c r="C106" s="25"/>
      <c r="D106" s="25"/>
      <c r="E106" s="25"/>
      <c r="F106" s="28" t="s">
        <v>222</v>
      </c>
      <c r="G106" s="103" t="n">
        <v>0</v>
      </c>
      <c r="H106" s="76" t="n">
        <v>0</v>
      </c>
      <c r="I106" s="77" t="n">
        <v>0</v>
      </c>
      <c r="J106" s="25"/>
      <c r="K106" s="61" t="n">
        <v>100</v>
      </c>
      <c r="L106" s="62" t="n">
        <f aca="false">$B$17+$B$18*EXP(-K106/$B$21)+$B$19*EXP(-K106/$B$22)+$B$20*EXP(-K106/$B$23)</f>
        <v>0.409427671993974</v>
      </c>
      <c r="M106" s="63" t="n">
        <f aca="false">EXP(-K106/$D$9)</f>
        <v>0.000208707611990194</v>
      </c>
      <c r="N106" s="63" t="n">
        <f aca="false">EXP(-K106/$D$8)</f>
        <v>0.399544075716742</v>
      </c>
      <c r="O106" s="64" t="n">
        <f aca="false">(K106*$B$17+$B$18*$B$21*(1-EXP(-K106/$B$21))+$B$19*$B$22*(1-EXP(-K106/$B$22))+$B$20*$B$23*(1-EXP(-K106/$B$23)))*$C$7</f>
        <v>8.92591593083618E-014</v>
      </c>
      <c r="P106" s="64" t="n">
        <f aca="false">$D$9*(1-EXP(-K106/$D$9))*$C$9</f>
        <v>2.36511891591603E-012</v>
      </c>
      <c r="Q106" s="65" t="n">
        <f aca="false">$D$8*(1-EXP(-K106/$D$8))*$C$8</f>
        <v>2.34896109656282E-011</v>
      </c>
      <c r="R106" s="66" t="n">
        <f aca="false">$B$13-K106</f>
        <v>0</v>
      </c>
      <c r="S106" s="67" t="n">
        <f aca="false">VLOOKUP($R106,$K$6:$Q$506,5)/$C$26</f>
        <v>0</v>
      </c>
      <c r="T106" s="68" t="n">
        <f aca="false">VLOOKUP($R106,$K$6:$Q$506,6)/$C$26</f>
        <v>0</v>
      </c>
      <c r="U106" s="69" t="n">
        <f aca="false">VLOOKUP($R106,$K$6:$Q$506,7)/$C$26</f>
        <v>0</v>
      </c>
      <c r="V106" s="28" t="s">
        <v>222</v>
      </c>
      <c r="W106" s="78" t="n">
        <f aca="false">G106*S106+H106*T106+I106*U106</f>
        <v>0</v>
      </c>
      <c r="X106" s="25"/>
      <c r="Y106" s="25"/>
      <c r="Z106" s="25"/>
    </row>
    <row r="107" customFormat="false" ht="15.75" hidden="false" customHeight="false" outlineLevel="0" collapsed="false">
      <c r="A107" s="25"/>
      <c r="B107" s="25"/>
      <c r="C107" s="25"/>
      <c r="D107" s="25"/>
      <c r="E107" s="25"/>
      <c r="F107" s="25"/>
      <c r="G107" s="104"/>
      <c r="H107" s="105"/>
      <c r="I107" s="106"/>
      <c r="J107" s="25"/>
      <c r="K107" s="107"/>
      <c r="L107" s="108"/>
      <c r="M107" s="105"/>
      <c r="N107" s="105"/>
      <c r="O107" s="108"/>
      <c r="P107" s="109"/>
      <c r="Q107" s="109"/>
      <c r="R107" s="110"/>
      <c r="S107" s="111"/>
      <c r="T107" s="109"/>
      <c r="U107" s="112"/>
      <c r="V107" s="25"/>
      <c r="W107" s="113"/>
      <c r="X107" s="25"/>
      <c r="Y107" s="25"/>
      <c r="Z107" s="25"/>
    </row>
    <row r="108" customFormat="false" ht="15.75" hidden="false" customHeight="false" outlineLevel="0" collapsed="false">
      <c r="A108" s="25"/>
      <c r="B108" s="25"/>
      <c r="C108" s="25"/>
      <c r="D108" s="25"/>
      <c r="E108" s="25"/>
      <c r="F108" s="25"/>
      <c r="G108" s="104"/>
      <c r="H108" s="105"/>
      <c r="I108" s="106"/>
      <c r="J108" s="25"/>
      <c r="K108" s="107"/>
      <c r="L108" s="108"/>
      <c r="M108" s="105"/>
      <c r="N108" s="105"/>
      <c r="O108" s="108"/>
      <c r="P108" s="109"/>
      <c r="Q108" s="109"/>
      <c r="R108" s="110"/>
      <c r="S108" s="111"/>
      <c r="T108" s="109"/>
      <c r="U108" s="112"/>
      <c r="V108" s="25"/>
      <c r="W108" s="113"/>
      <c r="X108" s="25"/>
      <c r="Y108" s="25"/>
      <c r="Z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5"/>
      <c r="G109" s="104"/>
      <c r="H109" s="105"/>
      <c r="I109" s="106"/>
      <c r="J109" s="25"/>
      <c r="K109" s="107"/>
      <c r="L109" s="108"/>
      <c r="M109" s="105"/>
      <c r="N109" s="105"/>
      <c r="O109" s="108"/>
      <c r="P109" s="109"/>
      <c r="Q109" s="109"/>
      <c r="R109" s="110"/>
      <c r="S109" s="111"/>
      <c r="T109" s="109"/>
      <c r="U109" s="112"/>
      <c r="V109" s="25"/>
      <c r="W109" s="113"/>
      <c r="X109" s="25"/>
      <c r="Y109" s="25"/>
      <c r="Z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5"/>
      <c r="G110" s="104"/>
      <c r="H110" s="105"/>
      <c r="I110" s="106"/>
      <c r="J110" s="25"/>
      <c r="K110" s="107"/>
      <c r="L110" s="108"/>
      <c r="M110" s="105"/>
      <c r="N110" s="105"/>
      <c r="O110" s="108"/>
      <c r="P110" s="109"/>
      <c r="Q110" s="109"/>
      <c r="R110" s="110"/>
      <c r="S110" s="111"/>
      <c r="T110" s="109"/>
      <c r="U110" s="112"/>
      <c r="V110" s="25"/>
      <c r="W110" s="113"/>
      <c r="X110" s="25"/>
      <c r="Y110" s="25"/>
      <c r="Z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5"/>
      <c r="G111" s="104"/>
      <c r="H111" s="105"/>
      <c r="I111" s="106"/>
      <c r="J111" s="25"/>
      <c r="K111" s="107"/>
      <c r="L111" s="108"/>
      <c r="M111" s="105"/>
      <c r="N111" s="105"/>
      <c r="O111" s="108"/>
      <c r="P111" s="109"/>
      <c r="Q111" s="109"/>
      <c r="R111" s="110"/>
      <c r="S111" s="111"/>
      <c r="T111" s="109"/>
      <c r="U111" s="112"/>
      <c r="V111" s="25"/>
      <c r="W111" s="113"/>
      <c r="X111" s="25"/>
      <c r="Y111" s="25"/>
      <c r="Z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5"/>
      <c r="G112" s="104"/>
      <c r="H112" s="105"/>
      <c r="I112" s="106"/>
      <c r="J112" s="25"/>
      <c r="K112" s="107"/>
      <c r="L112" s="108"/>
      <c r="M112" s="105"/>
      <c r="N112" s="105"/>
      <c r="O112" s="108"/>
      <c r="P112" s="109"/>
      <c r="Q112" s="109"/>
      <c r="R112" s="110"/>
      <c r="S112" s="111"/>
      <c r="T112" s="109"/>
      <c r="U112" s="112"/>
      <c r="V112" s="25"/>
      <c r="W112" s="113"/>
      <c r="X112" s="25"/>
      <c r="Y112" s="25"/>
      <c r="Z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5"/>
      <c r="G113" s="104"/>
      <c r="H113" s="105"/>
      <c r="I113" s="106"/>
      <c r="J113" s="25"/>
      <c r="K113" s="107"/>
      <c r="L113" s="108"/>
      <c r="M113" s="105"/>
      <c r="N113" s="105"/>
      <c r="O113" s="108"/>
      <c r="P113" s="109"/>
      <c r="Q113" s="109"/>
      <c r="R113" s="110"/>
      <c r="S113" s="111"/>
      <c r="T113" s="109"/>
      <c r="U113" s="112"/>
      <c r="V113" s="25"/>
      <c r="W113" s="113"/>
      <c r="X113" s="25"/>
      <c r="Y113" s="25"/>
      <c r="Z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5"/>
      <c r="G114" s="104"/>
      <c r="H114" s="105"/>
      <c r="I114" s="106"/>
      <c r="J114" s="25"/>
      <c r="K114" s="107"/>
      <c r="L114" s="108"/>
      <c r="M114" s="105"/>
      <c r="N114" s="105"/>
      <c r="O114" s="108"/>
      <c r="P114" s="109"/>
      <c r="Q114" s="109"/>
      <c r="R114" s="110"/>
      <c r="S114" s="111"/>
      <c r="T114" s="109"/>
      <c r="U114" s="112"/>
      <c r="V114" s="25"/>
      <c r="W114" s="113"/>
      <c r="X114" s="25"/>
      <c r="Y114" s="25"/>
      <c r="Z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5"/>
      <c r="G115" s="104"/>
      <c r="H115" s="105"/>
      <c r="I115" s="106"/>
      <c r="J115" s="25"/>
      <c r="K115" s="107"/>
      <c r="L115" s="108"/>
      <c r="M115" s="105"/>
      <c r="N115" s="105"/>
      <c r="O115" s="108"/>
      <c r="P115" s="109"/>
      <c r="Q115" s="109"/>
      <c r="R115" s="110"/>
      <c r="S115" s="111"/>
      <c r="T115" s="109"/>
      <c r="U115" s="112"/>
      <c r="V115" s="25"/>
      <c r="W115" s="113"/>
      <c r="X115" s="25"/>
      <c r="Y115" s="25"/>
      <c r="Z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5"/>
      <c r="G116" s="104"/>
      <c r="H116" s="105"/>
      <c r="I116" s="106"/>
      <c r="J116" s="25"/>
      <c r="K116" s="107"/>
      <c r="L116" s="108"/>
      <c r="M116" s="105"/>
      <c r="N116" s="105"/>
      <c r="O116" s="108"/>
      <c r="P116" s="109"/>
      <c r="Q116" s="109"/>
      <c r="R116" s="110"/>
      <c r="S116" s="111"/>
      <c r="T116" s="109"/>
      <c r="U116" s="112"/>
      <c r="V116" s="25"/>
      <c r="W116" s="113"/>
      <c r="X116" s="25"/>
      <c r="Y116" s="25"/>
      <c r="Z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5"/>
      <c r="G117" s="104"/>
      <c r="H117" s="105"/>
      <c r="I117" s="106"/>
      <c r="J117" s="25"/>
      <c r="K117" s="107"/>
      <c r="L117" s="108"/>
      <c r="M117" s="105"/>
      <c r="N117" s="105"/>
      <c r="O117" s="108"/>
      <c r="P117" s="109"/>
      <c r="Q117" s="109"/>
      <c r="R117" s="110"/>
      <c r="S117" s="111"/>
      <c r="T117" s="109"/>
      <c r="U117" s="112"/>
      <c r="V117" s="25"/>
      <c r="W117" s="113"/>
      <c r="X117" s="25"/>
      <c r="Y117" s="25"/>
      <c r="Z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5"/>
      <c r="G118" s="104"/>
      <c r="H118" s="105"/>
      <c r="I118" s="106"/>
      <c r="J118" s="25"/>
      <c r="K118" s="107"/>
      <c r="L118" s="108"/>
      <c r="M118" s="105"/>
      <c r="N118" s="105"/>
      <c r="O118" s="108"/>
      <c r="P118" s="109"/>
      <c r="Q118" s="109"/>
      <c r="R118" s="110"/>
      <c r="S118" s="111"/>
      <c r="T118" s="109"/>
      <c r="U118" s="112"/>
      <c r="V118" s="25"/>
      <c r="W118" s="113"/>
      <c r="X118" s="25"/>
      <c r="Y118" s="25"/>
      <c r="Z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5"/>
      <c r="G119" s="104"/>
      <c r="H119" s="105"/>
      <c r="I119" s="106"/>
      <c r="J119" s="25"/>
      <c r="K119" s="107"/>
      <c r="L119" s="108"/>
      <c r="M119" s="105"/>
      <c r="N119" s="105"/>
      <c r="O119" s="108"/>
      <c r="P119" s="109"/>
      <c r="Q119" s="109"/>
      <c r="R119" s="110"/>
      <c r="S119" s="111"/>
      <c r="T119" s="109"/>
      <c r="U119" s="112"/>
      <c r="V119" s="25"/>
      <c r="W119" s="113"/>
      <c r="X119" s="25"/>
      <c r="Y119" s="25"/>
      <c r="Z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5"/>
      <c r="G120" s="104"/>
      <c r="H120" s="105"/>
      <c r="I120" s="106"/>
      <c r="J120" s="25"/>
      <c r="K120" s="107"/>
      <c r="L120" s="108"/>
      <c r="M120" s="105"/>
      <c r="N120" s="105"/>
      <c r="O120" s="108"/>
      <c r="P120" s="109"/>
      <c r="Q120" s="109"/>
      <c r="R120" s="110"/>
      <c r="S120" s="111"/>
      <c r="T120" s="109"/>
      <c r="U120" s="112"/>
      <c r="V120" s="25"/>
      <c r="W120" s="113"/>
      <c r="X120" s="25"/>
      <c r="Y120" s="25"/>
      <c r="Z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5"/>
      <c r="G121" s="104"/>
      <c r="H121" s="105"/>
      <c r="I121" s="106"/>
      <c r="J121" s="25"/>
      <c r="K121" s="107"/>
      <c r="L121" s="108"/>
      <c r="M121" s="105"/>
      <c r="N121" s="105"/>
      <c r="O121" s="108"/>
      <c r="P121" s="109"/>
      <c r="Q121" s="109"/>
      <c r="R121" s="110"/>
      <c r="S121" s="111"/>
      <c r="T121" s="109"/>
      <c r="U121" s="112"/>
      <c r="V121" s="25"/>
      <c r="W121" s="113"/>
      <c r="X121" s="25"/>
      <c r="Y121" s="25"/>
      <c r="Z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5"/>
      <c r="G122" s="104"/>
      <c r="H122" s="105"/>
      <c r="I122" s="106"/>
      <c r="J122" s="25"/>
      <c r="K122" s="107"/>
      <c r="L122" s="108"/>
      <c r="M122" s="105"/>
      <c r="N122" s="105"/>
      <c r="O122" s="108"/>
      <c r="P122" s="109"/>
      <c r="Q122" s="109"/>
      <c r="R122" s="110"/>
      <c r="S122" s="111"/>
      <c r="T122" s="109"/>
      <c r="U122" s="112"/>
      <c r="V122" s="25"/>
      <c r="W122" s="113"/>
      <c r="X122" s="25"/>
      <c r="Y122" s="25"/>
      <c r="Z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5"/>
      <c r="G123" s="104"/>
      <c r="H123" s="105"/>
      <c r="I123" s="106"/>
      <c r="J123" s="25"/>
      <c r="K123" s="107"/>
      <c r="L123" s="108"/>
      <c r="M123" s="105"/>
      <c r="N123" s="105"/>
      <c r="O123" s="108"/>
      <c r="P123" s="109"/>
      <c r="Q123" s="109"/>
      <c r="R123" s="110"/>
      <c r="S123" s="111"/>
      <c r="T123" s="109"/>
      <c r="U123" s="112"/>
      <c r="V123" s="25"/>
      <c r="W123" s="113"/>
      <c r="X123" s="25"/>
      <c r="Y123" s="25"/>
      <c r="Z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5"/>
      <c r="G124" s="104"/>
      <c r="H124" s="105"/>
      <c r="I124" s="106"/>
      <c r="J124" s="25"/>
      <c r="K124" s="107"/>
      <c r="L124" s="108"/>
      <c r="M124" s="105"/>
      <c r="N124" s="105"/>
      <c r="O124" s="108"/>
      <c r="P124" s="109"/>
      <c r="Q124" s="109"/>
      <c r="R124" s="110"/>
      <c r="S124" s="111"/>
      <c r="T124" s="109"/>
      <c r="U124" s="112"/>
      <c r="V124" s="25"/>
      <c r="W124" s="113"/>
      <c r="X124" s="25"/>
      <c r="Y124" s="25"/>
      <c r="Z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5"/>
      <c r="G125" s="104"/>
      <c r="H125" s="105"/>
      <c r="I125" s="106"/>
      <c r="J125" s="25"/>
      <c r="K125" s="107"/>
      <c r="L125" s="108"/>
      <c r="M125" s="105"/>
      <c r="N125" s="105"/>
      <c r="O125" s="108"/>
      <c r="P125" s="109"/>
      <c r="Q125" s="109"/>
      <c r="R125" s="110"/>
      <c r="S125" s="111"/>
      <c r="T125" s="109"/>
      <c r="U125" s="112"/>
      <c r="V125" s="25"/>
      <c r="W125" s="113"/>
      <c r="X125" s="25"/>
      <c r="Y125" s="25"/>
      <c r="Z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5"/>
      <c r="G126" s="104"/>
      <c r="H126" s="105"/>
      <c r="I126" s="106"/>
      <c r="J126" s="25"/>
      <c r="K126" s="107"/>
      <c r="L126" s="108"/>
      <c r="M126" s="105"/>
      <c r="N126" s="105"/>
      <c r="O126" s="108"/>
      <c r="P126" s="109"/>
      <c r="Q126" s="109"/>
      <c r="R126" s="110"/>
      <c r="S126" s="111"/>
      <c r="T126" s="109"/>
      <c r="U126" s="112"/>
      <c r="V126" s="25"/>
      <c r="W126" s="113"/>
      <c r="X126" s="25"/>
      <c r="Y126" s="25"/>
      <c r="Z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5"/>
      <c r="G127" s="104"/>
      <c r="H127" s="105"/>
      <c r="I127" s="106"/>
      <c r="J127" s="25"/>
      <c r="K127" s="107"/>
      <c r="L127" s="108"/>
      <c r="M127" s="105"/>
      <c r="N127" s="105"/>
      <c r="O127" s="108"/>
      <c r="P127" s="109"/>
      <c r="Q127" s="109"/>
      <c r="R127" s="110"/>
      <c r="S127" s="111"/>
      <c r="T127" s="109"/>
      <c r="U127" s="112"/>
      <c r="V127" s="25"/>
      <c r="W127" s="113"/>
      <c r="X127" s="25"/>
      <c r="Y127" s="25"/>
      <c r="Z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5"/>
      <c r="G128" s="104"/>
      <c r="H128" s="105"/>
      <c r="I128" s="106"/>
      <c r="J128" s="25"/>
      <c r="K128" s="107"/>
      <c r="L128" s="108"/>
      <c r="M128" s="105"/>
      <c r="N128" s="105"/>
      <c r="O128" s="108"/>
      <c r="P128" s="109"/>
      <c r="Q128" s="109"/>
      <c r="R128" s="110"/>
      <c r="S128" s="111"/>
      <c r="T128" s="109"/>
      <c r="U128" s="112"/>
      <c r="V128" s="25"/>
      <c r="W128" s="113"/>
      <c r="X128" s="25"/>
      <c r="Y128" s="25"/>
      <c r="Z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5"/>
      <c r="G129" s="104"/>
      <c r="H129" s="105"/>
      <c r="I129" s="106"/>
      <c r="J129" s="25"/>
      <c r="K129" s="107"/>
      <c r="L129" s="108"/>
      <c r="M129" s="105"/>
      <c r="N129" s="105"/>
      <c r="O129" s="108"/>
      <c r="P129" s="109"/>
      <c r="Q129" s="109"/>
      <c r="R129" s="110"/>
      <c r="S129" s="111"/>
      <c r="T129" s="109"/>
      <c r="U129" s="112"/>
      <c r="V129" s="25"/>
      <c r="W129" s="113"/>
      <c r="X129" s="25"/>
      <c r="Y129" s="25"/>
      <c r="Z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5"/>
      <c r="G130" s="104"/>
      <c r="H130" s="105"/>
      <c r="I130" s="106"/>
      <c r="J130" s="25"/>
      <c r="K130" s="107"/>
      <c r="L130" s="108"/>
      <c r="M130" s="105"/>
      <c r="N130" s="105"/>
      <c r="O130" s="108"/>
      <c r="P130" s="109"/>
      <c r="Q130" s="109"/>
      <c r="R130" s="110"/>
      <c r="S130" s="111"/>
      <c r="T130" s="109"/>
      <c r="U130" s="112"/>
      <c r="V130" s="25"/>
      <c r="W130" s="113"/>
      <c r="X130" s="25"/>
      <c r="Y130" s="25"/>
      <c r="Z130" s="25"/>
    </row>
    <row r="131" customFormat="false" ht="15.75" hidden="false" customHeight="false" outlineLevel="0" collapsed="false">
      <c r="A131" s="25"/>
      <c r="B131" s="25"/>
      <c r="C131" s="25"/>
      <c r="D131" s="25"/>
      <c r="E131" s="25"/>
      <c r="F131" s="25"/>
      <c r="G131" s="104"/>
      <c r="H131" s="105"/>
      <c r="I131" s="106"/>
      <c r="J131" s="25"/>
      <c r="K131" s="107"/>
      <c r="L131" s="108"/>
      <c r="M131" s="105"/>
      <c r="N131" s="105"/>
      <c r="O131" s="108"/>
      <c r="P131" s="109"/>
      <c r="Q131" s="109"/>
      <c r="R131" s="110"/>
      <c r="S131" s="111"/>
      <c r="T131" s="109"/>
      <c r="U131" s="112"/>
      <c r="V131" s="25"/>
      <c r="W131" s="113"/>
      <c r="X131" s="25"/>
      <c r="Y131" s="25"/>
      <c r="Z131" s="25"/>
    </row>
    <row r="132" customFormat="false" ht="15.75" hidden="false" customHeight="false" outlineLevel="0" collapsed="false">
      <c r="A132" s="25"/>
      <c r="B132" s="25"/>
      <c r="C132" s="25"/>
      <c r="D132" s="25"/>
      <c r="E132" s="25"/>
      <c r="F132" s="25"/>
      <c r="G132" s="104"/>
      <c r="H132" s="105"/>
      <c r="I132" s="106"/>
      <c r="J132" s="25"/>
      <c r="K132" s="107"/>
      <c r="L132" s="108"/>
      <c r="M132" s="105"/>
      <c r="N132" s="105"/>
      <c r="O132" s="108"/>
      <c r="P132" s="109"/>
      <c r="Q132" s="109"/>
      <c r="R132" s="110"/>
      <c r="S132" s="111"/>
      <c r="T132" s="109"/>
      <c r="U132" s="112"/>
      <c r="V132" s="25"/>
      <c r="W132" s="113"/>
      <c r="X132" s="25"/>
      <c r="Y132" s="25"/>
      <c r="Z132" s="25"/>
    </row>
    <row r="133" customFormat="false" ht="15.75" hidden="false" customHeight="false" outlineLevel="0" collapsed="false">
      <c r="A133" s="25"/>
      <c r="B133" s="25"/>
      <c r="C133" s="25"/>
      <c r="D133" s="25"/>
      <c r="E133" s="25"/>
      <c r="F133" s="25"/>
      <c r="G133" s="104"/>
      <c r="H133" s="105"/>
      <c r="I133" s="106"/>
      <c r="J133" s="25"/>
      <c r="K133" s="107"/>
      <c r="L133" s="108"/>
      <c r="M133" s="105"/>
      <c r="N133" s="105"/>
      <c r="O133" s="108"/>
      <c r="P133" s="109"/>
      <c r="Q133" s="109"/>
      <c r="R133" s="110"/>
      <c r="S133" s="111"/>
      <c r="T133" s="109"/>
      <c r="U133" s="112"/>
      <c r="V133" s="25"/>
      <c r="W133" s="113"/>
      <c r="X133" s="25"/>
      <c r="Y133" s="25"/>
      <c r="Z133" s="25"/>
    </row>
    <row r="134" customFormat="false" ht="15.75" hidden="false" customHeight="false" outlineLevel="0" collapsed="false">
      <c r="A134" s="25"/>
      <c r="B134" s="25"/>
      <c r="C134" s="25"/>
      <c r="D134" s="25"/>
      <c r="E134" s="25"/>
      <c r="F134" s="25"/>
      <c r="G134" s="104"/>
      <c r="H134" s="105"/>
      <c r="I134" s="106"/>
      <c r="J134" s="25"/>
      <c r="K134" s="107"/>
      <c r="L134" s="108"/>
      <c r="M134" s="105"/>
      <c r="N134" s="105"/>
      <c r="O134" s="108"/>
      <c r="P134" s="109"/>
      <c r="Q134" s="109"/>
      <c r="R134" s="110"/>
      <c r="S134" s="111"/>
      <c r="T134" s="109"/>
      <c r="U134" s="112"/>
      <c r="V134" s="25"/>
      <c r="W134" s="113"/>
      <c r="X134" s="25"/>
      <c r="Y134" s="25"/>
      <c r="Z134" s="25"/>
    </row>
    <row r="135" customFormat="false" ht="15.75" hidden="false" customHeight="false" outlineLevel="0" collapsed="false">
      <c r="A135" s="25"/>
      <c r="B135" s="25"/>
      <c r="C135" s="25"/>
      <c r="D135" s="25"/>
      <c r="E135" s="25"/>
      <c r="F135" s="25"/>
      <c r="G135" s="104"/>
      <c r="H135" s="105"/>
      <c r="I135" s="106"/>
      <c r="J135" s="25"/>
      <c r="K135" s="107"/>
      <c r="L135" s="108"/>
      <c r="M135" s="105"/>
      <c r="N135" s="105"/>
      <c r="O135" s="108"/>
      <c r="P135" s="109"/>
      <c r="Q135" s="109"/>
      <c r="R135" s="110"/>
      <c r="S135" s="111"/>
      <c r="T135" s="109"/>
      <c r="U135" s="112"/>
      <c r="V135" s="25"/>
      <c r="W135" s="113"/>
      <c r="X135" s="25"/>
      <c r="Y135" s="25"/>
      <c r="Z135" s="25"/>
    </row>
    <row r="136" customFormat="false" ht="15.75" hidden="false" customHeight="false" outlineLevel="0" collapsed="false">
      <c r="A136" s="25"/>
      <c r="B136" s="25"/>
      <c r="C136" s="25"/>
      <c r="D136" s="25"/>
      <c r="E136" s="25"/>
      <c r="F136" s="25"/>
      <c r="G136" s="104"/>
      <c r="H136" s="105"/>
      <c r="I136" s="106"/>
      <c r="J136" s="25"/>
      <c r="K136" s="107"/>
      <c r="L136" s="108"/>
      <c r="M136" s="105"/>
      <c r="N136" s="105"/>
      <c r="O136" s="108"/>
      <c r="P136" s="109"/>
      <c r="Q136" s="109"/>
      <c r="R136" s="110"/>
      <c r="S136" s="111"/>
      <c r="T136" s="109"/>
      <c r="U136" s="112"/>
      <c r="V136" s="25"/>
      <c r="W136" s="113"/>
      <c r="X136" s="25"/>
      <c r="Y136" s="25"/>
      <c r="Z136" s="25"/>
    </row>
    <row r="137" customFormat="false" ht="15.75" hidden="false" customHeight="false" outlineLevel="0" collapsed="false">
      <c r="A137" s="25"/>
      <c r="B137" s="25"/>
      <c r="C137" s="25"/>
      <c r="D137" s="25"/>
      <c r="E137" s="25"/>
      <c r="F137" s="25"/>
      <c r="G137" s="104"/>
      <c r="H137" s="105"/>
      <c r="I137" s="106"/>
      <c r="J137" s="25"/>
      <c r="K137" s="107"/>
      <c r="L137" s="108"/>
      <c r="M137" s="105"/>
      <c r="N137" s="105"/>
      <c r="O137" s="108"/>
      <c r="P137" s="109"/>
      <c r="Q137" s="109"/>
      <c r="R137" s="110"/>
      <c r="S137" s="111"/>
      <c r="T137" s="109"/>
      <c r="U137" s="112"/>
      <c r="V137" s="25"/>
      <c r="W137" s="113"/>
      <c r="X137" s="25"/>
      <c r="Y137" s="25"/>
      <c r="Z137" s="25"/>
    </row>
    <row r="138" customFormat="false" ht="15.75" hidden="false" customHeight="false" outlineLevel="0" collapsed="false">
      <c r="A138" s="25"/>
      <c r="B138" s="25"/>
      <c r="C138" s="25"/>
      <c r="D138" s="25"/>
      <c r="E138" s="25"/>
      <c r="F138" s="25"/>
      <c r="G138" s="104"/>
      <c r="H138" s="105"/>
      <c r="I138" s="106"/>
      <c r="J138" s="25"/>
      <c r="K138" s="107"/>
      <c r="L138" s="108"/>
      <c r="M138" s="105"/>
      <c r="N138" s="105"/>
      <c r="O138" s="108"/>
      <c r="P138" s="109"/>
      <c r="Q138" s="109"/>
      <c r="R138" s="110"/>
      <c r="S138" s="111"/>
      <c r="T138" s="109"/>
      <c r="U138" s="112"/>
      <c r="V138" s="25"/>
      <c r="W138" s="113"/>
      <c r="X138" s="25"/>
      <c r="Y138" s="25"/>
      <c r="Z138" s="25"/>
    </row>
    <row r="139" customFormat="false" ht="15.75" hidden="false" customHeight="false" outlineLevel="0" collapsed="false">
      <c r="A139" s="25"/>
      <c r="B139" s="25"/>
      <c r="C139" s="25"/>
      <c r="D139" s="25"/>
      <c r="E139" s="25"/>
      <c r="F139" s="25"/>
      <c r="G139" s="104"/>
      <c r="H139" s="105"/>
      <c r="I139" s="106"/>
      <c r="J139" s="25"/>
      <c r="K139" s="107"/>
      <c r="L139" s="108"/>
      <c r="M139" s="105"/>
      <c r="N139" s="105"/>
      <c r="O139" s="108"/>
      <c r="P139" s="109"/>
      <c r="Q139" s="109"/>
      <c r="R139" s="110"/>
      <c r="S139" s="111"/>
      <c r="T139" s="109"/>
      <c r="U139" s="112"/>
      <c r="V139" s="25"/>
      <c r="W139" s="113"/>
      <c r="X139" s="25"/>
      <c r="Y139" s="25"/>
      <c r="Z139" s="25"/>
    </row>
    <row r="140" customFormat="false" ht="15.75" hidden="false" customHeight="false" outlineLevel="0" collapsed="false">
      <c r="A140" s="25"/>
      <c r="B140" s="25"/>
      <c r="C140" s="25"/>
      <c r="D140" s="25"/>
      <c r="E140" s="25"/>
      <c r="F140" s="25"/>
      <c r="G140" s="104"/>
      <c r="H140" s="105"/>
      <c r="I140" s="106"/>
      <c r="J140" s="25"/>
      <c r="K140" s="107"/>
      <c r="L140" s="108"/>
      <c r="M140" s="105"/>
      <c r="N140" s="105"/>
      <c r="O140" s="108"/>
      <c r="P140" s="109"/>
      <c r="Q140" s="109"/>
      <c r="R140" s="110"/>
      <c r="S140" s="111"/>
      <c r="T140" s="109"/>
      <c r="U140" s="112"/>
      <c r="V140" s="25"/>
      <c r="W140" s="113"/>
      <c r="X140" s="25"/>
      <c r="Y140" s="25"/>
      <c r="Z140" s="25"/>
    </row>
    <row r="141" customFormat="false" ht="15.75" hidden="false" customHeight="false" outlineLevel="0" collapsed="false">
      <c r="A141" s="25"/>
      <c r="B141" s="25"/>
      <c r="C141" s="25"/>
      <c r="D141" s="25"/>
      <c r="E141" s="25"/>
      <c r="F141" s="25"/>
      <c r="G141" s="104"/>
      <c r="H141" s="105"/>
      <c r="I141" s="106"/>
      <c r="J141" s="25"/>
      <c r="K141" s="107"/>
      <c r="L141" s="108"/>
      <c r="M141" s="105"/>
      <c r="N141" s="105"/>
      <c r="O141" s="108"/>
      <c r="P141" s="109"/>
      <c r="Q141" s="109"/>
      <c r="R141" s="110"/>
      <c r="S141" s="111"/>
      <c r="T141" s="109"/>
      <c r="U141" s="112"/>
      <c r="V141" s="25"/>
      <c r="W141" s="113"/>
      <c r="X141" s="25"/>
      <c r="Y141" s="25"/>
      <c r="Z141" s="25"/>
    </row>
    <row r="142" customFormat="false" ht="15.75" hidden="false" customHeight="false" outlineLevel="0" collapsed="false">
      <c r="A142" s="25"/>
      <c r="B142" s="25"/>
      <c r="C142" s="25"/>
      <c r="D142" s="25"/>
      <c r="E142" s="25"/>
      <c r="F142" s="25"/>
      <c r="G142" s="104"/>
      <c r="H142" s="105"/>
      <c r="I142" s="106"/>
      <c r="J142" s="25"/>
      <c r="K142" s="107"/>
      <c r="L142" s="108"/>
      <c r="M142" s="105"/>
      <c r="N142" s="105"/>
      <c r="O142" s="108"/>
      <c r="P142" s="109"/>
      <c r="Q142" s="109"/>
      <c r="R142" s="110"/>
      <c r="S142" s="111"/>
      <c r="T142" s="109"/>
      <c r="U142" s="112"/>
      <c r="V142" s="25"/>
      <c r="W142" s="113"/>
      <c r="X142" s="25"/>
      <c r="Y142" s="25"/>
      <c r="Z142" s="25"/>
    </row>
    <row r="143" customFormat="false" ht="15.75" hidden="false" customHeight="false" outlineLevel="0" collapsed="false">
      <c r="A143" s="25"/>
      <c r="B143" s="25"/>
      <c r="C143" s="25"/>
      <c r="D143" s="25"/>
      <c r="E143" s="25"/>
      <c r="F143" s="25"/>
      <c r="G143" s="104"/>
      <c r="H143" s="105"/>
      <c r="I143" s="106"/>
      <c r="J143" s="25"/>
      <c r="K143" s="107"/>
      <c r="L143" s="108"/>
      <c r="M143" s="105"/>
      <c r="N143" s="105"/>
      <c r="O143" s="108"/>
      <c r="P143" s="109"/>
      <c r="Q143" s="109"/>
      <c r="R143" s="110"/>
      <c r="S143" s="111"/>
      <c r="T143" s="109"/>
      <c r="U143" s="112"/>
      <c r="V143" s="25"/>
      <c r="W143" s="113"/>
      <c r="X143" s="25"/>
      <c r="Y143" s="25"/>
      <c r="Z143" s="25"/>
    </row>
    <row r="144" customFormat="false" ht="15.75" hidden="false" customHeight="false" outlineLevel="0" collapsed="false">
      <c r="A144" s="25"/>
      <c r="B144" s="25"/>
      <c r="C144" s="25"/>
      <c r="D144" s="25"/>
      <c r="E144" s="25"/>
      <c r="F144" s="25"/>
      <c r="G144" s="104"/>
      <c r="H144" s="105"/>
      <c r="I144" s="106"/>
      <c r="J144" s="25"/>
      <c r="K144" s="107"/>
      <c r="L144" s="108"/>
      <c r="M144" s="105"/>
      <c r="N144" s="105"/>
      <c r="O144" s="108"/>
      <c r="P144" s="109"/>
      <c r="Q144" s="109"/>
      <c r="R144" s="110"/>
      <c r="S144" s="111"/>
      <c r="T144" s="109"/>
      <c r="U144" s="112"/>
      <c r="V144" s="25"/>
      <c r="W144" s="113"/>
      <c r="X144" s="25"/>
      <c r="Y144" s="25"/>
      <c r="Z144" s="25"/>
    </row>
    <row r="145" customFormat="false" ht="15.75" hidden="false" customHeight="false" outlineLevel="0" collapsed="false">
      <c r="A145" s="25"/>
      <c r="B145" s="25"/>
      <c r="C145" s="25"/>
      <c r="D145" s="25"/>
      <c r="E145" s="25"/>
      <c r="F145" s="25"/>
      <c r="G145" s="104"/>
      <c r="H145" s="105"/>
      <c r="I145" s="106"/>
      <c r="J145" s="25"/>
      <c r="K145" s="107"/>
      <c r="L145" s="108"/>
      <c r="M145" s="105"/>
      <c r="N145" s="105"/>
      <c r="O145" s="108"/>
      <c r="P145" s="109"/>
      <c r="Q145" s="109"/>
      <c r="R145" s="110"/>
      <c r="S145" s="111"/>
      <c r="T145" s="109"/>
      <c r="U145" s="112"/>
      <c r="V145" s="25"/>
      <c r="W145" s="113"/>
      <c r="X145" s="25"/>
      <c r="Y145" s="25"/>
      <c r="Z145" s="25"/>
    </row>
    <row r="146" customFormat="false" ht="15.75" hidden="false" customHeight="false" outlineLevel="0" collapsed="false">
      <c r="A146" s="25"/>
      <c r="B146" s="25"/>
      <c r="C146" s="25"/>
      <c r="D146" s="25"/>
      <c r="E146" s="25"/>
      <c r="F146" s="25"/>
      <c r="G146" s="104"/>
      <c r="H146" s="105"/>
      <c r="I146" s="106"/>
      <c r="J146" s="25"/>
      <c r="K146" s="107"/>
      <c r="L146" s="108"/>
      <c r="M146" s="105"/>
      <c r="N146" s="105"/>
      <c r="O146" s="108"/>
      <c r="P146" s="109"/>
      <c r="Q146" s="109"/>
      <c r="R146" s="110"/>
      <c r="S146" s="111"/>
      <c r="T146" s="109"/>
      <c r="U146" s="112"/>
      <c r="V146" s="25"/>
      <c r="W146" s="113"/>
      <c r="X146" s="25"/>
      <c r="Y146" s="25"/>
      <c r="Z146" s="25"/>
    </row>
    <row r="147" customFormat="false" ht="15.75" hidden="false" customHeight="false" outlineLevel="0" collapsed="false">
      <c r="A147" s="25"/>
      <c r="B147" s="25"/>
      <c r="C147" s="25"/>
      <c r="D147" s="25"/>
      <c r="E147" s="25"/>
      <c r="F147" s="25"/>
      <c r="G147" s="104"/>
      <c r="H147" s="105"/>
      <c r="I147" s="106"/>
      <c r="J147" s="25"/>
      <c r="K147" s="107"/>
      <c r="L147" s="108"/>
      <c r="M147" s="105"/>
      <c r="N147" s="105"/>
      <c r="O147" s="108"/>
      <c r="P147" s="109"/>
      <c r="Q147" s="109"/>
      <c r="R147" s="110"/>
      <c r="S147" s="111"/>
      <c r="T147" s="109"/>
      <c r="U147" s="112"/>
      <c r="V147" s="25"/>
      <c r="W147" s="113"/>
      <c r="X147" s="25"/>
      <c r="Y147" s="25"/>
      <c r="Z147" s="25"/>
    </row>
    <row r="148" customFormat="false" ht="15.75" hidden="false" customHeight="false" outlineLevel="0" collapsed="false">
      <c r="A148" s="25"/>
      <c r="B148" s="25"/>
      <c r="C148" s="25"/>
      <c r="D148" s="25"/>
      <c r="E148" s="25"/>
      <c r="F148" s="25"/>
      <c r="G148" s="104"/>
      <c r="H148" s="105"/>
      <c r="I148" s="106"/>
      <c r="J148" s="25"/>
      <c r="K148" s="107"/>
      <c r="L148" s="108"/>
      <c r="M148" s="105"/>
      <c r="N148" s="105"/>
      <c r="O148" s="108"/>
      <c r="P148" s="109"/>
      <c r="Q148" s="109"/>
      <c r="R148" s="110"/>
      <c r="S148" s="111"/>
      <c r="T148" s="109"/>
      <c r="U148" s="112"/>
      <c r="V148" s="25"/>
      <c r="W148" s="113"/>
      <c r="X148" s="25"/>
      <c r="Y148" s="25"/>
      <c r="Z148" s="25"/>
    </row>
    <row r="149" customFormat="false" ht="15.75" hidden="false" customHeight="false" outlineLevel="0" collapsed="false">
      <c r="A149" s="25"/>
      <c r="B149" s="25"/>
      <c r="C149" s="25"/>
      <c r="D149" s="25"/>
      <c r="E149" s="25"/>
      <c r="F149" s="25"/>
      <c r="G149" s="104"/>
      <c r="H149" s="105"/>
      <c r="I149" s="106"/>
      <c r="J149" s="25"/>
      <c r="K149" s="107"/>
      <c r="L149" s="108"/>
      <c r="M149" s="105"/>
      <c r="N149" s="105"/>
      <c r="O149" s="108"/>
      <c r="P149" s="109"/>
      <c r="Q149" s="109"/>
      <c r="R149" s="110"/>
      <c r="S149" s="111"/>
      <c r="T149" s="109"/>
      <c r="U149" s="112"/>
      <c r="V149" s="25"/>
      <c r="W149" s="113"/>
      <c r="X149" s="25"/>
      <c r="Y149" s="25"/>
      <c r="Z149" s="25"/>
    </row>
    <row r="150" customFormat="false" ht="15.75" hidden="false" customHeight="false" outlineLevel="0" collapsed="false">
      <c r="A150" s="25"/>
      <c r="B150" s="25"/>
      <c r="C150" s="25"/>
      <c r="D150" s="25"/>
      <c r="E150" s="25"/>
      <c r="F150" s="25"/>
      <c r="G150" s="104"/>
      <c r="H150" s="105"/>
      <c r="I150" s="106"/>
      <c r="J150" s="25"/>
      <c r="K150" s="107"/>
      <c r="L150" s="108"/>
      <c r="M150" s="105"/>
      <c r="N150" s="105"/>
      <c r="O150" s="108"/>
      <c r="P150" s="109"/>
      <c r="Q150" s="109"/>
      <c r="R150" s="110"/>
      <c r="S150" s="111"/>
      <c r="T150" s="109"/>
      <c r="U150" s="112"/>
      <c r="V150" s="25"/>
      <c r="W150" s="113"/>
      <c r="X150" s="25"/>
      <c r="Y150" s="25"/>
      <c r="Z150" s="25"/>
    </row>
    <row r="151" customFormat="false" ht="15.75" hidden="false" customHeight="false" outlineLevel="0" collapsed="false">
      <c r="A151" s="25"/>
      <c r="B151" s="25"/>
      <c r="C151" s="25"/>
      <c r="D151" s="25"/>
      <c r="E151" s="25"/>
      <c r="F151" s="25"/>
      <c r="G151" s="104"/>
      <c r="H151" s="105"/>
      <c r="I151" s="106"/>
      <c r="J151" s="25"/>
      <c r="K151" s="107"/>
      <c r="L151" s="108"/>
      <c r="M151" s="105"/>
      <c r="N151" s="105"/>
      <c r="O151" s="108"/>
      <c r="P151" s="109"/>
      <c r="Q151" s="109"/>
      <c r="R151" s="110"/>
      <c r="S151" s="111"/>
      <c r="T151" s="109"/>
      <c r="U151" s="112"/>
      <c r="V151" s="25"/>
      <c r="W151" s="113"/>
      <c r="X151" s="25"/>
      <c r="Y151" s="25"/>
      <c r="Z151" s="25"/>
    </row>
    <row r="152" customFormat="false" ht="15.75" hidden="false" customHeight="false" outlineLevel="0" collapsed="false">
      <c r="A152" s="25"/>
      <c r="B152" s="25"/>
      <c r="C152" s="25"/>
      <c r="D152" s="25"/>
      <c r="E152" s="25"/>
      <c r="F152" s="25"/>
      <c r="G152" s="104"/>
      <c r="H152" s="105"/>
      <c r="I152" s="106"/>
      <c r="J152" s="25"/>
      <c r="K152" s="107"/>
      <c r="L152" s="108"/>
      <c r="M152" s="105"/>
      <c r="N152" s="105"/>
      <c r="O152" s="108"/>
      <c r="P152" s="109"/>
      <c r="Q152" s="109"/>
      <c r="R152" s="110"/>
      <c r="S152" s="111"/>
      <c r="T152" s="109"/>
      <c r="U152" s="112"/>
      <c r="V152" s="25"/>
      <c r="W152" s="113"/>
      <c r="X152" s="25"/>
      <c r="Y152" s="25"/>
      <c r="Z152" s="25"/>
    </row>
    <row r="153" customFormat="false" ht="15.75" hidden="false" customHeight="false" outlineLevel="0" collapsed="false">
      <c r="A153" s="25"/>
      <c r="B153" s="25"/>
      <c r="C153" s="25"/>
      <c r="D153" s="25"/>
      <c r="E153" s="25"/>
      <c r="F153" s="25"/>
      <c r="G153" s="104"/>
      <c r="H153" s="105"/>
      <c r="I153" s="106"/>
      <c r="J153" s="25"/>
      <c r="K153" s="107"/>
      <c r="L153" s="108"/>
      <c r="M153" s="105"/>
      <c r="N153" s="105"/>
      <c r="O153" s="108"/>
      <c r="P153" s="109"/>
      <c r="Q153" s="109"/>
      <c r="R153" s="110"/>
      <c r="S153" s="111"/>
      <c r="T153" s="109"/>
      <c r="U153" s="112"/>
      <c r="V153" s="25"/>
      <c r="W153" s="113"/>
      <c r="X153" s="25"/>
      <c r="Y153" s="25"/>
      <c r="Z153" s="25"/>
    </row>
    <row r="154" customFormat="false" ht="15.75" hidden="false" customHeight="false" outlineLevel="0" collapsed="false">
      <c r="A154" s="25"/>
      <c r="B154" s="25"/>
      <c r="C154" s="25"/>
      <c r="D154" s="25"/>
      <c r="E154" s="25"/>
      <c r="F154" s="25"/>
      <c r="G154" s="104"/>
      <c r="H154" s="105"/>
      <c r="I154" s="106"/>
      <c r="J154" s="25"/>
      <c r="K154" s="107"/>
      <c r="L154" s="108"/>
      <c r="M154" s="105"/>
      <c r="N154" s="105"/>
      <c r="O154" s="108"/>
      <c r="P154" s="109"/>
      <c r="Q154" s="109"/>
      <c r="R154" s="110"/>
      <c r="S154" s="111"/>
      <c r="T154" s="109"/>
      <c r="U154" s="112"/>
      <c r="V154" s="25"/>
      <c r="W154" s="113"/>
      <c r="X154" s="25"/>
      <c r="Y154" s="25"/>
      <c r="Z154" s="25"/>
    </row>
    <row r="155" customFormat="false" ht="15.75" hidden="false" customHeight="false" outlineLevel="0" collapsed="false">
      <c r="A155" s="25"/>
      <c r="B155" s="25"/>
      <c r="C155" s="25"/>
      <c r="D155" s="25"/>
      <c r="E155" s="25"/>
      <c r="F155" s="25"/>
      <c r="G155" s="104"/>
      <c r="H155" s="105"/>
      <c r="I155" s="106"/>
      <c r="J155" s="25"/>
      <c r="K155" s="107"/>
      <c r="L155" s="108"/>
      <c r="M155" s="105"/>
      <c r="N155" s="105"/>
      <c r="O155" s="108"/>
      <c r="P155" s="109"/>
      <c r="Q155" s="109"/>
      <c r="R155" s="110"/>
      <c r="S155" s="111"/>
      <c r="T155" s="109"/>
      <c r="U155" s="112"/>
      <c r="V155" s="25"/>
      <c r="W155" s="113"/>
      <c r="X155" s="25"/>
      <c r="Y155" s="25"/>
      <c r="Z155" s="25"/>
    </row>
    <row r="156" customFormat="false" ht="15.75" hidden="false" customHeight="false" outlineLevel="0" collapsed="false">
      <c r="A156" s="25"/>
      <c r="B156" s="25"/>
      <c r="C156" s="25"/>
      <c r="D156" s="25"/>
      <c r="E156" s="25"/>
      <c r="F156" s="25"/>
      <c r="G156" s="104"/>
      <c r="H156" s="105"/>
      <c r="I156" s="106"/>
      <c r="J156" s="25"/>
      <c r="K156" s="107"/>
      <c r="L156" s="108"/>
      <c r="M156" s="105"/>
      <c r="N156" s="105"/>
      <c r="O156" s="108"/>
      <c r="P156" s="109"/>
      <c r="Q156" s="109"/>
      <c r="R156" s="110"/>
      <c r="S156" s="111"/>
      <c r="T156" s="109"/>
      <c r="U156" s="112"/>
      <c r="V156" s="25"/>
      <c r="W156" s="113"/>
      <c r="X156" s="25"/>
      <c r="Y156" s="25"/>
      <c r="Z156" s="25"/>
    </row>
    <row r="157" customFormat="false" ht="15.75" hidden="false" customHeight="false" outlineLevel="0" collapsed="false">
      <c r="A157" s="25"/>
      <c r="B157" s="25"/>
      <c r="C157" s="25"/>
      <c r="D157" s="25"/>
      <c r="E157" s="25"/>
      <c r="F157" s="25"/>
      <c r="G157" s="104"/>
      <c r="H157" s="105"/>
      <c r="I157" s="106"/>
      <c r="J157" s="25"/>
      <c r="K157" s="107"/>
      <c r="L157" s="108"/>
      <c r="M157" s="105"/>
      <c r="N157" s="105"/>
      <c r="O157" s="108"/>
      <c r="P157" s="109"/>
      <c r="Q157" s="109"/>
      <c r="R157" s="110"/>
      <c r="S157" s="111"/>
      <c r="T157" s="109"/>
      <c r="U157" s="112"/>
      <c r="V157" s="25"/>
      <c r="W157" s="113"/>
      <c r="X157" s="25"/>
      <c r="Y157" s="25"/>
      <c r="Z157" s="25"/>
    </row>
    <row r="158" customFormat="false" ht="15.75" hidden="false" customHeight="false" outlineLevel="0" collapsed="false">
      <c r="A158" s="25"/>
      <c r="B158" s="25"/>
      <c r="C158" s="25"/>
      <c r="D158" s="25"/>
      <c r="E158" s="25"/>
      <c r="F158" s="25"/>
      <c r="G158" s="104"/>
      <c r="H158" s="105"/>
      <c r="I158" s="106"/>
      <c r="J158" s="25"/>
      <c r="K158" s="107"/>
      <c r="L158" s="108"/>
      <c r="M158" s="105"/>
      <c r="N158" s="105"/>
      <c r="O158" s="108"/>
      <c r="P158" s="109"/>
      <c r="Q158" s="109"/>
      <c r="R158" s="110"/>
      <c r="S158" s="111"/>
      <c r="T158" s="109"/>
      <c r="U158" s="112"/>
      <c r="V158" s="25"/>
      <c r="W158" s="113"/>
      <c r="X158" s="25"/>
      <c r="Y158" s="25"/>
      <c r="Z158" s="25"/>
    </row>
    <row r="159" customFormat="false" ht="15.75" hidden="false" customHeight="false" outlineLevel="0" collapsed="false">
      <c r="A159" s="25"/>
      <c r="B159" s="25"/>
      <c r="C159" s="25"/>
      <c r="D159" s="25"/>
      <c r="E159" s="25"/>
      <c r="F159" s="25"/>
      <c r="G159" s="104"/>
      <c r="H159" s="105"/>
      <c r="I159" s="106"/>
      <c r="J159" s="25"/>
      <c r="K159" s="107"/>
      <c r="L159" s="108"/>
      <c r="M159" s="105"/>
      <c r="N159" s="105"/>
      <c r="O159" s="108"/>
      <c r="P159" s="109"/>
      <c r="Q159" s="109"/>
      <c r="R159" s="110"/>
      <c r="S159" s="111"/>
      <c r="T159" s="109"/>
      <c r="U159" s="112"/>
      <c r="V159" s="25"/>
      <c r="W159" s="113"/>
      <c r="X159" s="25"/>
      <c r="Y159" s="25"/>
      <c r="Z159" s="25"/>
    </row>
    <row r="160" customFormat="false" ht="15.75" hidden="false" customHeight="false" outlineLevel="0" collapsed="false">
      <c r="A160" s="25"/>
      <c r="B160" s="25"/>
      <c r="C160" s="25"/>
      <c r="D160" s="25"/>
      <c r="E160" s="25"/>
      <c r="F160" s="25"/>
      <c r="G160" s="104"/>
      <c r="H160" s="105"/>
      <c r="I160" s="106"/>
      <c r="J160" s="25"/>
      <c r="K160" s="107"/>
      <c r="L160" s="108"/>
      <c r="M160" s="105"/>
      <c r="N160" s="105"/>
      <c r="O160" s="108"/>
      <c r="P160" s="109"/>
      <c r="Q160" s="109"/>
      <c r="R160" s="110"/>
      <c r="S160" s="111"/>
      <c r="T160" s="109"/>
      <c r="U160" s="112"/>
      <c r="V160" s="25"/>
      <c r="W160" s="113"/>
      <c r="X160" s="25"/>
      <c r="Y160" s="25"/>
      <c r="Z160" s="25"/>
    </row>
    <row r="161" customFormat="false" ht="15.75" hidden="false" customHeight="false" outlineLevel="0" collapsed="false">
      <c r="A161" s="25"/>
      <c r="B161" s="25"/>
      <c r="C161" s="25"/>
      <c r="D161" s="25"/>
      <c r="E161" s="25"/>
      <c r="F161" s="25"/>
      <c r="G161" s="104"/>
      <c r="H161" s="105"/>
      <c r="I161" s="106"/>
      <c r="J161" s="25"/>
      <c r="K161" s="107"/>
      <c r="L161" s="108"/>
      <c r="M161" s="105"/>
      <c r="N161" s="105"/>
      <c r="O161" s="108"/>
      <c r="P161" s="109"/>
      <c r="Q161" s="109"/>
      <c r="R161" s="110"/>
      <c r="S161" s="111"/>
      <c r="T161" s="109"/>
      <c r="U161" s="112"/>
      <c r="V161" s="25"/>
      <c r="W161" s="113"/>
      <c r="X161" s="25"/>
      <c r="Y161" s="25"/>
      <c r="Z161" s="25"/>
    </row>
    <row r="162" customFormat="false" ht="15.75" hidden="false" customHeight="false" outlineLevel="0" collapsed="false">
      <c r="A162" s="25"/>
      <c r="B162" s="25"/>
      <c r="C162" s="25"/>
      <c r="D162" s="25"/>
      <c r="E162" s="25"/>
      <c r="F162" s="25"/>
      <c r="G162" s="104"/>
      <c r="H162" s="105"/>
      <c r="I162" s="106"/>
      <c r="J162" s="25"/>
      <c r="K162" s="107"/>
      <c r="L162" s="108"/>
      <c r="M162" s="105"/>
      <c r="N162" s="105"/>
      <c r="O162" s="108"/>
      <c r="P162" s="109"/>
      <c r="Q162" s="109"/>
      <c r="R162" s="110"/>
      <c r="S162" s="111"/>
      <c r="T162" s="109"/>
      <c r="U162" s="112"/>
      <c r="V162" s="25"/>
      <c r="W162" s="113"/>
      <c r="X162" s="25"/>
      <c r="Y162" s="25"/>
      <c r="Z162" s="25"/>
    </row>
    <row r="163" customFormat="false" ht="15.75" hidden="false" customHeight="false" outlineLevel="0" collapsed="false">
      <c r="A163" s="25"/>
      <c r="B163" s="25"/>
      <c r="C163" s="25"/>
      <c r="D163" s="25"/>
      <c r="E163" s="25"/>
      <c r="F163" s="25"/>
      <c r="G163" s="104"/>
      <c r="H163" s="105"/>
      <c r="I163" s="106"/>
      <c r="J163" s="25"/>
      <c r="K163" s="107"/>
      <c r="L163" s="108"/>
      <c r="M163" s="105"/>
      <c r="N163" s="105"/>
      <c r="O163" s="108"/>
      <c r="P163" s="109"/>
      <c r="Q163" s="109"/>
      <c r="R163" s="110"/>
      <c r="S163" s="111"/>
      <c r="T163" s="109"/>
      <c r="U163" s="112"/>
      <c r="V163" s="25"/>
      <c r="W163" s="113"/>
      <c r="X163" s="25"/>
      <c r="Y163" s="25"/>
      <c r="Z163" s="25"/>
    </row>
    <row r="164" customFormat="false" ht="15.75" hidden="false" customHeight="false" outlineLevel="0" collapsed="false">
      <c r="A164" s="25"/>
      <c r="B164" s="25"/>
      <c r="C164" s="25"/>
      <c r="D164" s="25"/>
      <c r="E164" s="25"/>
      <c r="F164" s="25"/>
      <c r="G164" s="104"/>
      <c r="H164" s="105"/>
      <c r="I164" s="106"/>
      <c r="J164" s="25"/>
      <c r="K164" s="107"/>
      <c r="L164" s="108"/>
      <c r="M164" s="105"/>
      <c r="N164" s="105"/>
      <c r="O164" s="108"/>
      <c r="P164" s="109"/>
      <c r="Q164" s="109"/>
      <c r="R164" s="110"/>
      <c r="S164" s="111"/>
      <c r="T164" s="109"/>
      <c r="U164" s="112"/>
      <c r="V164" s="25"/>
      <c r="W164" s="113"/>
      <c r="X164" s="25"/>
      <c r="Y164" s="25"/>
      <c r="Z164" s="25"/>
    </row>
    <row r="165" customFormat="false" ht="15.75" hidden="false" customHeight="false" outlineLevel="0" collapsed="false">
      <c r="A165" s="25"/>
      <c r="B165" s="25"/>
      <c r="C165" s="25"/>
      <c r="D165" s="25"/>
      <c r="E165" s="25"/>
      <c r="F165" s="25"/>
      <c r="G165" s="104"/>
      <c r="H165" s="105"/>
      <c r="I165" s="106"/>
      <c r="J165" s="25"/>
      <c r="K165" s="107"/>
      <c r="L165" s="108"/>
      <c r="M165" s="105"/>
      <c r="N165" s="105"/>
      <c r="O165" s="108"/>
      <c r="P165" s="109"/>
      <c r="Q165" s="109"/>
      <c r="R165" s="110"/>
      <c r="S165" s="111"/>
      <c r="T165" s="109"/>
      <c r="U165" s="112"/>
      <c r="V165" s="25"/>
      <c r="W165" s="113"/>
      <c r="X165" s="25"/>
      <c r="Y165" s="25"/>
      <c r="Z165" s="25"/>
    </row>
    <row r="166" customFormat="false" ht="15.75" hidden="false" customHeight="false" outlineLevel="0" collapsed="false">
      <c r="A166" s="25"/>
      <c r="B166" s="25"/>
      <c r="C166" s="25"/>
      <c r="D166" s="25"/>
      <c r="E166" s="25"/>
      <c r="F166" s="25"/>
      <c r="G166" s="104"/>
      <c r="H166" s="105"/>
      <c r="I166" s="106"/>
      <c r="J166" s="25"/>
      <c r="K166" s="107"/>
      <c r="L166" s="108"/>
      <c r="M166" s="105"/>
      <c r="N166" s="105"/>
      <c r="O166" s="108"/>
      <c r="P166" s="109"/>
      <c r="Q166" s="109"/>
      <c r="R166" s="110"/>
      <c r="S166" s="111"/>
      <c r="T166" s="109"/>
      <c r="U166" s="112"/>
      <c r="V166" s="25"/>
      <c r="W166" s="113"/>
      <c r="X166" s="25"/>
      <c r="Y166" s="25"/>
      <c r="Z166" s="25"/>
    </row>
    <row r="167" customFormat="false" ht="15.75" hidden="false" customHeight="false" outlineLevel="0" collapsed="false">
      <c r="A167" s="25"/>
      <c r="B167" s="25"/>
      <c r="C167" s="25"/>
      <c r="D167" s="25"/>
      <c r="E167" s="25"/>
      <c r="F167" s="25"/>
      <c r="G167" s="104"/>
      <c r="H167" s="105"/>
      <c r="I167" s="106"/>
      <c r="J167" s="25"/>
      <c r="K167" s="107"/>
      <c r="L167" s="108"/>
      <c r="M167" s="105"/>
      <c r="N167" s="105"/>
      <c r="O167" s="108"/>
      <c r="P167" s="109"/>
      <c r="Q167" s="109"/>
      <c r="R167" s="110"/>
      <c r="S167" s="111"/>
      <c r="T167" s="109"/>
      <c r="U167" s="112"/>
      <c r="V167" s="25"/>
      <c r="W167" s="113"/>
      <c r="X167" s="25"/>
      <c r="Y167" s="25"/>
      <c r="Z167" s="25"/>
    </row>
    <row r="168" customFormat="false" ht="15.75" hidden="false" customHeight="false" outlineLevel="0" collapsed="false">
      <c r="A168" s="25"/>
      <c r="B168" s="25"/>
      <c r="C168" s="25"/>
      <c r="D168" s="25"/>
      <c r="E168" s="25"/>
      <c r="F168" s="25"/>
      <c r="G168" s="104"/>
      <c r="H168" s="105"/>
      <c r="I168" s="106"/>
      <c r="J168" s="25"/>
      <c r="K168" s="107"/>
      <c r="L168" s="108"/>
      <c r="M168" s="105"/>
      <c r="N168" s="105"/>
      <c r="O168" s="108"/>
      <c r="P168" s="109"/>
      <c r="Q168" s="109"/>
      <c r="R168" s="110"/>
      <c r="S168" s="111"/>
      <c r="T168" s="109"/>
      <c r="U168" s="112"/>
      <c r="V168" s="25"/>
      <c r="W168" s="113"/>
      <c r="X168" s="25"/>
      <c r="Y168" s="25"/>
      <c r="Z168" s="25"/>
    </row>
    <row r="169" customFormat="false" ht="15.75" hidden="false" customHeight="false" outlineLevel="0" collapsed="false">
      <c r="A169" s="25"/>
      <c r="B169" s="25"/>
      <c r="C169" s="25"/>
      <c r="D169" s="25"/>
      <c r="E169" s="25"/>
      <c r="F169" s="25"/>
      <c r="G169" s="104"/>
      <c r="H169" s="105"/>
      <c r="I169" s="106"/>
      <c r="J169" s="25"/>
      <c r="K169" s="107"/>
      <c r="L169" s="108"/>
      <c r="M169" s="105"/>
      <c r="N169" s="105"/>
      <c r="O169" s="108"/>
      <c r="P169" s="109"/>
      <c r="Q169" s="109"/>
      <c r="R169" s="110"/>
      <c r="S169" s="111"/>
      <c r="T169" s="109"/>
      <c r="U169" s="112"/>
      <c r="V169" s="25"/>
      <c r="W169" s="113"/>
      <c r="X169" s="25"/>
      <c r="Y169" s="25"/>
      <c r="Z169" s="25"/>
    </row>
    <row r="170" customFormat="false" ht="15.75" hidden="false" customHeight="false" outlineLevel="0" collapsed="false">
      <c r="A170" s="25"/>
      <c r="B170" s="25"/>
      <c r="C170" s="25"/>
      <c r="D170" s="25"/>
      <c r="E170" s="25"/>
      <c r="F170" s="25"/>
      <c r="G170" s="104"/>
      <c r="H170" s="105"/>
      <c r="I170" s="106"/>
      <c r="J170" s="25"/>
      <c r="K170" s="107"/>
      <c r="L170" s="108"/>
      <c r="M170" s="105"/>
      <c r="N170" s="105"/>
      <c r="O170" s="108"/>
      <c r="P170" s="109"/>
      <c r="Q170" s="109"/>
      <c r="R170" s="110"/>
      <c r="S170" s="111"/>
      <c r="T170" s="109"/>
      <c r="U170" s="112"/>
      <c r="V170" s="25"/>
      <c r="W170" s="113"/>
      <c r="X170" s="25"/>
      <c r="Y170" s="25"/>
      <c r="Z170" s="25"/>
    </row>
    <row r="171" customFormat="false" ht="15.75" hidden="false" customHeight="false" outlineLevel="0" collapsed="false">
      <c r="A171" s="25"/>
      <c r="B171" s="25"/>
      <c r="C171" s="25"/>
      <c r="D171" s="25"/>
      <c r="E171" s="25"/>
      <c r="F171" s="25"/>
      <c r="G171" s="104"/>
      <c r="H171" s="105"/>
      <c r="I171" s="106"/>
      <c r="J171" s="25"/>
      <c r="K171" s="107"/>
      <c r="L171" s="108"/>
      <c r="M171" s="105"/>
      <c r="N171" s="105"/>
      <c r="O171" s="108"/>
      <c r="P171" s="109"/>
      <c r="Q171" s="109"/>
      <c r="R171" s="110"/>
      <c r="S171" s="111"/>
      <c r="T171" s="109"/>
      <c r="U171" s="112"/>
      <c r="V171" s="25"/>
      <c r="W171" s="113"/>
      <c r="X171" s="25"/>
      <c r="Y171" s="25"/>
      <c r="Z171" s="25"/>
    </row>
    <row r="172" customFormat="false" ht="15.75" hidden="false" customHeight="false" outlineLevel="0" collapsed="false">
      <c r="A172" s="25"/>
      <c r="B172" s="25"/>
      <c r="C172" s="25"/>
      <c r="D172" s="25"/>
      <c r="E172" s="25"/>
      <c r="F172" s="25"/>
      <c r="G172" s="104"/>
      <c r="H172" s="105"/>
      <c r="I172" s="106"/>
      <c r="J172" s="25"/>
      <c r="K172" s="107"/>
      <c r="L172" s="108"/>
      <c r="M172" s="105"/>
      <c r="N172" s="105"/>
      <c r="O172" s="108"/>
      <c r="P172" s="109"/>
      <c r="Q172" s="109"/>
      <c r="R172" s="110"/>
      <c r="S172" s="111"/>
      <c r="T172" s="109"/>
      <c r="U172" s="112"/>
      <c r="V172" s="25"/>
      <c r="W172" s="113"/>
      <c r="X172" s="25"/>
      <c r="Y172" s="25"/>
      <c r="Z172" s="25"/>
    </row>
    <row r="173" customFormat="false" ht="15.75" hidden="false" customHeight="false" outlineLevel="0" collapsed="false">
      <c r="A173" s="25"/>
      <c r="B173" s="25"/>
      <c r="C173" s="25"/>
      <c r="D173" s="25"/>
      <c r="E173" s="25"/>
      <c r="F173" s="25"/>
      <c r="G173" s="104"/>
      <c r="H173" s="105"/>
      <c r="I173" s="106"/>
      <c r="J173" s="25"/>
      <c r="K173" s="107"/>
      <c r="L173" s="108"/>
      <c r="M173" s="105"/>
      <c r="N173" s="105"/>
      <c r="O173" s="108"/>
      <c r="P173" s="109"/>
      <c r="Q173" s="109"/>
      <c r="R173" s="110"/>
      <c r="S173" s="111"/>
      <c r="T173" s="109"/>
      <c r="U173" s="112"/>
      <c r="V173" s="25"/>
      <c r="W173" s="113"/>
      <c r="X173" s="25"/>
      <c r="Y173" s="25"/>
      <c r="Z173" s="25"/>
    </row>
    <row r="174" customFormat="false" ht="15.75" hidden="false" customHeight="false" outlineLevel="0" collapsed="false">
      <c r="A174" s="25"/>
      <c r="B174" s="25"/>
      <c r="C174" s="25"/>
      <c r="D174" s="25"/>
      <c r="E174" s="25"/>
      <c r="F174" s="25"/>
      <c r="G174" s="104"/>
      <c r="H174" s="105"/>
      <c r="I174" s="106"/>
      <c r="J174" s="25"/>
      <c r="K174" s="107"/>
      <c r="L174" s="108"/>
      <c r="M174" s="105"/>
      <c r="N174" s="105"/>
      <c r="O174" s="108"/>
      <c r="P174" s="109"/>
      <c r="Q174" s="109"/>
      <c r="R174" s="110"/>
      <c r="S174" s="111"/>
      <c r="T174" s="109"/>
      <c r="U174" s="112"/>
      <c r="V174" s="25"/>
      <c r="W174" s="113"/>
      <c r="X174" s="25"/>
      <c r="Y174" s="25"/>
      <c r="Z174" s="25"/>
    </row>
    <row r="175" customFormat="false" ht="15.75" hidden="false" customHeight="false" outlineLevel="0" collapsed="false">
      <c r="A175" s="25"/>
      <c r="B175" s="25"/>
      <c r="C175" s="25"/>
      <c r="D175" s="25"/>
      <c r="E175" s="25"/>
      <c r="F175" s="25"/>
      <c r="G175" s="104"/>
      <c r="H175" s="105"/>
      <c r="I175" s="106"/>
      <c r="J175" s="25"/>
      <c r="K175" s="107"/>
      <c r="L175" s="108"/>
      <c r="M175" s="105"/>
      <c r="N175" s="105"/>
      <c r="O175" s="108"/>
      <c r="P175" s="109"/>
      <c r="Q175" s="109"/>
      <c r="R175" s="110"/>
      <c r="S175" s="111"/>
      <c r="T175" s="109"/>
      <c r="U175" s="112"/>
      <c r="V175" s="25"/>
      <c r="W175" s="113"/>
      <c r="X175" s="25"/>
      <c r="Y175" s="25"/>
      <c r="Z175" s="25"/>
    </row>
    <row r="176" customFormat="false" ht="15.75" hidden="false" customHeight="false" outlineLevel="0" collapsed="false">
      <c r="A176" s="25"/>
      <c r="B176" s="25"/>
      <c r="C176" s="25"/>
      <c r="D176" s="25"/>
      <c r="E176" s="25"/>
      <c r="F176" s="25"/>
      <c r="G176" s="104"/>
      <c r="H176" s="105"/>
      <c r="I176" s="106"/>
      <c r="J176" s="25"/>
      <c r="K176" s="107"/>
      <c r="L176" s="108"/>
      <c r="M176" s="105"/>
      <c r="N176" s="105"/>
      <c r="O176" s="108"/>
      <c r="P176" s="109"/>
      <c r="Q176" s="109"/>
      <c r="R176" s="110"/>
      <c r="S176" s="111"/>
      <c r="T176" s="109"/>
      <c r="U176" s="112"/>
      <c r="V176" s="25"/>
      <c r="W176" s="113"/>
      <c r="X176" s="25"/>
      <c r="Y176" s="25"/>
      <c r="Z176" s="25"/>
    </row>
    <row r="177" customFormat="false" ht="15.75" hidden="false" customHeight="false" outlineLevel="0" collapsed="false">
      <c r="A177" s="25"/>
      <c r="B177" s="25"/>
      <c r="C177" s="25"/>
      <c r="D177" s="25"/>
      <c r="E177" s="25"/>
      <c r="F177" s="25"/>
      <c r="G177" s="104"/>
      <c r="H177" s="105"/>
      <c r="I177" s="106"/>
      <c r="J177" s="25"/>
      <c r="K177" s="107"/>
      <c r="L177" s="108"/>
      <c r="M177" s="105"/>
      <c r="N177" s="105"/>
      <c r="O177" s="108"/>
      <c r="P177" s="109"/>
      <c r="Q177" s="109"/>
      <c r="R177" s="110"/>
      <c r="S177" s="111"/>
      <c r="T177" s="109"/>
      <c r="U177" s="112"/>
      <c r="V177" s="25"/>
      <c r="W177" s="113"/>
      <c r="X177" s="25"/>
      <c r="Y177" s="25"/>
      <c r="Z177" s="25"/>
    </row>
    <row r="178" customFormat="false" ht="15.75" hidden="false" customHeight="false" outlineLevel="0" collapsed="false">
      <c r="A178" s="25"/>
      <c r="B178" s="25"/>
      <c r="C178" s="25"/>
      <c r="D178" s="25"/>
      <c r="E178" s="25"/>
      <c r="F178" s="25"/>
      <c r="G178" s="104"/>
      <c r="H178" s="105"/>
      <c r="I178" s="106"/>
      <c r="J178" s="25"/>
      <c r="K178" s="107"/>
      <c r="L178" s="108"/>
      <c r="M178" s="105"/>
      <c r="N178" s="105"/>
      <c r="O178" s="108"/>
      <c r="P178" s="109"/>
      <c r="Q178" s="109"/>
      <c r="R178" s="110"/>
      <c r="S178" s="111"/>
      <c r="T178" s="109"/>
      <c r="U178" s="112"/>
      <c r="V178" s="25"/>
      <c r="W178" s="113"/>
      <c r="X178" s="25"/>
      <c r="Y178" s="25"/>
      <c r="Z178" s="25"/>
    </row>
    <row r="179" customFormat="false" ht="15.75" hidden="false" customHeight="false" outlineLevel="0" collapsed="false">
      <c r="A179" s="25"/>
      <c r="B179" s="25"/>
      <c r="C179" s="25"/>
      <c r="D179" s="25"/>
      <c r="E179" s="25"/>
      <c r="F179" s="25"/>
      <c r="G179" s="104"/>
      <c r="H179" s="105"/>
      <c r="I179" s="106"/>
      <c r="J179" s="25"/>
      <c r="K179" s="107"/>
      <c r="L179" s="108"/>
      <c r="M179" s="105"/>
      <c r="N179" s="105"/>
      <c r="O179" s="108"/>
      <c r="P179" s="109"/>
      <c r="Q179" s="109"/>
      <c r="R179" s="110"/>
      <c r="S179" s="111"/>
      <c r="T179" s="109"/>
      <c r="U179" s="112"/>
      <c r="V179" s="25"/>
      <c r="W179" s="113"/>
      <c r="X179" s="25"/>
      <c r="Y179" s="25"/>
      <c r="Z179" s="25"/>
    </row>
    <row r="180" customFormat="false" ht="15.75" hidden="false" customHeight="false" outlineLevel="0" collapsed="false">
      <c r="A180" s="25"/>
      <c r="B180" s="25"/>
      <c r="C180" s="25"/>
      <c r="D180" s="25"/>
      <c r="E180" s="25"/>
      <c r="F180" s="25"/>
      <c r="G180" s="104"/>
      <c r="H180" s="105"/>
      <c r="I180" s="106"/>
      <c r="J180" s="25"/>
      <c r="K180" s="107"/>
      <c r="L180" s="108"/>
      <c r="M180" s="105"/>
      <c r="N180" s="105"/>
      <c r="O180" s="108"/>
      <c r="P180" s="109"/>
      <c r="Q180" s="109"/>
      <c r="R180" s="110"/>
      <c r="S180" s="111"/>
      <c r="T180" s="109"/>
      <c r="U180" s="112"/>
      <c r="V180" s="25"/>
      <c r="W180" s="113"/>
      <c r="X180" s="25"/>
      <c r="Y180" s="25"/>
      <c r="Z180" s="25"/>
    </row>
    <row r="181" customFormat="false" ht="15.75" hidden="false" customHeight="false" outlineLevel="0" collapsed="false">
      <c r="A181" s="25"/>
      <c r="B181" s="25"/>
      <c r="C181" s="25"/>
      <c r="D181" s="25"/>
      <c r="E181" s="25"/>
      <c r="F181" s="25"/>
      <c r="G181" s="104"/>
      <c r="H181" s="105"/>
      <c r="I181" s="106"/>
      <c r="J181" s="25"/>
      <c r="K181" s="107"/>
      <c r="L181" s="108"/>
      <c r="M181" s="105"/>
      <c r="N181" s="105"/>
      <c r="O181" s="108"/>
      <c r="P181" s="109"/>
      <c r="Q181" s="109"/>
      <c r="R181" s="110"/>
      <c r="S181" s="111"/>
      <c r="T181" s="109"/>
      <c r="U181" s="112"/>
      <c r="V181" s="25"/>
      <c r="W181" s="113"/>
      <c r="X181" s="25"/>
      <c r="Y181" s="25"/>
      <c r="Z181" s="25"/>
    </row>
    <row r="182" customFormat="false" ht="15.75" hidden="false" customHeight="false" outlineLevel="0" collapsed="false">
      <c r="A182" s="25"/>
      <c r="B182" s="25"/>
      <c r="C182" s="25"/>
      <c r="D182" s="25"/>
      <c r="E182" s="25"/>
      <c r="F182" s="25"/>
      <c r="G182" s="104"/>
      <c r="H182" s="105"/>
      <c r="I182" s="106"/>
      <c r="J182" s="25"/>
      <c r="K182" s="107"/>
      <c r="L182" s="108"/>
      <c r="M182" s="105"/>
      <c r="N182" s="105"/>
      <c r="O182" s="108"/>
      <c r="P182" s="109"/>
      <c r="Q182" s="109"/>
      <c r="R182" s="110"/>
      <c r="S182" s="111"/>
      <c r="T182" s="109"/>
      <c r="U182" s="112"/>
      <c r="V182" s="25"/>
      <c r="W182" s="113"/>
      <c r="X182" s="25"/>
      <c r="Y182" s="25"/>
      <c r="Z182" s="25"/>
    </row>
    <row r="183" customFormat="false" ht="15.75" hidden="false" customHeight="false" outlineLevel="0" collapsed="false">
      <c r="A183" s="25"/>
      <c r="B183" s="25"/>
      <c r="C183" s="25"/>
      <c r="D183" s="25"/>
      <c r="E183" s="25"/>
      <c r="F183" s="25"/>
      <c r="G183" s="104"/>
      <c r="H183" s="105"/>
      <c r="I183" s="106"/>
      <c r="J183" s="25"/>
      <c r="K183" s="107"/>
      <c r="L183" s="108"/>
      <c r="M183" s="105"/>
      <c r="N183" s="105"/>
      <c r="O183" s="108"/>
      <c r="P183" s="109"/>
      <c r="Q183" s="109"/>
      <c r="R183" s="110"/>
      <c r="S183" s="111"/>
      <c r="T183" s="109"/>
      <c r="U183" s="112"/>
      <c r="V183" s="25"/>
      <c r="W183" s="113"/>
      <c r="X183" s="25"/>
      <c r="Y183" s="25"/>
      <c r="Z183" s="25"/>
    </row>
    <row r="184" customFormat="false" ht="15.75" hidden="false" customHeight="false" outlineLevel="0" collapsed="false">
      <c r="A184" s="25"/>
      <c r="B184" s="25"/>
      <c r="C184" s="25"/>
      <c r="D184" s="25"/>
      <c r="E184" s="25"/>
      <c r="F184" s="25"/>
      <c r="G184" s="104"/>
      <c r="H184" s="105"/>
      <c r="I184" s="106"/>
      <c r="J184" s="25"/>
      <c r="K184" s="107"/>
      <c r="L184" s="108"/>
      <c r="M184" s="105"/>
      <c r="N184" s="105"/>
      <c r="O184" s="108"/>
      <c r="P184" s="109"/>
      <c r="Q184" s="109"/>
      <c r="R184" s="110"/>
      <c r="S184" s="111"/>
      <c r="T184" s="109"/>
      <c r="U184" s="112"/>
      <c r="V184" s="25"/>
      <c r="W184" s="113"/>
      <c r="X184" s="25"/>
      <c r="Y184" s="25"/>
      <c r="Z184" s="25"/>
    </row>
    <row r="185" customFormat="false" ht="15.75" hidden="false" customHeight="false" outlineLevel="0" collapsed="false">
      <c r="A185" s="25"/>
      <c r="B185" s="25"/>
      <c r="C185" s="25"/>
      <c r="D185" s="25"/>
      <c r="E185" s="25"/>
      <c r="F185" s="25"/>
      <c r="G185" s="104"/>
      <c r="H185" s="105"/>
      <c r="I185" s="106"/>
      <c r="J185" s="25"/>
      <c r="K185" s="107"/>
      <c r="L185" s="108"/>
      <c r="M185" s="105"/>
      <c r="N185" s="105"/>
      <c r="O185" s="108"/>
      <c r="P185" s="109"/>
      <c r="Q185" s="109"/>
      <c r="R185" s="110"/>
      <c r="S185" s="111"/>
      <c r="T185" s="109"/>
      <c r="U185" s="112"/>
      <c r="V185" s="25"/>
      <c r="W185" s="113"/>
      <c r="X185" s="25"/>
      <c r="Y185" s="25"/>
      <c r="Z185" s="25"/>
    </row>
    <row r="186" customFormat="false" ht="15.75" hidden="false" customHeight="false" outlineLevel="0" collapsed="false">
      <c r="A186" s="25"/>
      <c r="B186" s="25"/>
      <c r="C186" s="25"/>
      <c r="D186" s="25"/>
      <c r="E186" s="25"/>
      <c r="F186" s="25"/>
      <c r="G186" s="104"/>
      <c r="H186" s="105"/>
      <c r="I186" s="106"/>
      <c r="J186" s="25"/>
      <c r="K186" s="107"/>
      <c r="L186" s="108"/>
      <c r="M186" s="105"/>
      <c r="N186" s="105"/>
      <c r="O186" s="108"/>
      <c r="P186" s="109"/>
      <c r="Q186" s="109"/>
      <c r="R186" s="110"/>
      <c r="S186" s="111"/>
      <c r="T186" s="109"/>
      <c r="U186" s="112"/>
      <c r="V186" s="25"/>
      <c r="W186" s="113"/>
      <c r="X186" s="25"/>
      <c r="Y186" s="25"/>
      <c r="Z186" s="25"/>
    </row>
    <row r="187" customFormat="false" ht="15.75" hidden="false" customHeight="false" outlineLevel="0" collapsed="false">
      <c r="A187" s="25"/>
      <c r="B187" s="25"/>
      <c r="C187" s="25"/>
      <c r="D187" s="25"/>
      <c r="E187" s="25"/>
      <c r="F187" s="25"/>
      <c r="G187" s="104"/>
      <c r="H187" s="105"/>
      <c r="I187" s="106"/>
      <c r="J187" s="25"/>
      <c r="K187" s="107"/>
      <c r="L187" s="108"/>
      <c r="M187" s="105"/>
      <c r="N187" s="105"/>
      <c r="O187" s="108"/>
      <c r="P187" s="109"/>
      <c r="Q187" s="109"/>
      <c r="R187" s="110"/>
      <c r="S187" s="111"/>
      <c r="T187" s="109"/>
      <c r="U187" s="112"/>
      <c r="V187" s="25"/>
      <c r="W187" s="113"/>
      <c r="X187" s="25"/>
      <c r="Y187" s="25"/>
      <c r="Z187" s="25"/>
    </row>
    <row r="188" customFormat="false" ht="15.75" hidden="false" customHeight="false" outlineLevel="0" collapsed="false">
      <c r="A188" s="25"/>
      <c r="B188" s="25"/>
      <c r="C188" s="25"/>
      <c r="D188" s="25"/>
      <c r="E188" s="25"/>
      <c r="F188" s="25"/>
      <c r="G188" s="104"/>
      <c r="H188" s="105"/>
      <c r="I188" s="106"/>
      <c r="J188" s="25"/>
      <c r="K188" s="107"/>
      <c r="L188" s="108"/>
      <c r="M188" s="105"/>
      <c r="N188" s="105"/>
      <c r="O188" s="108"/>
      <c r="P188" s="109"/>
      <c r="Q188" s="109"/>
      <c r="R188" s="110"/>
      <c r="S188" s="111"/>
      <c r="T188" s="109"/>
      <c r="U188" s="112"/>
      <c r="V188" s="25"/>
      <c r="W188" s="113"/>
      <c r="X188" s="25"/>
      <c r="Y188" s="25"/>
      <c r="Z188" s="25"/>
    </row>
    <row r="189" customFormat="false" ht="15.75" hidden="false" customHeight="false" outlineLevel="0" collapsed="false">
      <c r="A189" s="25"/>
      <c r="B189" s="25"/>
      <c r="C189" s="25"/>
      <c r="D189" s="25"/>
      <c r="E189" s="25"/>
      <c r="F189" s="25"/>
      <c r="G189" s="104"/>
      <c r="H189" s="105"/>
      <c r="I189" s="106"/>
      <c r="J189" s="25"/>
      <c r="K189" s="107"/>
      <c r="L189" s="108"/>
      <c r="M189" s="105"/>
      <c r="N189" s="105"/>
      <c r="O189" s="108"/>
      <c r="P189" s="109"/>
      <c r="Q189" s="109"/>
      <c r="R189" s="110"/>
      <c r="S189" s="111"/>
      <c r="T189" s="109"/>
      <c r="U189" s="112"/>
      <c r="V189" s="25"/>
      <c r="W189" s="113"/>
      <c r="X189" s="25"/>
      <c r="Y189" s="25"/>
      <c r="Z189" s="25"/>
    </row>
    <row r="190" customFormat="false" ht="15.75" hidden="false" customHeight="false" outlineLevel="0" collapsed="false">
      <c r="A190" s="25"/>
      <c r="B190" s="25"/>
      <c r="C190" s="25"/>
      <c r="D190" s="25"/>
      <c r="E190" s="25"/>
      <c r="F190" s="25"/>
      <c r="G190" s="104"/>
      <c r="H190" s="105"/>
      <c r="I190" s="106"/>
      <c r="J190" s="25"/>
      <c r="K190" s="107"/>
      <c r="L190" s="108"/>
      <c r="M190" s="105"/>
      <c r="N190" s="105"/>
      <c r="O190" s="108"/>
      <c r="P190" s="109"/>
      <c r="Q190" s="109"/>
      <c r="R190" s="110"/>
      <c r="S190" s="111"/>
      <c r="T190" s="109"/>
      <c r="U190" s="112"/>
      <c r="V190" s="25"/>
      <c r="W190" s="113"/>
      <c r="X190" s="25"/>
      <c r="Y190" s="25"/>
      <c r="Z190" s="25"/>
    </row>
    <row r="191" customFormat="false" ht="15.75" hidden="false" customHeight="false" outlineLevel="0" collapsed="false">
      <c r="A191" s="25"/>
      <c r="B191" s="25"/>
      <c r="C191" s="25"/>
      <c r="D191" s="25"/>
      <c r="E191" s="25"/>
      <c r="F191" s="25"/>
      <c r="G191" s="104"/>
      <c r="H191" s="105"/>
      <c r="I191" s="106"/>
      <c r="J191" s="25"/>
      <c r="K191" s="107"/>
      <c r="L191" s="108"/>
      <c r="M191" s="105"/>
      <c r="N191" s="105"/>
      <c r="O191" s="108"/>
      <c r="P191" s="109"/>
      <c r="Q191" s="109"/>
      <c r="R191" s="110"/>
      <c r="S191" s="111"/>
      <c r="T191" s="109"/>
      <c r="U191" s="112"/>
      <c r="V191" s="25"/>
      <c r="W191" s="113"/>
      <c r="X191" s="25"/>
      <c r="Y191" s="25"/>
      <c r="Z191" s="25"/>
    </row>
    <row r="192" customFormat="false" ht="15.75" hidden="false" customHeight="false" outlineLevel="0" collapsed="false">
      <c r="A192" s="25"/>
      <c r="B192" s="25"/>
      <c r="C192" s="25"/>
      <c r="D192" s="25"/>
      <c r="E192" s="25"/>
      <c r="F192" s="25"/>
      <c r="G192" s="104"/>
      <c r="H192" s="105"/>
      <c r="I192" s="106"/>
      <c r="J192" s="25"/>
      <c r="K192" s="107"/>
      <c r="L192" s="108"/>
      <c r="M192" s="105"/>
      <c r="N192" s="105"/>
      <c r="O192" s="108"/>
      <c r="P192" s="109"/>
      <c r="Q192" s="109"/>
      <c r="R192" s="110"/>
      <c r="S192" s="111"/>
      <c r="T192" s="109"/>
      <c r="U192" s="112"/>
      <c r="V192" s="25"/>
      <c r="W192" s="113"/>
      <c r="X192" s="25"/>
      <c r="Y192" s="25"/>
      <c r="Z192" s="25"/>
    </row>
    <row r="193" customFormat="false" ht="15.75" hidden="false" customHeight="false" outlineLevel="0" collapsed="false">
      <c r="A193" s="25"/>
      <c r="B193" s="25"/>
      <c r="C193" s="25"/>
      <c r="D193" s="25"/>
      <c r="E193" s="25"/>
      <c r="F193" s="25"/>
      <c r="G193" s="104"/>
      <c r="H193" s="105"/>
      <c r="I193" s="106"/>
      <c r="J193" s="25"/>
      <c r="K193" s="107"/>
      <c r="L193" s="108"/>
      <c r="M193" s="105"/>
      <c r="N193" s="105"/>
      <c r="O193" s="108"/>
      <c r="P193" s="109"/>
      <c r="Q193" s="109"/>
      <c r="R193" s="110"/>
      <c r="S193" s="111"/>
      <c r="T193" s="109"/>
      <c r="U193" s="112"/>
      <c r="V193" s="25"/>
      <c r="W193" s="113"/>
      <c r="X193" s="25"/>
      <c r="Y193" s="25"/>
      <c r="Z193" s="25"/>
    </row>
    <row r="194" customFormat="false" ht="15.75" hidden="false" customHeight="false" outlineLevel="0" collapsed="false">
      <c r="A194" s="25"/>
      <c r="B194" s="25"/>
      <c r="C194" s="25"/>
      <c r="D194" s="25"/>
      <c r="E194" s="25"/>
      <c r="F194" s="25"/>
      <c r="G194" s="104"/>
      <c r="H194" s="105"/>
      <c r="I194" s="106"/>
      <c r="J194" s="25"/>
      <c r="K194" s="107"/>
      <c r="L194" s="108"/>
      <c r="M194" s="105"/>
      <c r="N194" s="105"/>
      <c r="O194" s="108"/>
      <c r="P194" s="109"/>
      <c r="Q194" s="109"/>
      <c r="R194" s="110"/>
      <c r="S194" s="111"/>
      <c r="T194" s="109"/>
      <c r="U194" s="112"/>
      <c r="V194" s="25"/>
      <c r="W194" s="113"/>
      <c r="X194" s="25"/>
      <c r="Y194" s="25"/>
      <c r="Z194" s="25"/>
    </row>
    <row r="195" customFormat="false" ht="15.75" hidden="false" customHeight="false" outlineLevel="0" collapsed="false">
      <c r="A195" s="25"/>
      <c r="B195" s="25"/>
      <c r="C195" s="25"/>
      <c r="D195" s="25"/>
      <c r="E195" s="25"/>
      <c r="F195" s="25"/>
      <c r="G195" s="104"/>
      <c r="H195" s="105"/>
      <c r="I195" s="106"/>
      <c r="J195" s="25"/>
      <c r="K195" s="107"/>
      <c r="L195" s="108"/>
      <c r="M195" s="105"/>
      <c r="N195" s="105"/>
      <c r="O195" s="108"/>
      <c r="P195" s="109"/>
      <c r="Q195" s="109"/>
      <c r="R195" s="110"/>
      <c r="S195" s="111"/>
      <c r="T195" s="109"/>
      <c r="U195" s="112"/>
      <c r="V195" s="25"/>
      <c r="W195" s="113"/>
      <c r="X195" s="25"/>
      <c r="Y195" s="25"/>
      <c r="Z195" s="25"/>
    </row>
    <row r="196" customFormat="false" ht="15.75" hidden="false" customHeight="false" outlineLevel="0" collapsed="false">
      <c r="A196" s="25"/>
      <c r="B196" s="25"/>
      <c r="C196" s="25"/>
      <c r="D196" s="25"/>
      <c r="E196" s="25"/>
      <c r="F196" s="25"/>
      <c r="G196" s="104"/>
      <c r="H196" s="105"/>
      <c r="I196" s="106"/>
      <c r="J196" s="25"/>
      <c r="K196" s="107"/>
      <c r="L196" s="108"/>
      <c r="M196" s="105"/>
      <c r="N196" s="105"/>
      <c r="O196" s="108"/>
      <c r="P196" s="109"/>
      <c r="Q196" s="109"/>
      <c r="R196" s="110"/>
      <c r="S196" s="111"/>
      <c r="T196" s="109"/>
      <c r="U196" s="112"/>
      <c r="V196" s="25"/>
      <c r="W196" s="113"/>
      <c r="X196" s="25"/>
      <c r="Y196" s="25"/>
      <c r="Z196" s="25"/>
    </row>
    <row r="197" customFormat="false" ht="15.75" hidden="false" customHeight="false" outlineLevel="0" collapsed="false">
      <c r="A197" s="25"/>
      <c r="B197" s="25"/>
      <c r="C197" s="25"/>
      <c r="D197" s="25"/>
      <c r="E197" s="25"/>
      <c r="F197" s="25"/>
      <c r="G197" s="104"/>
      <c r="H197" s="105"/>
      <c r="I197" s="106"/>
      <c r="J197" s="25"/>
      <c r="K197" s="107"/>
      <c r="L197" s="108"/>
      <c r="M197" s="105"/>
      <c r="N197" s="105"/>
      <c r="O197" s="108"/>
      <c r="P197" s="109"/>
      <c r="Q197" s="109"/>
      <c r="R197" s="110"/>
      <c r="S197" s="111"/>
      <c r="T197" s="109"/>
      <c r="U197" s="112"/>
      <c r="V197" s="25"/>
      <c r="W197" s="113"/>
      <c r="X197" s="25"/>
      <c r="Y197" s="25"/>
      <c r="Z197" s="25"/>
    </row>
    <row r="198" customFormat="false" ht="15.75" hidden="false" customHeight="false" outlineLevel="0" collapsed="false">
      <c r="A198" s="25"/>
      <c r="B198" s="25"/>
      <c r="C198" s="25"/>
      <c r="D198" s="25"/>
      <c r="E198" s="25"/>
      <c r="F198" s="25"/>
      <c r="G198" s="104"/>
      <c r="H198" s="105"/>
      <c r="I198" s="106"/>
      <c r="J198" s="25"/>
      <c r="K198" s="107"/>
      <c r="L198" s="108"/>
      <c r="M198" s="105"/>
      <c r="N198" s="105"/>
      <c r="O198" s="108"/>
      <c r="P198" s="109"/>
      <c r="Q198" s="109"/>
      <c r="R198" s="110"/>
      <c r="S198" s="111"/>
      <c r="T198" s="109"/>
      <c r="U198" s="112"/>
      <c r="V198" s="25"/>
      <c r="W198" s="113"/>
      <c r="X198" s="25"/>
      <c r="Y198" s="25"/>
      <c r="Z198" s="25"/>
    </row>
    <row r="199" customFormat="false" ht="15.75" hidden="false" customHeight="false" outlineLevel="0" collapsed="false">
      <c r="A199" s="25"/>
      <c r="B199" s="25"/>
      <c r="C199" s="25"/>
      <c r="D199" s="25"/>
      <c r="E199" s="25"/>
      <c r="F199" s="25"/>
      <c r="G199" s="104"/>
      <c r="H199" s="105"/>
      <c r="I199" s="106"/>
      <c r="J199" s="25"/>
      <c r="K199" s="107"/>
      <c r="L199" s="108"/>
      <c r="M199" s="105"/>
      <c r="N199" s="105"/>
      <c r="O199" s="108"/>
      <c r="P199" s="109"/>
      <c r="Q199" s="109"/>
      <c r="R199" s="110"/>
      <c r="S199" s="111"/>
      <c r="T199" s="109"/>
      <c r="U199" s="112"/>
      <c r="V199" s="25"/>
      <c r="W199" s="113"/>
      <c r="X199" s="25"/>
      <c r="Y199" s="25"/>
      <c r="Z199" s="25"/>
    </row>
    <row r="200" customFormat="false" ht="15.75" hidden="false" customHeight="false" outlineLevel="0" collapsed="false">
      <c r="A200" s="25"/>
      <c r="B200" s="25"/>
      <c r="C200" s="25"/>
      <c r="D200" s="25"/>
      <c r="E200" s="25"/>
      <c r="F200" s="25"/>
      <c r="G200" s="104"/>
      <c r="H200" s="105"/>
      <c r="I200" s="106"/>
      <c r="J200" s="25"/>
      <c r="K200" s="107"/>
      <c r="L200" s="108"/>
      <c r="M200" s="105"/>
      <c r="N200" s="105"/>
      <c r="O200" s="108"/>
      <c r="P200" s="109"/>
      <c r="Q200" s="109"/>
      <c r="R200" s="110"/>
      <c r="S200" s="111"/>
      <c r="T200" s="109"/>
      <c r="U200" s="112"/>
      <c r="V200" s="25"/>
      <c r="W200" s="113"/>
      <c r="X200" s="25"/>
      <c r="Y200" s="25"/>
      <c r="Z200" s="25"/>
    </row>
    <row r="201" customFormat="false" ht="15.75" hidden="false" customHeight="false" outlineLevel="0" collapsed="false">
      <c r="A201" s="25"/>
      <c r="B201" s="25"/>
      <c r="C201" s="25"/>
      <c r="D201" s="25"/>
      <c r="E201" s="25"/>
      <c r="F201" s="25"/>
      <c r="G201" s="104"/>
      <c r="H201" s="105"/>
      <c r="I201" s="106"/>
      <c r="J201" s="25"/>
      <c r="K201" s="107"/>
      <c r="L201" s="108"/>
      <c r="M201" s="105"/>
      <c r="N201" s="105"/>
      <c r="O201" s="108"/>
      <c r="P201" s="109"/>
      <c r="Q201" s="109"/>
      <c r="R201" s="110"/>
      <c r="S201" s="111"/>
      <c r="T201" s="109"/>
      <c r="U201" s="112"/>
      <c r="V201" s="25"/>
      <c r="W201" s="113"/>
      <c r="X201" s="25"/>
      <c r="Y201" s="25"/>
      <c r="Z201" s="25"/>
    </row>
    <row r="202" customFormat="false" ht="15.75" hidden="false" customHeight="false" outlineLevel="0" collapsed="false">
      <c r="A202" s="25"/>
      <c r="B202" s="25"/>
      <c r="C202" s="25"/>
      <c r="D202" s="25"/>
      <c r="E202" s="25"/>
      <c r="F202" s="25"/>
      <c r="G202" s="104"/>
      <c r="H202" s="105"/>
      <c r="I202" s="106"/>
      <c r="J202" s="25"/>
      <c r="K202" s="107"/>
      <c r="L202" s="108"/>
      <c r="M202" s="105"/>
      <c r="N202" s="105"/>
      <c r="O202" s="108"/>
      <c r="P202" s="109"/>
      <c r="Q202" s="109"/>
      <c r="R202" s="110"/>
      <c r="S202" s="111"/>
      <c r="T202" s="109"/>
      <c r="U202" s="112"/>
      <c r="V202" s="25"/>
      <c r="W202" s="113"/>
      <c r="X202" s="25"/>
      <c r="Y202" s="25"/>
      <c r="Z202" s="25"/>
    </row>
    <row r="203" customFormat="false" ht="15.75" hidden="false" customHeight="false" outlineLevel="0" collapsed="false">
      <c r="A203" s="25"/>
      <c r="B203" s="25"/>
      <c r="C203" s="25"/>
      <c r="D203" s="25"/>
      <c r="E203" s="25"/>
      <c r="F203" s="25"/>
      <c r="G203" s="104"/>
      <c r="H203" s="105"/>
      <c r="I203" s="106"/>
      <c r="J203" s="25"/>
      <c r="K203" s="107"/>
      <c r="L203" s="108"/>
      <c r="M203" s="105"/>
      <c r="N203" s="105"/>
      <c r="O203" s="108"/>
      <c r="P203" s="109"/>
      <c r="Q203" s="109"/>
      <c r="R203" s="110"/>
      <c r="S203" s="111"/>
      <c r="T203" s="109"/>
      <c r="U203" s="112"/>
      <c r="V203" s="25"/>
      <c r="W203" s="113"/>
      <c r="X203" s="25"/>
      <c r="Y203" s="25"/>
      <c r="Z203" s="25"/>
    </row>
    <row r="204" customFormat="false" ht="15.75" hidden="false" customHeight="false" outlineLevel="0" collapsed="false">
      <c r="A204" s="25"/>
      <c r="B204" s="25"/>
      <c r="C204" s="25"/>
      <c r="D204" s="25"/>
      <c r="E204" s="25"/>
      <c r="F204" s="25"/>
      <c r="G204" s="104"/>
      <c r="H204" s="105"/>
      <c r="I204" s="106"/>
      <c r="J204" s="25"/>
      <c r="K204" s="107"/>
      <c r="L204" s="108"/>
      <c r="M204" s="105"/>
      <c r="N204" s="105"/>
      <c r="O204" s="108"/>
      <c r="P204" s="109"/>
      <c r="Q204" s="109"/>
      <c r="R204" s="110"/>
      <c r="S204" s="111"/>
      <c r="T204" s="109"/>
      <c r="U204" s="112"/>
      <c r="V204" s="25"/>
      <c r="W204" s="113"/>
      <c r="X204" s="25"/>
      <c r="Y204" s="25"/>
      <c r="Z204" s="25"/>
    </row>
    <row r="205" customFormat="false" ht="15.75" hidden="false" customHeight="false" outlineLevel="0" collapsed="false">
      <c r="A205" s="25"/>
      <c r="B205" s="25"/>
      <c r="C205" s="25"/>
      <c r="D205" s="25"/>
      <c r="E205" s="25"/>
      <c r="F205" s="25"/>
      <c r="G205" s="104"/>
      <c r="H205" s="105"/>
      <c r="I205" s="106"/>
      <c r="J205" s="25"/>
      <c r="K205" s="107"/>
      <c r="L205" s="108"/>
      <c r="M205" s="105"/>
      <c r="N205" s="105"/>
      <c r="O205" s="108"/>
      <c r="P205" s="109"/>
      <c r="Q205" s="109"/>
      <c r="R205" s="110"/>
      <c r="S205" s="111"/>
      <c r="T205" s="109"/>
      <c r="U205" s="112"/>
      <c r="V205" s="25"/>
      <c r="W205" s="113"/>
      <c r="X205" s="25"/>
      <c r="Y205" s="25"/>
      <c r="Z205" s="25"/>
    </row>
    <row r="206" customFormat="false" ht="15.75" hidden="false" customHeight="false" outlineLevel="0" collapsed="false">
      <c r="A206" s="25"/>
      <c r="B206" s="25"/>
      <c r="C206" s="25"/>
      <c r="D206" s="25"/>
      <c r="E206" s="25"/>
      <c r="F206" s="25"/>
      <c r="G206" s="104"/>
      <c r="H206" s="105"/>
      <c r="I206" s="106"/>
      <c r="J206" s="25"/>
      <c r="K206" s="107"/>
      <c r="L206" s="108"/>
      <c r="M206" s="105"/>
      <c r="N206" s="105"/>
      <c r="O206" s="108"/>
      <c r="P206" s="109"/>
      <c r="Q206" s="109"/>
      <c r="R206" s="110"/>
      <c r="S206" s="111"/>
      <c r="T206" s="109"/>
      <c r="U206" s="112"/>
      <c r="V206" s="25"/>
      <c r="W206" s="113"/>
      <c r="X206" s="25"/>
      <c r="Y206" s="25"/>
      <c r="Z206" s="25"/>
    </row>
    <row r="207" customFormat="false" ht="15.75" hidden="false" customHeight="false" outlineLevel="0" collapsed="false">
      <c r="A207" s="25"/>
      <c r="B207" s="25"/>
      <c r="C207" s="25"/>
      <c r="D207" s="25"/>
      <c r="E207" s="25"/>
      <c r="F207" s="25"/>
      <c r="G207" s="104"/>
      <c r="H207" s="105"/>
      <c r="I207" s="106"/>
      <c r="J207" s="25"/>
      <c r="K207" s="107"/>
      <c r="L207" s="108"/>
      <c r="M207" s="105"/>
      <c r="N207" s="105"/>
      <c r="O207" s="108"/>
      <c r="P207" s="109"/>
      <c r="Q207" s="109"/>
      <c r="R207" s="110"/>
      <c r="S207" s="111"/>
      <c r="T207" s="109"/>
      <c r="U207" s="112"/>
      <c r="V207" s="25"/>
      <c r="W207" s="113"/>
      <c r="X207" s="25"/>
      <c r="Y207" s="25"/>
      <c r="Z207" s="25"/>
    </row>
    <row r="208" customFormat="false" ht="15.75" hidden="false" customHeight="false" outlineLevel="0" collapsed="false">
      <c r="A208" s="25"/>
      <c r="B208" s="25"/>
      <c r="C208" s="25"/>
      <c r="D208" s="25"/>
      <c r="E208" s="25"/>
      <c r="F208" s="25"/>
      <c r="G208" s="104"/>
      <c r="H208" s="105"/>
      <c r="I208" s="106"/>
      <c r="J208" s="25"/>
      <c r="K208" s="107"/>
      <c r="L208" s="108"/>
      <c r="M208" s="105"/>
      <c r="N208" s="105"/>
      <c r="O208" s="108"/>
      <c r="P208" s="109"/>
      <c r="Q208" s="109"/>
      <c r="R208" s="110"/>
      <c r="S208" s="111"/>
      <c r="T208" s="109"/>
      <c r="U208" s="112"/>
      <c r="V208" s="25"/>
      <c r="W208" s="113"/>
      <c r="X208" s="25"/>
      <c r="Y208" s="25"/>
      <c r="Z208" s="25"/>
    </row>
    <row r="209" customFormat="false" ht="15.75" hidden="false" customHeight="false" outlineLevel="0" collapsed="false">
      <c r="A209" s="25"/>
      <c r="B209" s="25"/>
      <c r="C209" s="25"/>
      <c r="D209" s="25"/>
      <c r="E209" s="25"/>
      <c r="F209" s="25"/>
      <c r="G209" s="104"/>
      <c r="H209" s="105"/>
      <c r="I209" s="106"/>
      <c r="J209" s="25"/>
      <c r="K209" s="107"/>
      <c r="L209" s="108"/>
      <c r="M209" s="105"/>
      <c r="N209" s="105"/>
      <c r="O209" s="108"/>
      <c r="P209" s="109"/>
      <c r="Q209" s="109"/>
      <c r="R209" s="110"/>
      <c r="S209" s="111"/>
      <c r="T209" s="109"/>
      <c r="U209" s="112"/>
      <c r="V209" s="25"/>
      <c r="W209" s="113"/>
      <c r="X209" s="25"/>
      <c r="Y209" s="25"/>
      <c r="Z209" s="25"/>
    </row>
    <row r="210" customFormat="false" ht="15.75" hidden="false" customHeight="false" outlineLevel="0" collapsed="false">
      <c r="A210" s="25"/>
      <c r="B210" s="25"/>
      <c r="C210" s="25"/>
      <c r="D210" s="25"/>
      <c r="E210" s="25"/>
      <c r="F210" s="25"/>
      <c r="G210" s="104"/>
      <c r="H210" s="105"/>
      <c r="I210" s="106"/>
      <c r="J210" s="25"/>
      <c r="K210" s="107"/>
      <c r="L210" s="108"/>
      <c r="M210" s="105"/>
      <c r="N210" s="105"/>
      <c r="O210" s="108"/>
      <c r="P210" s="109"/>
      <c r="Q210" s="109"/>
      <c r="R210" s="110"/>
      <c r="S210" s="111"/>
      <c r="T210" s="109"/>
      <c r="U210" s="112"/>
      <c r="V210" s="25"/>
      <c r="W210" s="113"/>
      <c r="X210" s="25"/>
      <c r="Y210" s="25"/>
      <c r="Z210" s="25"/>
    </row>
    <row r="211" customFormat="false" ht="15.75" hidden="false" customHeight="false" outlineLevel="0" collapsed="false">
      <c r="A211" s="25"/>
      <c r="B211" s="25"/>
      <c r="C211" s="25"/>
      <c r="D211" s="25"/>
      <c r="E211" s="25"/>
      <c r="F211" s="25"/>
      <c r="G211" s="104"/>
      <c r="H211" s="105"/>
      <c r="I211" s="106"/>
      <c r="J211" s="25"/>
      <c r="K211" s="107"/>
      <c r="L211" s="108"/>
      <c r="M211" s="105"/>
      <c r="N211" s="105"/>
      <c r="O211" s="108"/>
      <c r="P211" s="109"/>
      <c r="Q211" s="109"/>
      <c r="R211" s="110"/>
      <c r="S211" s="111"/>
      <c r="T211" s="109"/>
      <c r="U211" s="112"/>
      <c r="V211" s="25"/>
      <c r="W211" s="113"/>
      <c r="X211" s="25"/>
      <c r="Y211" s="25"/>
      <c r="Z211" s="25"/>
    </row>
    <row r="212" customFormat="false" ht="15.75" hidden="false" customHeight="false" outlineLevel="0" collapsed="false">
      <c r="A212" s="25"/>
      <c r="B212" s="25"/>
      <c r="C212" s="25"/>
      <c r="D212" s="25"/>
      <c r="E212" s="25"/>
      <c r="F212" s="25"/>
      <c r="G212" s="104"/>
      <c r="H212" s="105"/>
      <c r="I212" s="106"/>
      <c r="J212" s="25"/>
      <c r="K212" s="107"/>
      <c r="L212" s="108"/>
      <c r="M212" s="105"/>
      <c r="N212" s="105"/>
      <c r="O212" s="108"/>
      <c r="P212" s="109"/>
      <c r="Q212" s="109"/>
      <c r="R212" s="110"/>
      <c r="S212" s="111"/>
      <c r="T212" s="109"/>
      <c r="U212" s="112"/>
      <c r="V212" s="25"/>
      <c r="W212" s="113"/>
      <c r="X212" s="25"/>
      <c r="Y212" s="25"/>
      <c r="Z212" s="25"/>
    </row>
    <row r="213" customFormat="false" ht="15.75" hidden="false" customHeight="false" outlineLevel="0" collapsed="false">
      <c r="A213" s="25"/>
      <c r="B213" s="25"/>
      <c r="C213" s="25"/>
      <c r="D213" s="25"/>
      <c r="E213" s="25"/>
      <c r="F213" s="25"/>
      <c r="G213" s="104"/>
      <c r="H213" s="105"/>
      <c r="I213" s="106"/>
      <c r="J213" s="25"/>
      <c r="K213" s="107"/>
      <c r="L213" s="108"/>
      <c r="M213" s="105"/>
      <c r="N213" s="105"/>
      <c r="O213" s="108"/>
      <c r="P213" s="109"/>
      <c r="Q213" s="109"/>
      <c r="R213" s="110"/>
      <c r="S213" s="111"/>
      <c r="T213" s="109"/>
      <c r="U213" s="112"/>
      <c r="V213" s="25"/>
      <c r="W213" s="113"/>
      <c r="X213" s="25"/>
      <c r="Y213" s="25"/>
      <c r="Z213" s="25"/>
    </row>
    <row r="214" customFormat="false" ht="15.75" hidden="false" customHeight="false" outlineLevel="0" collapsed="false">
      <c r="A214" s="25"/>
      <c r="B214" s="25"/>
      <c r="C214" s="25"/>
      <c r="D214" s="25"/>
      <c r="E214" s="25"/>
      <c r="F214" s="25"/>
      <c r="G214" s="104"/>
      <c r="H214" s="105"/>
      <c r="I214" s="106"/>
      <c r="J214" s="25"/>
      <c r="K214" s="107"/>
      <c r="L214" s="108"/>
      <c r="M214" s="105"/>
      <c r="N214" s="105"/>
      <c r="O214" s="108"/>
      <c r="P214" s="109"/>
      <c r="Q214" s="109"/>
      <c r="R214" s="110"/>
      <c r="S214" s="111"/>
      <c r="T214" s="109"/>
      <c r="U214" s="112"/>
      <c r="V214" s="25"/>
      <c r="W214" s="113"/>
      <c r="X214" s="25"/>
      <c r="Y214" s="25"/>
      <c r="Z214" s="25"/>
    </row>
    <row r="215" customFormat="false" ht="15.75" hidden="false" customHeight="false" outlineLevel="0" collapsed="false">
      <c r="A215" s="25"/>
      <c r="B215" s="25"/>
      <c r="C215" s="25"/>
      <c r="D215" s="25"/>
      <c r="E215" s="25"/>
      <c r="F215" s="25"/>
      <c r="G215" s="104"/>
      <c r="H215" s="105"/>
      <c r="I215" s="106"/>
      <c r="J215" s="25"/>
      <c r="K215" s="107"/>
      <c r="L215" s="108"/>
      <c r="M215" s="105"/>
      <c r="N215" s="105"/>
      <c r="O215" s="108"/>
      <c r="P215" s="109"/>
      <c r="Q215" s="109"/>
      <c r="R215" s="110"/>
      <c r="S215" s="111"/>
      <c r="T215" s="109"/>
      <c r="U215" s="112"/>
      <c r="V215" s="25"/>
      <c r="W215" s="113"/>
      <c r="X215" s="25"/>
      <c r="Y215" s="25"/>
      <c r="Z215" s="25"/>
    </row>
    <row r="216" customFormat="false" ht="15.75" hidden="false" customHeight="false" outlineLevel="0" collapsed="false">
      <c r="A216" s="25"/>
      <c r="B216" s="25"/>
      <c r="C216" s="25"/>
      <c r="D216" s="25"/>
      <c r="E216" s="25"/>
      <c r="F216" s="25"/>
      <c r="G216" s="104"/>
      <c r="H216" s="105"/>
      <c r="I216" s="106"/>
      <c r="J216" s="25"/>
      <c r="K216" s="107"/>
      <c r="L216" s="108"/>
      <c r="M216" s="105"/>
      <c r="N216" s="105"/>
      <c r="O216" s="108"/>
      <c r="P216" s="109"/>
      <c r="Q216" s="109"/>
      <c r="R216" s="110"/>
      <c r="S216" s="111"/>
      <c r="T216" s="109"/>
      <c r="U216" s="112"/>
      <c r="V216" s="25"/>
      <c r="W216" s="113"/>
      <c r="X216" s="25"/>
      <c r="Y216" s="25"/>
      <c r="Z216" s="25"/>
    </row>
    <row r="217" customFormat="false" ht="15.75" hidden="false" customHeight="false" outlineLevel="0" collapsed="false">
      <c r="A217" s="25"/>
      <c r="B217" s="25"/>
      <c r="C217" s="25"/>
      <c r="D217" s="25"/>
      <c r="E217" s="25"/>
      <c r="F217" s="25"/>
      <c r="G217" s="104"/>
      <c r="H217" s="105"/>
      <c r="I217" s="106"/>
      <c r="J217" s="25"/>
      <c r="K217" s="107"/>
      <c r="L217" s="108"/>
      <c r="M217" s="105"/>
      <c r="N217" s="105"/>
      <c r="O217" s="108"/>
      <c r="P217" s="109"/>
      <c r="Q217" s="109"/>
      <c r="R217" s="110"/>
      <c r="S217" s="111"/>
      <c r="T217" s="109"/>
      <c r="U217" s="112"/>
      <c r="V217" s="25"/>
      <c r="W217" s="113"/>
      <c r="X217" s="25"/>
      <c r="Y217" s="25"/>
      <c r="Z217" s="25"/>
    </row>
    <row r="218" customFormat="false" ht="15.75" hidden="false" customHeight="false" outlineLevel="0" collapsed="false">
      <c r="A218" s="25"/>
      <c r="B218" s="25"/>
      <c r="C218" s="25"/>
      <c r="D218" s="25"/>
      <c r="E218" s="25"/>
      <c r="F218" s="25"/>
      <c r="G218" s="104"/>
      <c r="H218" s="105"/>
      <c r="I218" s="106"/>
      <c r="J218" s="25"/>
      <c r="K218" s="107"/>
      <c r="L218" s="108"/>
      <c r="M218" s="105"/>
      <c r="N218" s="105"/>
      <c r="O218" s="108"/>
      <c r="P218" s="109"/>
      <c r="Q218" s="109"/>
      <c r="R218" s="110"/>
      <c r="S218" s="111"/>
      <c r="T218" s="109"/>
      <c r="U218" s="112"/>
      <c r="V218" s="25"/>
      <c r="W218" s="113"/>
      <c r="X218" s="25"/>
      <c r="Y218" s="25"/>
      <c r="Z218" s="25"/>
    </row>
    <row r="219" customFormat="false" ht="15.75" hidden="false" customHeight="false" outlineLevel="0" collapsed="false">
      <c r="A219" s="25"/>
      <c r="B219" s="25"/>
      <c r="C219" s="25"/>
      <c r="D219" s="25"/>
      <c r="E219" s="25"/>
      <c r="F219" s="25"/>
      <c r="G219" s="104"/>
      <c r="H219" s="105"/>
      <c r="I219" s="106"/>
      <c r="J219" s="25"/>
      <c r="K219" s="107"/>
      <c r="L219" s="108"/>
      <c r="M219" s="105"/>
      <c r="N219" s="105"/>
      <c r="O219" s="108"/>
      <c r="P219" s="109"/>
      <c r="Q219" s="109"/>
      <c r="R219" s="110"/>
      <c r="S219" s="111"/>
      <c r="T219" s="109"/>
      <c r="U219" s="112"/>
      <c r="V219" s="25"/>
      <c r="W219" s="113"/>
      <c r="X219" s="25"/>
      <c r="Y219" s="25"/>
      <c r="Z219" s="25"/>
    </row>
    <row r="220" customFormat="false" ht="15.75" hidden="false" customHeight="false" outlineLevel="0" collapsed="false">
      <c r="A220" s="25"/>
      <c r="B220" s="25"/>
      <c r="C220" s="25"/>
      <c r="D220" s="25"/>
      <c r="E220" s="25"/>
      <c r="F220" s="25"/>
      <c r="G220" s="104"/>
      <c r="H220" s="105"/>
      <c r="I220" s="106"/>
      <c r="J220" s="25"/>
      <c r="K220" s="107"/>
      <c r="L220" s="108"/>
      <c r="M220" s="105"/>
      <c r="N220" s="105"/>
      <c r="O220" s="108"/>
      <c r="P220" s="109"/>
      <c r="Q220" s="109"/>
      <c r="R220" s="110"/>
      <c r="S220" s="111"/>
      <c r="T220" s="109"/>
      <c r="U220" s="112"/>
      <c r="V220" s="25"/>
      <c r="W220" s="113"/>
      <c r="X220" s="25"/>
      <c r="Y220" s="25"/>
      <c r="Z220" s="25"/>
    </row>
    <row r="221" customFormat="false" ht="15.75" hidden="false" customHeight="false" outlineLevel="0" collapsed="false">
      <c r="A221" s="25"/>
      <c r="B221" s="25"/>
      <c r="C221" s="25"/>
      <c r="D221" s="25"/>
      <c r="E221" s="25"/>
      <c r="F221" s="25"/>
      <c r="G221" s="104"/>
      <c r="H221" s="105"/>
      <c r="I221" s="106"/>
      <c r="J221" s="25"/>
      <c r="K221" s="107"/>
      <c r="L221" s="108"/>
      <c r="M221" s="105"/>
      <c r="N221" s="105"/>
      <c r="O221" s="108"/>
      <c r="P221" s="109"/>
      <c r="Q221" s="109"/>
      <c r="R221" s="110"/>
      <c r="S221" s="111"/>
      <c r="T221" s="109"/>
      <c r="U221" s="112"/>
      <c r="V221" s="25"/>
      <c r="W221" s="113"/>
      <c r="X221" s="25"/>
      <c r="Y221" s="25"/>
      <c r="Z221" s="25"/>
    </row>
    <row r="222" customFormat="false" ht="15.75" hidden="false" customHeight="false" outlineLevel="0" collapsed="false">
      <c r="A222" s="25"/>
      <c r="B222" s="25"/>
      <c r="C222" s="25"/>
      <c r="D222" s="25"/>
      <c r="E222" s="25"/>
      <c r="F222" s="25"/>
      <c r="G222" s="104"/>
      <c r="H222" s="105"/>
      <c r="I222" s="106"/>
      <c r="J222" s="25"/>
      <c r="K222" s="107"/>
      <c r="L222" s="108"/>
      <c r="M222" s="105"/>
      <c r="N222" s="105"/>
      <c r="O222" s="108"/>
      <c r="P222" s="109"/>
      <c r="Q222" s="109"/>
      <c r="R222" s="110"/>
      <c r="S222" s="111"/>
      <c r="T222" s="109"/>
      <c r="U222" s="112"/>
      <c r="V222" s="25"/>
      <c r="W222" s="113"/>
      <c r="X222" s="25"/>
      <c r="Y222" s="25"/>
      <c r="Z222" s="25"/>
    </row>
    <row r="223" customFormat="false" ht="15.75" hidden="false" customHeight="false" outlineLevel="0" collapsed="false">
      <c r="A223" s="25"/>
      <c r="B223" s="25"/>
      <c r="C223" s="25"/>
      <c r="D223" s="25"/>
      <c r="E223" s="25"/>
      <c r="F223" s="25"/>
      <c r="G223" s="104"/>
      <c r="H223" s="105"/>
      <c r="I223" s="106"/>
      <c r="J223" s="25"/>
      <c r="K223" s="107"/>
      <c r="L223" s="108"/>
      <c r="M223" s="105"/>
      <c r="N223" s="105"/>
      <c r="O223" s="108"/>
      <c r="P223" s="109"/>
      <c r="Q223" s="109"/>
      <c r="R223" s="110"/>
      <c r="S223" s="111"/>
      <c r="T223" s="109"/>
      <c r="U223" s="112"/>
      <c r="V223" s="25"/>
      <c r="W223" s="113"/>
      <c r="X223" s="25"/>
      <c r="Y223" s="25"/>
      <c r="Z223" s="25"/>
    </row>
    <row r="224" customFormat="false" ht="15.75" hidden="false" customHeight="false" outlineLevel="0" collapsed="false">
      <c r="A224" s="25"/>
      <c r="B224" s="25"/>
      <c r="C224" s="25"/>
      <c r="D224" s="25"/>
      <c r="E224" s="25"/>
      <c r="F224" s="25"/>
      <c r="G224" s="104"/>
      <c r="H224" s="105"/>
      <c r="I224" s="106"/>
      <c r="J224" s="25"/>
      <c r="K224" s="107"/>
      <c r="L224" s="108"/>
      <c r="M224" s="105"/>
      <c r="N224" s="105"/>
      <c r="O224" s="108"/>
      <c r="P224" s="109"/>
      <c r="Q224" s="109"/>
      <c r="R224" s="110"/>
      <c r="S224" s="111"/>
      <c r="T224" s="109"/>
      <c r="U224" s="112"/>
      <c r="V224" s="25"/>
      <c r="W224" s="113"/>
      <c r="X224" s="25"/>
      <c r="Y224" s="25"/>
      <c r="Z224" s="25"/>
    </row>
    <row r="225" customFormat="false" ht="15.75" hidden="false" customHeight="false" outlineLevel="0" collapsed="false">
      <c r="A225" s="25"/>
      <c r="B225" s="25"/>
      <c r="C225" s="25"/>
      <c r="D225" s="25"/>
      <c r="E225" s="25"/>
      <c r="F225" s="25"/>
      <c r="G225" s="104"/>
      <c r="H225" s="105"/>
      <c r="I225" s="106"/>
      <c r="J225" s="25"/>
      <c r="K225" s="107"/>
      <c r="L225" s="108"/>
      <c r="M225" s="105"/>
      <c r="N225" s="105"/>
      <c r="O225" s="108"/>
      <c r="P225" s="109"/>
      <c r="Q225" s="109"/>
      <c r="R225" s="110"/>
      <c r="S225" s="111"/>
      <c r="T225" s="109"/>
      <c r="U225" s="112"/>
      <c r="V225" s="25"/>
      <c r="W225" s="113"/>
      <c r="X225" s="25"/>
      <c r="Y225" s="25"/>
      <c r="Z225" s="25"/>
    </row>
    <row r="226" customFormat="false" ht="15.75" hidden="false" customHeight="false" outlineLevel="0" collapsed="false">
      <c r="A226" s="25"/>
      <c r="B226" s="25"/>
      <c r="C226" s="25"/>
      <c r="D226" s="25"/>
      <c r="E226" s="25"/>
      <c r="F226" s="25"/>
      <c r="G226" s="104"/>
      <c r="H226" s="105"/>
      <c r="I226" s="106"/>
      <c r="J226" s="25"/>
      <c r="K226" s="107"/>
      <c r="L226" s="108"/>
      <c r="M226" s="105"/>
      <c r="N226" s="105"/>
      <c r="O226" s="108"/>
      <c r="P226" s="109"/>
      <c r="Q226" s="109"/>
      <c r="R226" s="110"/>
      <c r="S226" s="111"/>
      <c r="T226" s="109"/>
      <c r="U226" s="112"/>
      <c r="V226" s="25"/>
      <c r="W226" s="113"/>
      <c r="X226" s="25"/>
      <c r="Y226" s="25"/>
      <c r="Z226" s="25"/>
    </row>
    <row r="227" customFormat="false" ht="15.75" hidden="false" customHeight="false" outlineLevel="0" collapsed="false">
      <c r="A227" s="25"/>
      <c r="B227" s="25"/>
      <c r="C227" s="25"/>
      <c r="D227" s="25"/>
      <c r="E227" s="25"/>
      <c r="F227" s="25"/>
      <c r="G227" s="104"/>
      <c r="H227" s="105"/>
      <c r="I227" s="106"/>
      <c r="J227" s="25"/>
      <c r="K227" s="107"/>
      <c r="L227" s="108"/>
      <c r="M227" s="105"/>
      <c r="N227" s="105"/>
      <c r="O227" s="108"/>
      <c r="P227" s="109"/>
      <c r="Q227" s="109"/>
      <c r="R227" s="110"/>
      <c r="S227" s="111"/>
      <c r="T227" s="109"/>
      <c r="U227" s="112"/>
      <c r="V227" s="25"/>
      <c r="W227" s="113"/>
      <c r="X227" s="25"/>
      <c r="Y227" s="25"/>
      <c r="Z227" s="25"/>
    </row>
    <row r="228" customFormat="false" ht="15.75" hidden="false" customHeight="false" outlineLevel="0" collapsed="false">
      <c r="A228" s="25"/>
      <c r="B228" s="25"/>
      <c r="C228" s="25"/>
      <c r="D228" s="25"/>
      <c r="E228" s="25"/>
      <c r="F228" s="25"/>
      <c r="G228" s="104"/>
      <c r="H228" s="105"/>
      <c r="I228" s="106"/>
      <c r="J228" s="25"/>
      <c r="K228" s="107"/>
      <c r="L228" s="108"/>
      <c r="M228" s="105"/>
      <c r="N228" s="105"/>
      <c r="O228" s="108"/>
      <c r="P228" s="109"/>
      <c r="Q228" s="109"/>
      <c r="R228" s="110"/>
      <c r="S228" s="111"/>
      <c r="T228" s="109"/>
      <c r="U228" s="112"/>
      <c r="V228" s="25"/>
      <c r="W228" s="113"/>
      <c r="X228" s="25"/>
      <c r="Y228" s="25"/>
      <c r="Z228" s="25"/>
    </row>
    <row r="229" customFormat="false" ht="15.75" hidden="false" customHeight="false" outlineLevel="0" collapsed="false">
      <c r="A229" s="25"/>
      <c r="B229" s="25"/>
      <c r="C229" s="25"/>
      <c r="D229" s="25"/>
      <c r="E229" s="25"/>
      <c r="F229" s="25"/>
      <c r="G229" s="104"/>
      <c r="H229" s="105"/>
      <c r="I229" s="106"/>
      <c r="J229" s="25"/>
      <c r="K229" s="107"/>
      <c r="L229" s="108"/>
      <c r="M229" s="105"/>
      <c r="N229" s="105"/>
      <c r="O229" s="108"/>
      <c r="P229" s="109"/>
      <c r="Q229" s="109"/>
      <c r="R229" s="110"/>
      <c r="S229" s="111"/>
      <c r="T229" s="109"/>
      <c r="U229" s="112"/>
      <c r="V229" s="25"/>
      <c r="W229" s="113"/>
      <c r="X229" s="25"/>
      <c r="Y229" s="25"/>
      <c r="Z229" s="25"/>
    </row>
    <row r="230" customFormat="false" ht="15.75" hidden="false" customHeight="false" outlineLevel="0" collapsed="false">
      <c r="A230" s="25"/>
      <c r="B230" s="25"/>
      <c r="C230" s="25"/>
      <c r="D230" s="25"/>
      <c r="E230" s="25"/>
      <c r="F230" s="25"/>
      <c r="G230" s="104"/>
      <c r="H230" s="105"/>
      <c r="I230" s="106"/>
      <c r="J230" s="25"/>
      <c r="K230" s="107"/>
      <c r="L230" s="108"/>
      <c r="M230" s="105"/>
      <c r="N230" s="105"/>
      <c r="O230" s="108"/>
      <c r="P230" s="109"/>
      <c r="Q230" s="109"/>
      <c r="R230" s="110"/>
      <c r="S230" s="111"/>
      <c r="T230" s="109"/>
      <c r="U230" s="112"/>
      <c r="V230" s="25"/>
      <c r="W230" s="113"/>
      <c r="X230" s="25"/>
      <c r="Y230" s="25"/>
      <c r="Z230" s="25"/>
    </row>
    <row r="231" customFormat="false" ht="15.75" hidden="false" customHeight="false" outlineLevel="0" collapsed="false">
      <c r="A231" s="25"/>
      <c r="B231" s="25"/>
      <c r="C231" s="25"/>
      <c r="D231" s="25"/>
      <c r="E231" s="25"/>
      <c r="F231" s="25"/>
      <c r="G231" s="104"/>
      <c r="H231" s="105"/>
      <c r="I231" s="106"/>
      <c r="J231" s="25"/>
      <c r="K231" s="107"/>
      <c r="L231" s="108"/>
      <c r="M231" s="105"/>
      <c r="N231" s="105"/>
      <c r="O231" s="108"/>
      <c r="P231" s="109"/>
      <c r="Q231" s="109"/>
      <c r="R231" s="110"/>
      <c r="S231" s="111"/>
      <c r="T231" s="109"/>
      <c r="U231" s="112"/>
      <c r="V231" s="25"/>
      <c r="W231" s="113"/>
      <c r="X231" s="25"/>
      <c r="Y231" s="25"/>
      <c r="Z231" s="25"/>
    </row>
    <row r="232" customFormat="false" ht="15.75" hidden="false" customHeight="false" outlineLevel="0" collapsed="false">
      <c r="A232" s="25"/>
      <c r="B232" s="25"/>
      <c r="C232" s="25"/>
      <c r="D232" s="25"/>
      <c r="E232" s="25"/>
      <c r="F232" s="25"/>
      <c r="G232" s="104"/>
      <c r="H232" s="105"/>
      <c r="I232" s="106"/>
      <c r="J232" s="25"/>
      <c r="K232" s="107"/>
      <c r="L232" s="108"/>
      <c r="M232" s="105"/>
      <c r="N232" s="105"/>
      <c r="O232" s="108"/>
      <c r="P232" s="109"/>
      <c r="Q232" s="109"/>
      <c r="R232" s="110"/>
      <c r="S232" s="111"/>
      <c r="T232" s="109"/>
      <c r="U232" s="112"/>
      <c r="V232" s="25"/>
      <c r="W232" s="113"/>
      <c r="X232" s="25"/>
      <c r="Y232" s="25"/>
      <c r="Z232" s="25"/>
    </row>
    <row r="233" customFormat="false" ht="15.75" hidden="false" customHeight="false" outlineLevel="0" collapsed="false">
      <c r="A233" s="25"/>
      <c r="B233" s="25"/>
      <c r="C233" s="25"/>
      <c r="D233" s="25"/>
      <c r="E233" s="25"/>
      <c r="F233" s="25"/>
      <c r="G233" s="104"/>
      <c r="H233" s="105"/>
      <c r="I233" s="106"/>
      <c r="J233" s="25"/>
      <c r="K233" s="107"/>
      <c r="L233" s="108"/>
      <c r="M233" s="105"/>
      <c r="N233" s="105"/>
      <c r="O233" s="108"/>
      <c r="P233" s="109"/>
      <c r="Q233" s="109"/>
      <c r="R233" s="110"/>
      <c r="S233" s="111"/>
      <c r="T233" s="109"/>
      <c r="U233" s="112"/>
      <c r="V233" s="25"/>
      <c r="W233" s="113"/>
      <c r="X233" s="25"/>
      <c r="Y233" s="25"/>
      <c r="Z233" s="25"/>
    </row>
    <row r="234" customFormat="false" ht="15.75" hidden="false" customHeight="false" outlineLevel="0" collapsed="false">
      <c r="A234" s="25"/>
      <c r="B234" s="25"/>
      <c r="C234" s="25"/>
      <c r="D234" s="25"/>
      <c r="E234" s="25"/>
      <c r="F234" s="25"/>
      <c r="G234" s="104"/>
      <c r="H234" s="105"/>
      <c r="I234" s="106"/>
      <c r="J234" s="25"/>
      <c r="K234" s="107"/>
      <c r="L234" s="108"/>
      <c r="M234" s="105"/>
      <c r="N234" s="105"/>
      <c r="O234" s="108"/>
      <c r="P234" s="109"/>
      <c r="Q234" s="109"/>
      <c r="R234" s="110"/>
      <c r="S234" s="111"/>
      <c r="T234" s="109"/>
      <c r="U234" s="112"/>
      <c r="V234" s="25"/>
      <c r="W234" s="113"/>
      <c r="X234" s="25"/>
      <c r="Y234" s="25"/>
      <c r="Z234" s="25"/>
    </row>
    <row r="235" customFormat="false" ht="15.75" hidden="false" customHeight="false" outlineLevel="0" collapsed="false">
      <c r="A235" s="25"/>
      <c r="B235" s="25"/>
      <c r="C235" s="25"/>
      <c r="D235" s="25"/>
      <c r="E235" s="25"/>
      <c r="F235" s="25"/>
      <c r="G235" s="104"/>
      <c r="H235" s="105"/>
      <c r="I235" s="106"/>
      <c r="J235" s="25"/>
      <c r="K235" s="107"/>
      <c r="L235" s="108"/>
      <c r="M235" s="105"/>
      <c r="N235" s="105"/>
      <c r="O235" s="108"/>
      <c r="P235" s="109"/>
      <c r="Q235" s="109"/>
      <c r="R235" s="110"/>
      <c r="S235" s="111"/>
      <c r="T235" s="109"/>
      <c r="U235" s="112"/>
      <c r="V235" s="25"/>
      <c r="W235" s="113"/>
      <c r="X235" s="25"/>
      <c r="Y235" s="25"/>
      <c r="Z235" s="25"/>
    </row>
    <row r="236" customFormat="false" ht="15.75" hidden="false" customHeight="false" outlineLevel="0" collapsed="false">
      <c r="A236" s="25"/>
      <c r="B236" s="25"/>
      <c r="C236" s="25"/>
      <c r="D236" s="25"/>
      <c r="E236" s="25"/>
      <c r="F236" s="25"/>
      <c r="G236" s="104"/>
      <c r="H236" s="105"/>
      <c r="I236" s="106"/>
      <c r="J236" s="25"/>
      <c r="K236" s="107"/>
      <c r="L236" s="108"/>
      <c r="M236" s="105"/>
      <c r="N236" s="105"/>
      <c r="O236" s="108"/>
      <c r="P236" s="109"/>
      <c r="Q236" s="109"/>
      <c r="R236" s="110"/>
      <c r="S236" s="111"/>
      <c r="T236" s="109"/>
      <c r="U236" s="112"/>
      <c r="V236" s="25"/>
      <c r="W236" s="113"/>
      <c r="X236" s="25"/>
      <c r="Y236" s="25"/>
      <c r="Z236" s="25"/>
    </row>
    <row r="237" customFormat="false" ht="15.75" hidden="false" customHeight="false" outlineLevel="0" collapsed="false">
      <c r="A237" s="25"/>
      <c r="B237" s="25"/>
      <c r="C237" s="25"/>
      <c r="D237" s="25"/>
      <c r="E237" s="25"/>
      <c r="F237" s="25"/>
      <c r="G237" s="104"/>
      <c r="H237" s="105"/>
      <c r="I237" s="106"/>
      <c r="J237" s="25"/>
      <c r="K237" s="107"/>
      <c r="L237" s="108"/>
      <c r="M237" s="105"/>
      <c r="N237" s="105"/>
      <c r="O237" s="108"/>
      <c r="P237" s="109"/>
      <c r="Q237" s="109"/>
      <c r="R237" s="110"/>
      <c r="S237" s="111"/>
      <c r="T237" s="109"/>
      <c r="U237" s="112"/>
      <c r="V237" s="25"/>
      <c r="W237" s="113"/>
      <c r="X237" s="25"/>
      <c r="Y237" s="25"/>
      <c r="Z237" s="25"/>
    </row>
    <row r="238" customFormat="false" ht="15.75" hidden="false" customHeight="false" outlineLevel="0" collapsed="false">
      <c r="A238" s="25"/>
      <c r="B238" s="25"/>
      <c r="C238" s="25"/>
      <c r="D238" s="25"/>
      <c r="E238" s="25"/>
      <c r="F238" s="25"/>
      <c r="G238" s="104"/>
      <c r="H238" s="105"/>
      <c r="I238" s="106"/>
      <c r="J238" s="25"/>
      <c r="K238" s="107"/>
      <c r="L238" s="108"/>
      <c r="M238" s="105"/>
      <c r="N238" s="105"/>
      <c r="O238" s="108"/>
      <c r="P238" s="109"/>
      <c r="Q238" s="109"/>
      <c r="R238" s="110"/>
      <c r="S238" s="111"/>
      <c r="T238" s="109"/>
      <c r="U238" s="112"/>
      <c r="V238" s="25"/>
      <c r="W238" s="113"/>
      <c r="X238" s="25"/>
      <c r="Y238" s="25"/>
      <c r="Z238" s="25"/>
    </row>
    <row r="239" customFormat="false" ht="15.75" hidden="false" customHeight="false" outlineLevel="0" collapsed="false">
      <c r="A239" s="25"/>
      <c r="B239" s="25"/>
      <c r="C239" s="25"/>
      <c r="D239" s="25"/>
      <c r="E239" s="25"/>
      <c r="F239" s="25"/>
      <c r="G239" s="104"/>
      <c r="H239" s="105"/>
      <c r="I239" s="106"/>
      <c r="J239" s="25"/>
      <c r="K239" s="107"/>
      <c r="L239" s="108"/>
      <c r="M239" s="105"/>
      <c r="N239" s="105"/>
      <c r="O239" s="108"/>
      <c r="P239" s="109"/>
      <c r="Q239" s="109"/>
      <c r="R239" s="110"/>
      <c r="S239" s="111"/>
      <c r="T239" s="109"/>
      <c r="U239" s="112"/>
      <c r="V239" s="25"/>
      <c r="W239" s="113"/>
      <c r="X239" s="25"/>
      <c r="Y239" s="25"/>
      <c r="Z239" s="25"/>
    </row>
    <row r="240" customFormat="false" ht="15.75" hidden="false" customHeight="false" outlineLevel="0" collapsed="false">
      <c r="A240" s="25"/>
      <c r="B240" s="25"/>
      <c r="C240" s="25"/>
      <c r="D240" s="25"/>
      <c r="E240" s="25"/>
      <c r="F240" s="25"/>
      <c r="G240" s="104"/>
      <c r="H240" s="105"/>
      <c r="I240" s="106"/>
      <c r="J240" s="25"/>
      <c r="K240" s="107"/>
      <c r="L240" s="108"/>
      <c r="M240" s="105"/>
      <c r="N240" s="105"/>
      <c r="O240" s="108"/>
      <c r="P240" s="109"/>
      <c r="Q240" s="109"/>
      <c r="R240" s="110"/>
      <c r="S240" s="111"/>
      <c r="T240" s="109"/>
      <c r="U240" s="112"/>
      <c r="V240" s="25"/>
      <c r="W240" s="113"/>
      <c r="X240" s="25"/>
      <c r="Y240" s="25"/>
      <c r="Z240" s="25"/>
    </row>
    <row r="241" customFormat="false" ht="15.75" hidden="false" customHeight="false" outlineLevel="0" collapsed="false">
      <c r="A241" s="25"/>
      <c r="B241" s="25"/>
      <c r="C241" s="25"/>
      <c r="D241" s="25"/>
      <c r="E241" s="25"/>
      <c r="F241" s="25"/>
      <c r="G241" s="104"/>
      <c r="H241" s="105"/>
      <c r="I241" s="106"/>
      <c r="J241" s="25"/>
      <c r="K241" s="107"/>
      <c r="L241" s="108"/>
      <c r="M241" s="105"/>
      <c r="N241" s="105"/>
      <c r="O241" s="108"/>
      <c r="P241" s="109"/>
      <c r="Q241" s="109"/>
      <c r="R241" s="110"/>
      <c r="S241" s="111"/>
      <c r="T241" s="109"/>
      <c r="U241" s="112"/>
      <c r="V241" s="25"/>
      <c r="W241" s="113"/>
      <c r="X241" s="25"/>
      <c r="Y241" s="25"/>
      <c r="Z241" s="25"/>
    </row>
    <row r="242" customFormat="false" ht="15.75" hidden="false" customHeight="false" outlineLevel="0" collapsed="false">
      <c r="A242" s="25"/>
      <c r="B242" s="25"/>
      <c r="C242" s="25"/>
      <c r="D242" s="25"/>
      <c r="E242" s="25"/>
      <c r="F242" s="25"/>
      <c r="G242" s="104"/>
      <c r="H242" s="105"/>
      <c r="I242" s="106"/>
      <c r="J242" s="25"/>
      <c r="K242" s="107"/>
      <c r="L242" s="108"/>
      <c r="M242" s="105"/>
      <c r="N242" s="105"/>
      <c r="O242" s="108"/>
      <c r="P242" s="109"/>
      <c r="Q242" s="109"/>
      <c r="R242" s="110"/>
      <c r="S242" s="111"/>
      <c r="T242" s="109"/>
      <c r="U242" s="112"/>
      <c r="V242" s="25"/>
      <c r="W242" s="113"/>
      <c r="X242" s="25"/>
      <c r="Y242" s="25"/>
      <c r="Z242" s="25"/>
    </row>
    <row r="243" customFormat="false" ht="15.75" hidden="false" customHeight="false" outlineLevel="0" collapsed="false">
      <c r="A243" s="25"/>
      <c r="B243" s="25"/>
      <c r="C243" s="25"/>
      <c r="D243" s="25"/>
      <c r="E243" s="25"/>
      <c r="F243" s="25"/>
      <c r="G243" s="104"/>
      <c r="H243" s="105"/>
      <c r="I243" s="106"/>
      <c r="J243" s="25"/>
      <c r="K243" s="107"/>
      <c r="L243" s="108"/>
      <c r="M243" s="105"/>
      <c r="N243" s="105"/>
      <c r="O243" s="108"/>
      <c r="P243" s="109"/>
      <c r="Q243" s="109"/>
      <c r="R243" s="110"/>
      <c r="S243" s="111"/>
      <c r="T243" s="109"/>
      <c r="U243" s="112"/>
      <c r="V243" s="25"/>
      <c r="W243" s="113"/>
      <c r="X243" s="25"/>
      <c r="Y243" s="25"/>
      <c r="Z243" s="25"/>
    </row>
    <row r="244" customFormat="false" ht="15.75" hidden="false" customHeight="false" outlineLevel="0" collapsed="false">
      <c r="A244" s="25"/>
      <c r="B244" s="25"/>
      <c r="C244" s="25"/>
      <c r="D244" s="25"/>
      <c r="E244" s="25"/>
      <c r="F244" s="25"/>
      <c r="G244" s="104"/>
      <c r="H244" s="105"/>
      <c r="I244" s="106"/>
      <c r="J244" s="25"/>
      <c r="K244" s="107"/>
      <c r="L244" s="108"/>
      <c r="M244" s="105"/>
      <c r="N244" s="105"/>
      <c r="O244" s="108"/>
      <c r="P244" s="109"/>
      <c r="Q244" s="109"/>
      <c r="R244" s="110"/>
      <c r="S244" s="111"/>
      <c r="T244" s="109"/>
      <c r="U244" s="112"/>
      <c r="V244" s="25"/>
      <c r="W244" s="113"/>
      <c r="X244" s="25"/>
      <c r="Y244" s="25"/>
      <c r="Z244" s="25"/>
    </row>
    <row r="245" customFormat="false" ht="15.75" hidden="false" customHeight="false" outlineLevel="0" collapsed="false">
      <c r="A245" s="25"/>
      <c r="B245" s="25"/>
      <c r="C245" s="25"/>
      <c r="D245" s="25"/>
      <c r="E245" s="25"/>
      <c r="F245" s="25"/>
      <c r="G245" s="104"/>
      <c r="H245" s="105"/>
      <c r="I245" s="106"/>
      <c r="J245" s="25"/>
      <c r="K245" s="107"/>
      <c r="L245" s="108"/>
      <c r="M245" s="105"/>
      <c r="N245" s="105"/>
      <c r="O245" s="108"/>
      <c r="P245" s="109"/>
      <c r="Q245" s="109"/>
      <c r="R245" s="110"/>
      <c r="S245" s="111"/>
      <c r="T245" s="109"/>
      <c r="U245" s="112"/>
      <c r="V245" s="25"/>
      <c r="W245" s="113"/>
      <c r="X245" s="25"/>
      <c r="Y245" s="25"/>
      <c r="Z245" s="25"/>
    </row>
    <row r="246" customFormat="false" ht="15.75" hidden="false" customHeight="false" outlineLevel="0" collapsed="false">
      <c r="A246" s="25"/>
      <c r="B246" s="25"/>
      <c r="C246" s="25"/>
      <c r="D246" s="25"/>
      <c r="E246" s="25"/>
      <c r="F246" s="25"/>
      <c r="G246" s="104"/>
      <c r="H246" s="105"/>
      <c r="I246" s="106"/>
      <c r="J246" s="25"/>
      <c r="K246" s="107"/>
      <c r="L246" s="108"/>
      <c r="M246" s="105"/>
      <c r="N246" s="105"/>
      <c r="O246" s="108"/>
      <c r="P246" s="109"/>
      <c r="Q246" s="109"/>
      <c r="R246" s="110"/>
      <c r="S246" s="111"/>
      <c r="T246" s="109"/>
      <c r="U246" s="112"/>
      <c r="V246" s="25"/>
      <c r="W246" s="113"/>
      <c r="X246" s="25"/>
      <c r="Y246" s="25"/>
      <c r="Z246" s="25"/>
    </row>
    <row r="247" customFormat="false" ht="15.75" hidden="false" customHeight="false" outlineLevel="0" collapsed="false">
      <c r="A247" s="25"/>
      <c r="B247" s="25"/>
      <c r="C247" s="25"/>
      <c r="D247" s="25"/>
      <c r="E247" s="25"/>
      <c r="F247" s="25"/>
      <c r="G247" s="104"/>
      <c r="H247" s="105"/>
      <c r="I247" s="106"/>
      <c r="J247" s="25"/>
      <c r="K247" s="107"/>
      <c r="L247" s="108"/>
      <c r="M247" s="105"/>
      <c r="N247" s="105"/>
      <c r="O247" s="108"/>
      <c r="P247" s="109"/>
      <c r="Q247" s="109"/>
      <c r="R247" s="110"/>
      <c r="S247" s="111"/>
      <c r="T247" s="109"/>
      <c r="U247" s="112"/>
      <c r="V247" s="25"/>
      <c r="W247" s="113"/>
      <c r="X247" s="25"/>
      <c r="Y247" s="25"/>
      <c r="Z247" s="25"/>
    </row>
    <row r="248" customFormat="false" ht="15.75" hidden="false" customHeight="false" outlineLevel="0" collapsed="false">
      <c r="A248" s="25"/>
      <c r="B248" s="25"/>
      <c r="C248" s="25"/>
      <c r="D248" s="25"/>
      <c r="E248" s="25"/>
      <c r="F248" s="25"/>
      <c r="G248" s="104"/>
      <c r="H248" s="105"/>
      <c r="I248" s="106"/>
      <c r="J248" s="25"/>
      <c r="K248" s="107"/>
      <c r="L248" s="108"/>
      <c r="M248" s="105"/>
      <c r="N248" s="105"/>
      <c r="O248" s="108"/>
      <c r="P248" s="109"/>
      <c r="Q248" s="109"/>
      <c r="R248" s="110"/>
      <c r="S248" s="111"/>
      <c r="T248" s="109"/>
      <c r="U248" s="112"/>
      <c r="V248" s="25"/>
      <c r="W248" s="113"/>
      <c r="X248" s="25"/>
      <c r="Y248" s="25"/>
      <c r="Z248" s="25"/>
    </row>
    <row r="249" customFormat="false" ht="15.75" hidden="false" customHeight="false" outlineLevel="0" collapsed="false">
      <c r="A249" s="25"/>
      <c r="B249" s="25"/>
      <c r="C249" s="25"/>
      <c r="D249" s="25"/>
      <c r="E249" s="25"/>
      <c r="F249" s="25"/>
      <c r="G249" s="104"/>
      <c r="H249" s="105"/>
      <c r="I249" s="106"/>
      <c r="J249" s="25"/>
      <c r="K249" s="107"/>
      <c r="L249" s="108"/>
      <c r="M249" s="105"/>
      <c r="N249" s="105"/>
      <c r="O249" s="108"/>
      <c r="P249" s="109"/>
      <c r="Q249" s="109"/>
      <c r="R249" s="110"/>
      <c r="S249" s="111"/>
      <c r="T249" s="109"/>
      <c r="U249" s="112"/>
      <c r="V249" s="25"/>
      <c r="W249" s="113"/>
      <c r="X249" s="25"/>
      <c r="Y249" s="25"/>
      <c r="Z249" s="25"/>
    </row>
    <row r="250" customFormat="false" ht="15.75" hidden="false" customHeight="false" outlineLevel="0" collapsed="false">
      <c r="A250" s="25"/>
      <c r="B250" s="25"/>
      <c r="C250" s="25"/>
      <c r="D250" s="25"/>
      <c r="E250" s="25"/>
      <c r="F250" s="25"/>
      <c r="G250" s="104"/>
      <c r="H250" s="105"/>
      <c r="I250" s="106"/>
      <c r="J250" s="25"/>
      <c r="K250" s="107"/>
      <c r="L250" s="108"/>
      <c r="M250" s="105"/>
      <c r="N250" s="105"/>
      <c r="O250" s="108"/>
      <c r="P250" s="109"/>
      <c r="Q250" s="109"/>
      <c r="R250" s="110"/>
      <c r="S250" s="111"/>
      <c r="T250" s="109"/>
      <c r="U250" s="112"/>
      <c r="V250" s="25"/>
      <c r="W250" s="113"/>
      <c r="X250" s="25"/>
      <c r="Y250" s="25"/>
      <c r="Z250" s="25"/>
    </row>
    <row r="251" customFormat="false" ht="15.75" hidden="false" customHeight="false" outlineLevel="0" collapsed="false">
      <c r="A251" s="25"/>
      <c r="B251" s="25"/>
      <c r="C251" s="25"/>
      <c r="D251" s="25"/>
      <c r="E251" s="25"/>
      <c r="F251" s="25"/>
      <c r="G251" s="104"/>
      <c r="H251" s="105"/>
      <c r="I251" s="106"/>
      <c r="J251" s="25"/>
      <c r="K251" s="107"/>
      <c r="L251" s="108"/>
      <c r="M251" s="105"/>
      <c r="N251" s="105"/>
      <c r="O251" s="108"/>
      <c r="P251" s="109"/>
      <c r="Q251" s="109"/>
      <c r="R251" s="110"/>
      <c r="S251" s="111"/>
      <c r="T251" s="109"/>
      <c r="U251" s="112"/>
      <c r="V251" s="25"/>
      <c r="W251" s="113"/>
      <c r="X251" s="25"/>
      <c r="Y251" s="25"/>
      <c r="Z251" s="25"/>
    </row>
    <row r="252" customFormat="false" ht="15.75" hidden="false" customHeight="false" outlineLevel="0" collapsed="false">
      <c r="A252" s="25"/>
      <c r="B252" s="25"/>
      <c r="C252" s="25"/>
      <c r="D252" s="25"/>
      <c r="E252" s="25"/>
      <c r="F252" s="25"/>
      <c r="G252" s="104"/>
      <c r="H252" s="105"/>
      <c r="I252" s="106"/>
      <c r="J252" s="25"/>
      <c r="K252" s="107"/>
      <c r="L252" s="108"/>
      <c r="M252" s="105"/>
      <c r="N252" s="105"/>
      <c r="O252" s="108"/>
      <c r="P252" s="109"/>
      <c r="Q252" s="109"/>
      <c r="R252" s="110"/>
      <c r="S252" s="111"/>
      <c r="T252" s="109"/>
      <c r="U252" s="112"/>
      <c r="V252" s="25"/>
      <c r="W252" s="113"/>
      <c r="X252" s="25"/>
      <c r="Y252" s="25"/>
      <c r="Z252" s="25"/>
    </row>
    <row r="253" customFormat="false" ht="15.75" hidden="false" customHeight="false" outlineLevel="0" collapsed="false">
      <c r="A253" s="25"/>
      <c r="B253" s="25"/>
      <c r="C253" s="25"/>
      <c r="D253" s="25"/>
      <c r="E253" s="25"/>
      <c r="F253" s="25"/>
      <c r="G253" s="104"/>
      <c r="H253" s="105"/>
      <c r="I253" s="106"/>
      <c r="J253" s="25"/>
      <c r="K253" s="107"/>
      <c r="L253" s="108"/>
      <c r="M253" s="105"/>
      <c r="N253" s="105"/>
      <c r="O253" s="108"/>
      <c r="P253" s="109"/>
      <c r="Q253" s="109"/>
      <c r="R253" s="110"/>
      <c r="S253" s="111"/>
      <c r="T253" s="109"/>
      <c r="U253" s="112"/>
      <c r="V253" s="25"/>
      <c r="W253" s="113"/>
      <c r="X253" s="25"/>
      <c r="Y253" s="25"/>
      <c r="Z253" s="25"/>
    </row>
    <row r="254" customFormat="false" ht="15.75" hidden="false" customHeight="false" outlineLevel="0" collapsed="false">
      <c r="A254" s="25"/>
      <c r="B254" s="25"/>
      <c r="C254" s="25"/>
      <c r="D254" s="25"/>
      <c r="E254" s="25"/>
      <c r="F254" s="25"/>
      <c r="G254" s="104"/>
      <c r="H254" s="105"/>
      <c r="I254" s="106"/>
      <c r="J254" s="25"/>
      <c r="K254" s="107"/>
      <c r="L254" s="108"/>
      <c r="M254" s="105"/>
      <c r="N254" s="105"/>
      <c r="O254" s="108"/>
      <c r="P254" s="109"/>
      <c r="Q254" s="109"/>
      <c r="R254" s="110"/>
      <c r="S254" s="111"/>
      <c r="T254" s="109"/>
      <c r="U254" s="112"/>
      <c r="V254" s="25"/>
      <c r="W254" s="113"/>
      <c r="X254" s="25"/>
      <c r="Y254" s="25"/>
      <c r="Z254" s="25"/>
    </row>
    <row r="255" customFormat="false" ht="15.75" hidden="false" customHeight="false" outlineLevel="0" collapsed="false">
      <c r="A255" s="25"/>
      <c r="B255" s="25"/>
      <c r="C255" s="25"/>
      <c r="D255" s="25"/>
      <c r="E255" s="25"/>
      <c r="F255" s="25"/>
      <c r="G255" s="104"/>
      <c r="H255" s="105"/>
      <c r="I255" s="106"/>
      <c r="J255" s="25"/>
      <c r="K255" s="107"/>
      <c r="L255" s="108"/>
      <c r="M255" s="105"/>
      <c r="N255" s="105"/>
      <c r="O255" s="108"/>
      <c r="P255" s="109"/>
      <c r="Q255" s="109"/>
      <c r="R255" s="110"/>
      <c r="S255" s="111"/>
      <c r="T255" s="109"/>
      <c r="U255" s="112"/>
      <c r="V255" s="25"/>
      <c r="W255" s="113"/>
      <c r="X255" s="25"/>
      <c r="Y255" s="25"/>
      <c r="Z255" s="25"/>
    </row>
    <row r="256" customFormat="false" ht="15.75" hidden="false" customHeight="false" outlineLevel="0" collapsed="false">
      <c r="A256" s="25"/>
      <c r="B256" s="25"/>
      <c r="C256" s="25"/>
      <c r="D256" s="25"/>
      <c r="E256" s="25"/>
      <c r="F256" s="25"/>
      <c r="G256" s="104"/>
      <c r="H256" s="105"/>
      <c r="I256" s="106"/>
      <c r="J256" s="25"/>
      <c r="K256" s="107"/>
      <c r="L256" s="108"/>
      <c r="M256" s="105"/>
      <c r="N256" s="105"/>
      <c r="O256" s="108"/>
      <c r="P256" s="109"/>
      <c r="Q256" s="109"/>
      <c r="R256" s="110"/>
      <c r="S256" s="111"/>
      <c r="T256" s="109"/>
      <c r="U256" s="112"/>
      <c r="V256" s="25"/>
      <c r="W256" s="113"/>
      <c r="X256" s="25"/>
      <c r="Y256" s="25"/>
      <c r="Z256" s="25"/>
    </row>
    <row r="257" customFormat="false" ht="15.75" hidden="false" customHeight="false" outlineLevel="0" collapsed="false">
      <c r="A257" s="25"/>
      <c r="B257" s="25"/>
      <c r="C257" s="25"/>
      <c r="D257" s="25"/>
      <c r="E257" s="25"/>
      <c r="F257" s="25"/>
      <c r="G257" s="104"/>
      <c r="H257" s="105"/>
      <c r="I257" s="106"/>
      <c r="J257" s="25"/>
      <c r="K257" s="107"/>
      <c r="L257" s="108"/>
      <c r="M257" s="105"/>
      <c r="N257" s="105"/>
      <c r="O257" s="108"/>
      <c r="P257" s="109"/>
      <c r="Q257" s="109"/>
      <c r="R257" s="110"/>
      <c r="S257" s="111"/>
      <c r="T257" s="109"/>
      <c r="U257" s="112"/>
      <c r="V257" s="25"/>
      <c r="W257" s="113"/>
      <c r="X257" s="25"/>
      <c r="Y257" s="25"/>
      <c r="Z257" s="25"/>
    </row>
    <row r="258" customFormat="false" ht="15.75" hidden="false" customHeight="false" outlineLevel="0" collapsed="false">
      <c r="A258" s="25"/>
      <c r="B258" s="25"/>
      <c r="C258" s="25"/>
      <c r="D258" s="25"/>
      <c r="E258" s="25"/>
      <c r="F258" s="25"/>
      <c r="G258" s="104"/>
      <c r="H258" s="105"/>
      <c r="I258" s="106"/>
      <c r="J258" s="25"/>
      <c r="K258" s="107"/>
      <c r="L258" s="108"/>
      <c r="M258" s="105"/>
      <c r="N258" s="105"/>
      <c r="O258" s="108"/>
      <c r="P258" s="109"/>
      <c r="Q258" s="109"/>
      <c r="R258" s="110"/>
      <c r="S258" s="111"/>
      <c r="T258" s="109"/>
      <c r="U258" s="112"/>
      <c r="V258" s="25"/>
      <c r="W258" s="113"/>
      <c r="X258" s="25"/>
      <c r="Y258" s="25"/>
      <c r="Z258" s="25"/>
    </row>
    <row r="259" customFormat="false" ht="15.75" hidden="false" customHeight="false" outlineLevel="0" collapsed="false">
      <c r="A259" s="25"/>
      <c r="B259" s="25"/>
      <c r="C259" s="25"/>
      <c r="D259" s="25"/>
      <c r="E259" s="25"/>
      <c r="F259" s="25"/>
      <c r="G259" s="104"/>
      <c r="H259" s="105"/>
      <c r="I259" s="106"/>
      <c r="J259" s="25"/>
      <c r="K259" s="107"/>
      <c r="L259" s="108"/>
      <c r="M259" s="105"/>
      <c r="N259" s="105"/>
      <c r="O259" s="108"/>
      <c r="P259" s="109"/>
      <c r="Q259" s="109"/>
      <c r="R259" s="110"/>
      <c r="S259" s="111"/>
      <c r="T259" s="109"/>
      <c r="U259" s="112"/>
      <c r="V259" s="25"/>
      <c r="W259" s="113"/>
      <c r="X259" s="25"/>
      <c r="Y259" s="25"/>
      <c r="Z259" s="25"/>
    </row>
    <row r="260" customFormat="false" ht="15.75" hidden="false" customHeight="false" outlineLevel="0" collapsed="false">
      <c r="A260" s="25"/>
      <c r="B260" s="25"/>
      <c r="C260" s="25"/>
      <c r="D260" s="25"/>
      <c r="E260" s="25"/>
      <c r="F260" s="25"/>
      <c r="G260" s="104"/>
      <c r="H260" s="105"/>
      <c r="I260" s="106"/>
      <c r="J260" s="25"/>
      <c r="K260" s="107"/>
      <c r="L260" s="108"/>
      <c r="M260" s="105"/>
      <c r="N260" s="105"/>
      <c r="O260" s="108"/>
      <c r="P260" s="109"/>
      <c r="Q260" s="109"/>
      <c r="R260" s="110"/>
      <c r="S260" s="111"/>
      <c r="T260" s="109"/>
      <c r="U260" s="112"/>
      <c r="V260" s="25"/>
      <c r="W260" s="113"/>
      <c r="X260" s="25"/>
      <c r="Y260" s="25"/>
      <c r="Z260" s="25"/>
    </row>
    <row r="261" customFormat="false" ht="15.75" hidden="false" customHeight="false" outlineLevel="0" collapsed="false">
      <c r="A261" s="25"/>
      <c r="B261" s="25"/>
      <c r="C261" s="25"/>
      <c r="D261" s="25"/>
      <c r="E261" s="25"/>
      <c r="F261" s="25"/>
      <c r="G261" s="104"/>
      <c r="H261" s="105"/>
      <c r="I261" s="106"/>
      <c r="J261" s="25"/>
      <c r="K261" s="107"/>
      <c r="L261" s="108"/>
      <c r="M261" s="105"/>
      <c r="N261" s="105"/>
      <c r="O261" s="108"/>
      <c r="P261" s="109"/>
      <c r="Q261" s="109"/>
      <c r="R261" s="110"/>
      <c r="S261" s="111"/>
      <c r="T261" s="109"/>
      <c r="U261" s="112"/>
      <c r="V261" s="25"/>
      <c r="W261" s="113"/>
      <c r="X261" s="25"/>
      <c r="Y261" s="25"/>
      <c r="Z261" s="25"/>
    </row>
    <row r="262" customFormat="false" ht="15.75" hidden="false" customHeight="false" outlineLevel="0" collapsed="false">
      <c r="A262" s="25"/>
      <c r="B262" s="25"/>
      <c r="C262" s="25"/>
      <c r="D262" s="25"/>
      <c r="E262" s="25"/>
      <c r="F262" s="25"/>
      <c r="G262" s="104"/>
      <c r="H262" s="105"/>
      <c r="I262" s="106"/>
      <c r="J262" s="25"/>
      <c r="K262" s="107"/>
      <c r="L262" s="108"/>
      <c r="M262" s="105"/>
      <c r="N262" s="105"/>
      <c r="O262" s="108"/>
      <c r="P262" s="109"/>
      <c r="Q262" s="109"/>
      <c r="R262" s="110"/>
      <c r="S262" s="111"/>
      <c r="T262" s="109"/>
      <c r="U262" s="112"/>
      <c r="V262" s="25"/>
      <c r="W262" s="113"/>
      <c r="X262" s="25"/>
      <c r="Y262" s="25"/>
      <c r="Z262" s="25"/>
    </row>
    <row r="263" customFormat="false" ht="15.75" hidden="false" customHeight="false" outlineLevel="0" collapsed="false">
      <c r="A263" s="25"/>
      <c r="B263" s="25"/>
      <c r="C263" s="25"/>
      <c r="D263" s="25"/>
      <c r="E263" s="25"/>
      <c r="F263" s="25"/>
      <c r="G263" s="104"/>
      <c r="H263" s="105"/>
      <c r="I263" s="106"/>
      <c r="J263" s="25"/>
      <c r="K263" s="107"/>
      <c r="L263" s="108"/>
      <c r="M263" s="105"/>
      <c r="N263" s="105"/>
      <c r="O263" s="108"/>
      <c r="P263" s="109"/>
      <c r="Q263" s="109"/>
      <c r="R263" s="110"/>
      <c r="S263" s="111"/>
      <c r="T263" s="109"/>
      <c r="U263" s="112"/>
      <c r="V263" s="25"/>
      <c r="W263" s="113"/>
      <c r="X263" s="25"/>
      <c r="Y263" s="25"/>
      <c r="Z263" s="25"/>
    </row>
    <row r="264" customFormat="false" ht="15.75" hidden="false" customHeight="false" outlineLevel="0" collapsed="false">
      <c r="A264" s="25"/>
      <c r="B264" s="25"/>
      <c r="C264" s="25"/>
      <c r="D264" s="25"/>
      <c r="E264" s="25"/>
      <c r="F264" s="25"/>
      <c r="G264" s="104"/>
      <c r="H264" s="105"/>
      <c r="I264" s="106"/>
      <c r="J264" s="25"/>
      <c r="K264" s="107"/>
      <c r="L264" s="108"/>
      <c r="M264" s="105"/>
      <c r="N264" s="105"/>
      <c r="O264" s="108"/>
      <c r="P264" s="109"/>
      <c r="Q264" s="109"/>
      <c r="R264" s="110"/>
      <c r="S264" s="111"/>
      <c r="T264" s="109"/>
      <c r="U264" s="112"/>
      <c r="V264" s="25"/>
      <c r="W264" s="113"/>
      <c r="X264" s="25"/>
      <c r="Y264" s="25"/>
      <c r="Z264" s="25"/>
    </row>
    <row r="265" customFormat="false" ht="15.75" hidden="false" customHeight="false" outlineLevel="0" collapsed="false">
      <c r="A265" s="25"/>
      <c r="B265" s="25"/>
      <c r="C265" s="25"/>
      <c r="D265" s="25"/>
      <c r="E265" s="25"/>
      <c r="F265" s="25"/>
      <c r="G265" s="104"/>
      <c r="H265" s="105"/>
      <c r="I265" s="106"/>
      <c r="J265" s="25"/>
      <c r="K265" s="107"/>
      <c r="L265" s="108"/>
      <c r="M265" s="105"/>
      <c r="N265" s="105"/>
      <c r="O265" s="108"/>
      <c r="P265" s="109"/>
      <c r="Q265" s="109"/>
      <c r="R265" s="110"/>
      <c r="S265" s="111"/>
      <c r="T265" s="109"/>
      <c r="U265" s="112"/>
      <c r="V265" s="25"/>
      <c r="W265" s="113"/>
      <c r="X265" s="25"/>
      <c r="Y265" s="25"/>
      <c r="Z265" s="25"/>
    </row>
    <row r="266" customFormat="false" ht="15.75" hidden="false" customHeight="false" outlineLevel="0" collapsed="false">
      <c r="A266" s="25"/>
      <c r="B266" s="25"/>
      <c r="C266" s="25"/>
      <c r="D266" s="25"/>
      <c r="E266" s="25"/>
      <c r="F266" s="25"/>
      <c r="G266" s="104"/>
      <c r="H266" s="105"/>
      <c r="I266" s="106"/>
      <c r="J266" s="25"/>
      <c r="K266" s="107"/>
      <c r="L266" s="108"/>
      <c r="M266" s="105"/>
      <c r="N266" s="105"/>
      <c r="O266" s="108"/>
      <c r="P266" s="109"/>
      <c r="Q266" s="109"/>
      <c r="R266" s="110"/>
      <c r="S266" s="111"/>
      <c r="T266" s="109"/>
      <c r="U266" s="112"/>
      <c r="V266" s="25"/>
      <c r="W266" s="113"/>
      <c r="X266" s="25"/>
      <c r="Y266" s="25"/>
      <c r="Z266" s="25"/>
    </row>
    <row r="267" customFormat="false" ht="15.75" hidden="false" customHeight="false" outlineLevel="0" collapsed="false">
      <c r="A267" s="25"/>
      <c r="B267" s="25"/>
      <c r="C267" s="25"/>
      <c r="D267" s="25"/>
      <c r="E267" s="25"/>
      <c r="F267" s="25"/>
      <c r="G267" s="104"/>
      <c r="H267" s="105"/>
      <c r="I267" s="106"/>
      <c r="J267" s="25"/>
      <c r="K267" s="107"/>
      <c r="L267" s="108"/>
      <c r="M267" s="105"/>
      <c r="N267" s="105"/>
      <c r="O267" s="108"/>
      <c r="P267" s="109"/>
      <c r="Q267" s="109"/>
      <c r="R267" s="110"/>
      <c r="S267" s="111"/>
      <c r="T267" s="109"/>
      <c r="U267" s="112"/>
      <c r="V267" s="25"/>
      <c r="W267" s="113"/>
      <c r="X267" s="25"/>
      <c r="Y267" s="25"/>
      <c r="Z267" s="25"/>
    </row>
    <row r="268" customFormat="false" ht="15.75" hidden="false" customHeight="false" outlineLevel="0" collapsed="false">
      <c r="A268" s="25"/>
      <c r="B268" s="25"/>
      <c r="C268" s="25"/>
      <c r="D268" s="25"/>
      <c r="E268" s="25"/>
      <c r="F268" s="25"/>
      <c r="G268" s="104"/>
      <c r="H268" s="105"/>
      <c r="I268" s="106"/>
      <c r="J268" s="25"/>
      <c r="K268" s="107"/>
      <c r="L268" s="108"/>
      <c r="M268" s="105"/>
      <c r="N268" s="105"/>
      <c r="O268" s="108"/>
      <c r="P268" s="109"/>
      <c r="Q268" s="109"/>
      <c r="R268" s="110"/>
      <c r="S268" s="111"/>
      <c r="T268" s="109"/>
      <c r="U268" s="112"/>
      <c r="V268" s="25"/>
      <c r="W268" s="113"/>
      <c r="X268" s="25"/>
      <c r="Y268" s="25"/>
      <c r="Z268" s="25"/>
    </row>
    <row r="269" customFormat="false" ht="15.75" hidden="false" customHeight="false" outlineLevel="0" collapsed="false">
      <c r="A269" s="25"/>
      <c r="B269" s="25"/>
      <c r="C269" s="25"/>
      <c r="D269" s="25"/>
      <c r="E269" s="25"/>
      <c r="F269" s="25"/>
      <c r="G269" s="104"/>
      <c r="H269" s="105"/>
      <c r="I269" s="106"/>
      <c r="J269" s="25"/>
      <c r="K269" s="107"/>
      <c r="L269" s="108"/>
      <c r="M269" s="105"/>
      <c r="N269" s="105"/>
      <c r="O269" s="108"/>
      <c r="P269" s="109"/>
      <c r="Q269" s="109"/>
      <c r="R269" s="110"/>
      <c r="S269" s="111"/>
      <c r="T269" s="109"/>
      <c r="U269" s="112"/>
      <c r="V269" s="25"/>
      <c r="W269" s="113"/>
      <c r="X269" s="25"/>
      <c r="Y269" s="25"/>
      <c r="Z269" s="25"/>
    </row>
    <row r="270" customFormat="false" ht="15.75" hidden="false" customHeight="false" outlineLevel="0" collapsed="false">
      <c r="A270" s="25"/>
      <c r="B270" s="25"/>
      <c r="C270" s="25"/>
      <c r="D270" s="25"/>
      <c r="E270" s="25"/>
      <c r="F270" s="25"/>
      <c r="G270" s="104"/>
      <c r="H270" s="105"/>
      <c r="I270" s="106"/>
      <c r="J270" s="25"/>
      <c r="K270" s="107"/>
      <c r="L270" s="108"/>
      <c r="M270" s="105"/>
      <c r="N270" s="105"/>
      <c r="O270" s="108"/>
      <c r="P270" s="109"/>
      <c r="Q270" s="109"/>
      <c r="R270" s="110"/>
      <c r="S270" s="111"/>
      <c r="T270" s="109"/>
      <c r="U270" s="112"/>
      <c r="V270" s="25"/>
      <c r="W270" s="113"/>
      <c r="X270" s="25"/>
      <c r="Y270" s="25"/>
      <c r="Z270" s="25"/>
    </row>
    <row r="271" customFormat="false" ht="15.75" hidden="false" customHeight="false" outlineLevel="0" collapsed="false">
      <c r="A271" s="25"/>
      <c r="B271" s="25"/>
      <c r="C271" s="25"/>
      <c r="D271" s="25"/>
      <c r="E271" s="25"/>
      <c r="F271" s="25"/>
      <c r="G271" s="104"/>
      <c r="H271" s="105"/>
      <c r="I271" s="106"/>
      <c r="J271" s="25"/>
      <c r="K271" s="107"/>
      <c r="L271" s="108"/>
      <c r="M271" s="105"/>
      <c r="N271" s="105"/>
      <c r="O271" s="108"/>
      <c r="P271" s="109"/>
      <c r="Q271" s="109"/>
      <c r="R271" s="110"/>
      <c r="S271" s="111"/>
      <c r="T271" s="109"/>
      <c r="U271" s="112"/>
      <c r="V271" s="25"/>
      <c r="W271" s="113"/>
      <c r="X271" s="25"/>
      <c r="Y271" s="25"/>
      <c r="Z271" s="25"/>
    </row>
    <row r="272" customFormat="false" ht="15.75" hidden="false" customHeight="false" outlineLevel="0" collapsed="false">
      <c r="A272" s="25"/>
      <c r="B272" s="25"/>
      <c r="C272" s="25"/>
      <c r="D272" s="25"/>
      <c r="E272" s="25"/>
      <c r="F272" s="25"/>
      <c r="G272" s="104"/>
      <c r="H272" s="105"/>
      <c r="I272" s="106"/>
      <c r="J272" s="25"/>
      <c r="K272" s="107"/>
      <c r="L272" s="108"/>
      <c r="M272" s="105"/>
      <c r="N272" s="105"/>
      <c r="O272" s="108"/>
      <c r="P272" s="109"/>
      <c r="Q272" s="109"/>
      <c r="R272" s="110"/>
      <c r="S272" s="111"/>
      <c r="T272" s="109"/>
      <c r="U272" s="112"/>
      <c r="V272" s="25"/>
      <c r="W272" s="113"/>
      <c r="X272" s="25"/>
      <c r="Y272" s="25"/>
      <c r="Z272" s="25"/>
    </row>
    <row r="273" customFormat="false" ht="15.75" hidden="false" customHeight="false" outlineLevel="0" collapsed="false">
      <c r="A273" s="25"/>
      <c r="B273" s="25"/>
      <c r="C273" s="25"/>
      <c r="D273" s="25"/>
      <c r="E273" s="25"/>
      <c r="F273" s="25"/>
      <c r="G273" s="104"/>
      <c r="H273" s="105"/>
      <c r="I273" s="106"/>
      <c r="J273" s="25"/>
      <c r="K273" s="107"/>
      <c r="L273" s="108"/>
      <c r="M273" s="105"/>
      <c r="N273" s="105"/>
      <c r="O273" s="108"/>
      <c r="P273" s="109"/>
      <c r="Q273" s="109"/>
      <c r="R273" s="110"/>
      <c r="S273" s="111"/>
      <c r="T273" s="109"/>
      <c r="U273" s="112"/>
      <c r="V273" s="25"/>
      <c r="W273" s="113"/>
      <c r="X273" s="25"/>
      <c r="Y273" s="25"/>
      <c r="Z273" s="25"/>
    </row>
    <row r="274" customFormat="false" ht="15.75" hidden="false" customHeight="false" outlineLevel="0" collapsed="false">
      <c r="A274" s="25"/>
      <c r="B274" s="25"/>
      <c r="C274" s="25"/>
      <c r="D274" s="25"/>
      <c r="E274" s="25"/>
      <c r="F274" s="25"/>
      <c r="G274" s="104"/>
      <c r="H274" s="105"/>
      <c r="I274" s="106"/>
      <c r="J274" s="25"/>
      <c r="K274" s="107"/>
      <c r="L274" s="108"/>
      <c r="M274" s="105"/>
      <c r="N274" s="105"/>
      <c r="O274" s="108"/>
      <c r="P274" s="109"/>
      <c r="Q274" s="109"/>
      <c r="R274" s="110"/>
      <c r="S274" s="111"/>
      <c r="T274" s="109"/>
      <c r="U274" s="112"/>
      <c r="V274" s="25"/>
      <c r="W274" s="113"/>
      <c r="X274" s="25"/>
      <c r="Y274" s="25"/>
      <c r="Z274" s="25"/>
    </row>
    <row r="275" customFormat="false" ht="15.75" hidden="false" customHeight="false" outlineLevel="0" collapsed="false">
      <c r="A275" s="25"/>
      <c r="B275" s="25"/>
      <c r="C275" s="25"/>
      <c r="D275" s="25"/>
      <c r="E275" s="25"/>
      <c r="F275" s="25"/>
      <c r="G275" s="104"/>
      <c r="H275" s="105"/>
      <c r="I275" s="106"/>
      <c r="J275" s="25"/>
      <c r="K275" s="107"/>
      <c r="L275" s="108"/>
      <c r="M275" s="105"/>
      <c r="N275" s="105"/>
      <c r="O275" s="108"/>
      <c r="P275" s="109"/>
      <c r="Q275" s="109"/>
      <c r="R275" s="110"/>
      <c r="S275" s="111"/>
      <c r="T275" s="109"/>
      <c r="U275" s="112"/>
      <c r="V275" s="25"/>
      <c r="W275" s="113"/>
      <c r="X275" s="25"/>
      <c r="Y275" s="25"/>
      <c r="Z275" s="25"/>
    </row>
    <row r="276" customFormat="false" ht="15.75" hidden="false" customHeight="false" outlineLevel="0" collapsed="false">
      <c r="A276" s="25"/>
      <c r="B276" s="25"/>
      <c r="C276" s="25"/>
      <c r="D276" s="25"/>
      <c r="E276" s="25"/>
      <c r="F276" s="25"/>
      <c r="G276" s="104"/>
      <c r="H276" s="105"/>
      <c r="I276" s="106"/>
      <c r="J276" s="25"/>
      <c r="K276" s="107"/>
      <c r="L276" s="108"/>
      <c r="M276" s="105"/>
      <c r="N276" s="105"/>
      <c r="O276" s="108"/>
      <c r="P276" s="109"/>
      <c r="Q276" s="109"/>
      <c r="R276" s="110"/>
      <c r="S276" s="111"/>
      <c r="T276" s="109"/>
      <c r="U276" s="112"/>
      <c r="V276" s="25"/>
      <c r="W276" s="113"/>
      <c r="X276" s="25"/>
      <c r="Y276" s="25"/>
      <c r="Z276" s="25"/>
    </row>
    <row r="277" customFormat="false" ht="15.75" hidden="false" customHeight="false" outlineLevel="0" collapsed="false">
      <c r="A277" s="25"/>
      <c r="B277" s="25"/>
      <c r="C277" s="25"/>
      <c r="D277" s="25"/>
      <c r="E277" s="25"/>
      <c r="F277" s="25"/>
      <c r="G277" s="104"/>
      <c r="H277" s="105"/>
      <c r="I277" s="106"/>
      <c r="J277" s="25"/>
      <c r="K277" s="107"/>
      <c r="L277" s="108"/>
      <c r="M277" s="105"/>
      <c r="N277" s="105"/>
      <c r="O277" s="108"/>
      <c r="P277" s="109"/>
      <c r="Q277" s="109"/>
      <c r="R277" s="110"/>
      <c r="S277" s="111"/>
      <c r="T277" s="109"/>
      <c r="U277" s="112"/>
      <c r="V277" s="25"/>
      <c r="W277" s="113"/>
      <c r="X277" s="25"/>
      <c r="Y277" s="25"/>
      <c r="Z277" s="25"/>
    </row>
    <row r="278" customFormat="false" ht="15.75" hidden="false" customHeight="false" outlineLevel="0" collapsed="false">
      <c r="A278" s="25"/>
      <c r="B278" s="25"/>
      <c r="C278" s="25"/>
      <c r="D278" s="25"/>
      <c r="E278" s="25"/>
      <c r="F278" s="25"/>
      <c r="G278" s="104"/>
      <c r="H278" s="105"/>
      <c r="I278" s="106"/>
      <c r="J278" s="25"/>
      <c r="K278" s="107"/>
      <c r="L278" s="108"/>
      <c r="M278" s="105"/>
      <c r="N278" s="105"/>
      <c r="O278" s="108"/>
      <c r="P278" s="109"/>
      <c r="Q278" s="109"/>
      <c r="R278" s="110"/>
      <c r="S278" s="111"/>
      <c r="T278" s="109"/>
      <c r="U278" s="112"/>
      <c r="V278" s="25"/>
      <c r="W278" s="113"/>
      <c r="X278" s="25"/>
      <c r="Y278" s="25"/>
      <c r="Z278" s="25"/>
    </row>
    <row r="279" customFormat="false" ht="15.75" hidden="false" customHeight="false" outlineLevel="0" collapsed="false">
      <c r="A279" s="25"/>
      <c r="B279" s="25"/>
      <c r="C279" s="25"/>
      <c r="D279" s="25"/>
      <c r="E279" s="25"/>
      <c r="F279" s="25"/>
      <c r="G279" s="104"/>
      <c r="H279" s="105"/>
      <c r="I279" s="106"/>
      <c r="J279" s="25"/>
      <c r="K279" s="107"/>
      <c r="L279" s="108"/>
      <c r="M279" s="105"/>
      <c r="N279" s="105"/>
      <c r="O279" s="108"/>
      <c r="P279" s="109"/>
      <c r="Q279" s="109"/>
      <c r="R279" s="110"/>
      <c r="S279" s="111"/>
      <c r="T279" s="109"/>
      <c r="U279" s="112"/>
      <c r="V279" s="25"/>
      <c r="W279" s="113"/>
      <c r="X279" s="25"/>
      <c r="Y279" s="25"/>
      <c r="Z279" s="25"/>
    </row>
    <row r="280" customFormat="false" ht="15.75" hidden="false" customHeight="false" outlineLevel="0" collapsed="false">
      <c r="A280" s="25"/>
      <c r="B280" s="25"/>
      <c r="C280" s="25"/>
      <c r="D280" s="25"/>
      <c r="E280" s="25"/>
      <c r="F280" s="25"/>
      <c r="G280" s="104"/>
      <c r="H280" s="105"/>
      <c r="I280" s="106"/>
      <c r="J280" s="25"/>
      <c r="K280" s="107"/>
      <c r="L280" s="108"/>
      <c r="M280" s="105"/>
      <c r="N280" s="105"/>
      <c r="O280" s="108"/>
      <c r="P280" s="109"/>
      <c r="Q280" s="109"/>
      <c r="R280" s="110"/>
      <c r="S280" s="111"/>
      <c r="T280" s="109"/>
      <c r="U280" s="112"/>
      <c r="V280" s="25"/>
      <c r="W280" s="113"/>
      <c r="X280" s="25"/>
      <c r="Y280" s="25"/>
      <c r="Z280" s="25"/>
    </row>
    <row r="281" customFormat="false" ht="15.75" hidden="false" customHeight="false" outlineLevel="0" collapsed="false">
      <c r="A281" s="25"/>
      <c r="B281" s="25"/>
      <c r="C281" s="25"/>
      <c r="D281" s="25"/>
      <c r="E281" s="25"/>
      <c r="F281" s="25"/>
      <c r="G281" s="104"/>
      <c r="H281" s="105"/>
      <c r="I281" s="106"/>
      <c r="J281" s="25"/>
      <c r="K281" s="107"/>
      <c r="L281" s="108"/>
      <c r="M281" s="105"/>
      <c r="N281" s="105"/>
      <c r="O281" s="108"/>
      <c r="P281" s="109"/>
      <c r="Q281" s="109"/>
      <c r="R281" s="110"/>
      <c r="S281" s="111"/>
      <c r="T281" s="109"/>
      <c r="U281" s="112"/>
      <c r="V281" s="25"/>
      <c r="W281" s="113"/>
      <c r="X281" s="25"/>
      <c r="Y281" s="25"/>
      <c r="Z281" s="25"/>
    </row>
    <row r="282" customFormat="false" ht="15.75" hidden="false" customHeight="false" outlineLevel="0" collapsed="false">
      <c r="A282" s="25"/>
      <c r="B282" s="25"/>
      <c r="C282" s="25"/>
      <c r="D282" s="25"/>
      <c r="E282" s="25"/>
      <c r="F282" s="25"/>
      <c r="G282" s="104"/>
      <c r="H282" s="105"/>
      <c r="I282" s="106"/>
      <c r="J282" s="25"/>
      <c r="K282" s="107"/>
      <c r="L282" s="108"/>
      <c r="M282" s="105"/>
      <c r="N282" s="105"/>
      <c r="O282" s="108"/>
      <c r="P282" s="109"/>
      <c r="Q282" s="109"/>
      <c r="R282" s="110"/>
      <c r="S282" s="111"/>
      <c r="T282" s="109"/>
      <c r="U282" s="112"/>
      <c r="V282" s="25"/>
      <c r="W282" s="113"/>
      <c r="X282" s="25"/>
      <c r="Y282" s="25"/>
      <c r="Z282" s="25"/>
    </row>
    <row r="283" customFormat="false" ht="15.75" hidden="false" customHeight="false" outlineLevel="0" collapsed="false">
      <c r="A283" s="25"/>
      <c r="B283" s="25"/>
      <c r="C283" s="25"/>
      <c r="D283" s="25"/>
      <c r="E283" s="25"/>
      <c r="F283" s="25"/>
      <c r="G283" s="104"/>
      <c r="H283" s="105"/>
      <c r="I283" s="106"/>
      <c r="J283" s="25"/>
      <c r="K283" s="107"/>
      <c r="L283" s="108"/>
      <c r="M283" s="105"/>
      <c r="N283" s="105"/>
      <c r="O283" s="108"/>
      <c r="P283" s="109"/>
      <c r="Q283" s="109"/>
      <c r="R283" s="110"/>
      <c r="S283" s="111"/>
      <c r="T283" s="109"/>
      <c r="U283" s="112"/>
      <c r="V283" s="25"/>
      <c r="W283" s="113"/>
      <c r="X283" s="25"/>
      <c r="Y283" s="25"/>
      <c r="Z283" s="25"/>
    </row>
    <row r="284" customFormat="false" ht="15.75" hidden="false" customHeight="false" outlineLevel="0" collapsed="false">
      <c r="A284" s="25"/>
      <c r="B284" s="25"/>
      <c r="C284" s="25"/>
      <c r="D284" s="25"/>
      <c r="E284" s="25"/>
      <c r="F284" s="25"/>
      <c r="G284" s="104"/>
      <c r="H284" s="105"/>
      <c r="I284" s="106"/>
      <c r="J284" s="25"/>
      <c r="K284" s="107"/>
      <c r="L284" s="108"/>
      <c r="M284" s="105"/>
      <c r="N284" s="105"/>
      <c r="O284" s="108"/>
      <c r="P284" s="109"/>
      <c r="Q284" s="109"/>
      <c r="R284" s="110"/>
      <c r="S284" s="111"/>
      <c r="T284" s="109"/>
      <c r="U284" s="112"/>
      <c r="V284" s="25"/>
      <c r="W284" s="113"/>
      <c r="X284" s="25"/>
      <c r="Y284" s="25"/>
      <c r="Z284" s="25"/>
    </row>
    <row r="285" customFormat="false" ht="15.75" hidden="false" customHeight="false" outlineLevel="0" collapsed="false">
      <c r="A285" s="25"/>
      <c r="B285" s="25"/>
      <c r="C285" s="25"/>
      <c r="D285" s="25"/>
      <c r="E285" s="25"/>
      <c r="F285" s="25"/>
      <c r="G285" s="104"/>
      <c r="H285" s="105"/>
      <c r="I285" s="106"/>
      <c r="J285" s="25"/>
      <c r="K285" s="107"/>
      <c r="L285" s="108"/>
      <c r="M285" s="105"/>
      <c r="N285" s="105"/>
      <c r="O285" s="108"/>
      <c r="P285" s="109"/>
      <c r="Q285" s="109"/>
      <c r="R285" s="110"/>
      <c r="S285" s="111"/>
      <c r="T285" s="109"/>
      <c r="U285" s="112"/>
      <c r="V285" s="25"/>
      <c r="W285" s="113"/>
      <c r="X285" s="25"/>
      <c r="Y285" s="25"/>
      <c r="Z285" s="25"/>
    </row>
    <row r="286" customFormat="false" ht="15.75" hidden="false" customHeight="false" outlineLevel="0" collapsed="false">
      <c r="A286" s="25"/>
      <c r="B286" s="25"/>
      <c r="C286" s="25"/>
      <c r="D286" s="25"/>
      <c r="E286" s="25"/>
      <c r="F286" s="25"/>
      <c r="G286" s="104"/>
      <c r="H286" s="105"/>
      <c r="I286" s="106"/>
      <c r="J286" s="25"/>
      <c r="K286" s="107"/>
      <c r="L286" s="108"/>
      <c r="M286" s="105"/>
      <c r="N286" s="105"/>
      <c r="O286" s="108"/>
      <c r="P286" s="109"/>
      <c r="Q286" s="109"/>
      <c r="R286" s="110"/>
      <c r="S286" s="111"/>
      <c r="T286" s="109"/>
      <c r="U286" s="112"/>
      <c r="V286" s="25"/>
      <c r="W286" s="113"/>
      <c r="X286" s="25"/>
      <c r="Y286" s="25"/>
      <c r="Z286" s="25"/>
    </row>
    <row r="287" customFormat="false" ht="15.75" hidden="false" customHeight="false" outlineLevel="0" collapsed="false">
      <c r="A287" s="25"/>
      <c r="B287" s="25"/>
      <c r="C287" s="25"/>
      <c r="D287" s="25"/>
      <c r="E287" s="25"/>
      <c r="F287" s="25"/>
      <c r="G287" s="104"/>
      <c r="H287" s="105"/>
      <c r="I287" s="106"/>
      <c r="J287" s="25"/>
      <c r="K287" s="107"/>
      <c r="L287" s="108"/>
      <c r="M287" s="105"/>
      <c r="N287" s="105"/>
      <c r="O287" s="108"/>
      <c r="P287" s="109"/>
      <c r="Q287" s="109"/>
      <c r="R287" s="110"/>
      <c r="S287" s="111"/>
      <c r="T287" s="109"/>
      <c r="U287" s="112"/>
      <c r="V287" s="25"/>
      <c r="W287" s="113"/>
      <c r="X287" s="25"/>
      <c r="Y287" s="25"/>
      <c r="Z287" s="25"/>
    </row>
    <row r="288" customFormat="false" ht="15.75" hidden="false" customHeight="false" outlineLevel="0" collapsed="false">
      <c r="A288" s="25"/>
      <c r="B288" s="25"/>
      <c r="C288" s="25"/>
      <c r="D288" s="25"/>
      <c r="E288" s="25"/>
      <c r="F288" s="25"/>
      <c r="G288" s="104"/>
      <c r="H288" s="105"/>
      <c r="I288" s="106"/>
      <c r="J288" s="25"/>
      <c r="K288" s="107"/>
      <c r="L288" s="108"/>
      <c r="M288" s="105"/>
      <c r="N288" s="105"/>
      <c r="O288" s="108"/>
      <c r="P288" s="109"/>
      <c r="Q288" s="109"/>
      <c r="R288" s="110"/>
      <c r="S288" s="111"/>
      <c r="T288" s="109"/>
      <c r="U288" s="112"/>
      <c r="V288" s="25"/>
      <c r="W288" s="113"/>
      <c r="X288" s="25"/>
      <c r="Y288" s="25"/>
      <c r="Z288" s="25"/>
    </row>
    <row r="289" customFormat="false" ht="15.75" hidden="false" customHeight="false" outlineLevel="0" collapsed="false">
      <c r="A289" s="25"/>
      <c r="B289" s="25"/>
      <c r="C289" s="25"/>
      <c r="D289" s="25"/>
      <c r="E289" s="25"/>
      <c r="F289" s="25"/>
      <c r="G289" s="104"/>
      <c r="H289" s="105"/>
      <c r="I289" s="106"/>
      <c r="J289" s="25"/>
      <c r="K289" s="107"/>
      <c r="L289" s="108"/>
      <c r="M289" s="105"/>
      <c r="N289" s="105"/>
      <c r="O289" s="108"/>
      <c r="P289" s="109"/>
      <c r="Q289" s="109"/>
      <c r="R289" s="110"/>
      <c r="S289" s="111"/>
      <c r="T289" s="109"/>
      <c r="U289" s="112"/>
      <c r="V289" s="25"/>
      <c r="W289" s="113"/>
      <c r="X289" s="25"/>
      <c r="Y289" s="25"/>
      <c r="Z289" s="25"/>
    </row>
    <row r="290" customFormat="false" ht="15.75" hidden="false" customHeight="false" outlineLevel="0" collapsed="false">
      <c r="A290" s="25"/>
      <c r="B290" s="25"/>
      <c r="C290" s="25"/>
      <c r="D290" s="25"/>
      <c r="E290" s="25"/>
      <c r="F290" s="25"/>
      <c r="G290" s="104"/>
      <c r="H290" s="105"/>
      <c r="I290" s="106"/>
      <c r="J290" s="25"/>
      <c r="K290" s="107"/>
      <c r="L290" s="108"/>
      <c r="M290" s="105"/>
      <c r="N290" s="105"/>
      <c r="O290" s="108"/>
      <c r="P290" s="109"/>
      <c r="Q290" s="109"/>
      <c r="R290" s="110"/>
      <c r="S290" s="111"/>
      <c r="T290" s="109"/>
      <c r="U290" s="112"/>
      <c r="V290" s="25"/>
      <c r="W290" s="113"/>
      <c r="X290" s="25"/>
      <c r="Y290" s="25"/>
      <c r="Z290" s="25"/>
    </row>
    <row r="291" customFormat="false" ht="15.75" hidden="false" customHeight="false" outlineLevel="0" collapsed="false">
      <c r="A291" s="25"/>
      <c r="B291" s="25"/>
      <c r="C291" s="25"/>
      <c r="D291" s="25"/>
      <c r="E291" s="25"/>
      <c r="F291" s="25"/>
      <c r="G291" s="104"/>
      <c r="H291" s="105"/>
      <c r="I291" s="106"/>
      <c r="J291" s="25"/>
      <c r="K291" s="107"/>
      <c r="L291" s="108"/>
      <c r="M291" s="105"/>
      <c r="N291" s="105"/>
      <c r="O291" s="108"/>
      <c r="P291" s="109"/>
      <c r="Q291" s="109"/>
      <c r="R291" s="110"/>
      <c r="S291" s="111"/>
      <c r="T291" s="109"/>
      <c r="U291" s="112"/>
      <c r="V291" s="25"/>
      <c r="W291" s="113"/>
      <c r="X291" s="25"/>
      <c r="Y291" s="25"/>
      <c r="Z291" s="25"/>
    </row>
    <row r="292" customFormat="false" ht="15.75" hidden="false" customHeight="false" outlineLevel="0" collapsed="false">
      <c r="A292" s="25"/>
      <c r="B292" s="25"/>
      <c r="C292" s="25"/>
      <c r="D292" s="25"/>
      <c r="E292" s="25"/>
      <c r="F292" s="25"/>
      <c r="G292" s="104"/>
      <c r="H292" s="105"/>
      <c r="I292" s="106"/>
      <c r="J292" s="25"/>
      <c r="K292" s="107"/>
      <c r="L292" s="108"/>
      <c r="M292" s="105"/>
      <c r="N292" s="105"/>
      <c r="O292" s="108"/>
      <c r="P292" s="109"/>
      <c r="Q292" s="109"/>
      <c r="R292" s="110"/>
      <c r="S292" s="111"/>
      <c r="T292" s="109"/>
      <c r="U292" s="112"/>
      <c r="V292" s="25"/>
      <c r="W292" s="113"/>
      <c r="X292" s="25"/>
      <c r="Y292" s="25"/>
      <c r="Z292" s="25"/>
    </row>
    <row r="293" customFormat="false" ht="15.75" hidden="false" customHeight="false" outlineLevel="0" collapsed="false">
      <c r="A293" s="25"/>
      <c r="B293" s="25"/>
      <c r="C293" s="25"/>
      <c r="D293" s="25"/>
      <c r="E293" s="25"/>
      <c r="F293" s="25"/>
      <c r="G293" s="104"/>
      <c r="H293" s="105"/>
      <c r="I293" s="106"/>
      <c r="J293" s="25"/>
      <c r="K293" s="107"/>
      <c r="L293" s="108"/>
      <c r="M293" s="105"/>
      <c r="N293" s="105"/>
      <c r="O293" s="108"/>
      <c r="P293" s="109"/>
      <c r="Q293" s="109"/>
      <c r="R293" s="110"/>
      <c r="S293" s="111"/>
      <c r="T293" s="109"/>
      <c r="U293" s="112"/>
      <c r="V293" s="25"/>
      <c r="W293" s="113"/>
      <c r="X293" s="25"/>
      <c r="Y293" s="25"/>
      <c r="Z293" s="25"/>
    </row>
    <row r="294" customFormat="false" ht="15.75" hidden="false" customHeight="false" outlineLevel="0" collapsed="false">
      <c r="A294" s="25"/>
      <c r="B294" s="25"/>
      <c r="C294" s="25"/>
      <c r="D294" s="25"/>
      <c r="E294" s="25"/>
      <c r="F294" s="25"/>
      <c r="G294" s="104"/>
      <c r="H294" s="105"/>
      <c r="I294" s="106"/>
      <c r="J294" s="25"/>
      <c r="K294" s="107"/>
      <c r="L294" s="108"/>
      <c r="M294" s="105"/>
      <c r="N294" s="105"/>
      <c r="O294" s="108"/>
      <c r="P294" s="109"/>
      <c r="Q294" s="109"/>
      <c r="R294" s="110"/>
      <c r="S294" s="111"/>
      <c r="T294" s="109"/>
      <c r="U294" s="112"/>
      <c r="V294" s="25"/>
      <c r="W294" s="113"/>
      <c r="X294" s="25"/>
      <c r="Y294" s="25"/>
      <c r="Z294" s="25"/>
    </row>
    <row r="295" customFormat="false" ht="15.75" hidden="false" customHeight="false" outlineLevel="0" collapsed="false">
      <c r="A295" s="25"/>
      <c r="B295" s="25"/>
      <c r="C295" s="25"/>
      <c r="D295" s="25"/>
      <c r="E295" s="25"/>
      <c r="F295" s="25"/>
      <c r="G295" s="104"/>
      <c r="H295" s="105"/>
      <c r="I295" s="106"/>
      <c r="J295" s="25"/>
      <c r="K295" s="107"/>
      <c r="L295" s="108"/>
      <c r="M295" s="105"/>
      <c r="N295" s="105"/>
      <c r="O295" s="108"/>
      <c r="P295" s="109"/>
      <c r="Q295" s="109"/>
      <c r="R295" s="110"/>
      <c r="S295" s="111"/>
      <c r="T295" s="109"/>
      <c r="U295" s="112"/>
      <c r="V295" s="25"/>
      <c r="W295" s="113"/>
      <c r="X295" s="25"/>
      <c r="Y295" s="25"/>
      <c r="Z295" s="25"/>
    </row>
    <row r="296" customFormat="false" ht="15.75" hidden="false" customHeight="false" outlineLevel="0" collapsed="false">
      <c r="A296" s="25"/>
      <c r="B296" s="25"/>
      <c r="C296" s="25"/>
      <c r="D296" s="25"/>
      <c r="E296" s="25"/>
      <c r="F296" s="25"/>
      <c r="G296" s="104"/>
      <c r="H296" s="105"/>
      <c r="I296" s="106"/>
      <c r="J296" s="25"/>
      <c r="K296" s="107"/>
      <c r="L296" s="108"/>
      <c r="M296" s="105"/>
      <c r="N296" s="105"/>
      <c r="O296" s="108"/>
      <c r="P296" s="109"/>
      <c r="Q296" s="109"/>
      <c r="R296" s="110"/>
      <c r="S296" s="111"/>
      <c r="T296" s="109"/>
      <c r="U296" s="112"/>
      <c r="V296" s="25"/>
      <c r="W296" s="113"/>
      <c r="X296" s="25"/>
      <c r="Y296" s="25"/>
      <c r="Z296" s="25"/>
    </row>
    <row r="297" customFormat="false" ht="15.75" hidden="false" customHeight="false" outlineLevel="0" collapsed="false">
      <c r="A297" s="25"/>
      <c r="B297" s="25"/>
      <c r="C297" s="25"/>
      <c r="D297" s="25"/>
      <c r="E297" s="25"/>
      <c r="F297" s="25"/>
      <c r="G297" s="104"/>
      <c r="H297" s="105"/>
      <c r="I297" s="106"/>
      <c r="J297" s="25"/>
      <c r="K297" s="107"/>
      <c r="L297" s="108"/>
      <c r="M297" s="105"/>
      <c r="N297" s="105"/>
      <c r="O297" s="108"/>
      <c r="P297" s="109"/>
      <c r="Q297" s="109"/>
      <c r="R297" s="110"/>
      <c r="S297" s="111"/>
      <c r="T297" s="109"/>
      <c r="U297" s="112"/>
      <c r="V297" s="25"/>
      <c r="W297" s="113"/>
      <c r="X297" s="25"/>
      <c r="Y297" s="25"/>
      <c r="Z297" s="25"/>
    </row>
    <row r="298" customFormat="false" ht="15.75" hidden="false" customHeight="false" outlineLevel="0" collapsed="false">
      <c r="A298" s="25"/>
      <c r="B298" s="25"/>
      <c r="C298" s="25"/>
      <c r="D298" s="25"/>
      <c r="E298" s="25"/>
      <c r="F298" s="25"/>
      <c r="G298" s="104"/>
      <c r="H298" s="105"/>
      <c r="I298" s="106"/>
      <c r="J298" s="25"/>
      <c r="K298" s="107"/>
      <c r="L298" s="108"/>
      <c r="M298" s="105"/>
      <c r="N298" s="105"/>
      <c r="O298" s="108"/>
      <c r="P298" s="109"/>
      <c r="Q298" s="109"/>
      <c r="R298" s="110"/>
      <c r="S298" s="111"/>
      <c r="T298" s="109"/>
      <c r="U298" s="112"/>
      <c r="V298" s="25"/>
      <c r="W298" s="113"/>
      <c r="X298" s="25"/>
      <c r="Y298" s="25"/>
      <c r="Z298" s="25"/>
    </row>
    <row r="299" customFormat="false" ht="15.75" hidden="false" customHeight="false" outlineLevel="0" collapsed="false">
      <c r="A299" s="25"/>
      <c r="B299" s="25"/>
      <c r="C299" s="25"/>
      <c r="D299" s="25"/>
      <c r="E299" s="25"/>
      <c r="F299" s="25"/>
      <c r="G299" s="104"/>
      <c r="H299" s="105"/>
      <c r="I299" s="106"/>
      <c r="J299" s="25"/>
      <c r="K299" s="107"/>
      <c r="L299" s="108"/>
      <c r="M299" s="105"/>
      <c r="N299" s="105"/>
      <c r="O299" s="108"/>
      <c r="P299" s="109"/>
      <c r="Q299" s="109"/>
      <c r="R299" s="110"/>
      <c r="S299" s="111"/>
      <c r="T299" s="109"/>
      <c r="U299" s="112"/>
      <c r="V299" s="25"/>
      <c r="W299" s="113"/>
      <c r="X299" s="25"/>
      <c r="Y299" s="25"/>
      <c r="Z299" s="25"/>
    </row>
    <row r="300" customFormat="false" ht="15.75" hidden="false" customHeight="false" outlineLevel="0" collapsed="false">
      <c r="A300" s="25"/>
      <c r="B300" s="25"/>
      <c r="C300" s="25"/>
      <c r="D300" s="25"/>
      <c r="E300" s="25"/>
      <c r="F300" s="25"/>
      <c r="G300" s="104"/>
      <c r="H300" s="105"/>
      <c r="I300" s="106"/>
      <c r="J300" s="25"/>
      <c r="K300" s="107"/>
      <c r="L300" s="108"/>
      <c r="M300" s="105"/>
      <c r="N300" s="105"/>
      <c r="O300" s="108"/>
      <c r="P300" s="109"/>
      <c r="Q300" s="109"/>
      <c r="R300" s="110"/>
      <c r="S300" s="111"/>
      <c r="T300" s="109"/>
      <c r="U300" s="112"/>
      <c r="V300" s="25"/>
      <c r="W300" s="113"/>
      <c r="X300" s="25"/>
      <c r="Y300" s="25"/>
      <c r="Z300" s="25"/>
    </row>
    <row r="301" customFormat="false" ht="15.75" hidden="false" customHeight="false" outlineLevel="0" collapsed="false">
      <c r="A301" s="25"/>
      <c r="B301" s="25"/>
      <c r="C301" s="25"/>
      <c r="D301" s="25"/>
      <c r="E301" s="25"/>
      <c r="F301" s="25"/>
      <c r="G301" s="104"/>
      <c r="H301" s="105"/>
      <c r="I301" s="106"/>
      <c r="J301" s="25"/>
      <c r="K301" s="107"/>
      <c r="L301" s="108"/>
      <c r="M301" s="105"/>
      <c r="N301" s="105"/>
      <c r="O301" s="108"/>
      <c r="P301" s="109"/>
      <c r="Q301" s="109"/>
      <c r="R301" s="110"/>
      <c r="S301" s="111"/>
      <c r="T301" s="109"/>
      <c r="U301" s="112"/>
      <c r="V301" s="25"/>
      <c r="W301" s="113"/>
      <c r="X301" s="25"/>
      <c r="Y301" s="25"/>
      <c r="Z301" s="25"/>
    </row>
    <row r="302" customFormat="false" ht="15.75" hidden="false" customHeight="false" outlineLevel="0" collapsed="false">
      <c r="A302" s="25"/>
      <c r="B302" s="25"/>
      <c r="C302" s="25"/>
      <c r="D302" s="25"/>
      <c r="E302" s="25"/>
      <c r="F302" s="25"/>
      <c r="G302" s="104"/>
      <c r="H302" s="105"/>
      <c r="I302" s="106"/>
      <c r="J302" s="25"/>
      <c r="K302" s="107"/>
      <c r="L302" s="108"/>
      <c r="M302" s="105"/>
      <c r="N302" s="105"/>
      <c r="O302" s="108"/>
      <c r="P302" s="109"/>
      <c r="Q302" s="109"/>
      <c r="R302" s="110"/>
      <c r="S302" s="111"/>
      <c r="T302" s="109"/>
      <c r="U302" s="112"/>
      <c r="V302" s="25"/>
      <c r="W302" s="113"/>
      <c r="X302" s="25"/>
      <c r="Y302" s="25"/>
      <c r="Z302" s="25"/>
    </row>
    <row r="303" customFormat="false" ht="15.75" hidden="false" customHeight="false" outlineLevel="0" collapsed="false">
      <c r="A303" s="25"/>
      <c r="B303" s="25"/>
      <c r="C303" s="25"/>
      <c r="D303" s="25"/>
      <c r="E303" s="25"/>
      <c r="F303" s="25"/>
      <c r="G303" s="104"/>
      <c r="H303" s="105"/>
      <c r="I303" s="106"/>
      <c r="J303" s="25"/>
      <c r="K303" s="107"/>
      <c r="L303" s="108"/>
      <c r="M303" s="105"/>
      <c r="N303" s="105"/>
      <c r="O303" s="108"/>
      <c r="P303" s="109"/>
      <c r="Q303" s="109"/>
      <c r="R303" s="110"/>
      <c r="S303" s="111"/>
      <c r="T303" s="109"/>
      <c r="U303" s="112"/>
      <c r="V303" s="25"/>
      <c r="W303" s="113"/>
      <c r="X303" s="25"/>
      <c r="Y303" s="25"/>
      <c r="Z303" s="25"/>
    </row>
    <row r="304" customFormat="false" ht="15.75" hidden="false" customHeight="false" outlineLevel="0" collapsed="false">
      <c r="A304" s="25"/>
      <c r="B304" s="25"/>
      <c r="C304" s="25"/>
      <c r="D304" s="25"/>
      <c r="E304" s="25"/>
      <c r="F304" s="25"/>
      <c r="G304" s="104"/>
      <c r="H304" s="105"/>
      <c r="I304" s="106"/>
      <c r="J304" s="25"/>
      <c r="K304" s="107"/>
      <c r="L304" s="108"/>
      <c r="M304" s="105"/>
      <c r="N304" s="105"/>
      <c r="O304" s="108"/>
      <c r="P304" s="109"/>
      <c r="Q304" s="109"/>
      <c r="R304" s="110"/>
      <c r="S304" s="111"/>
      <c r="T304" s="109"/>
      <c r="U304" s="112"/>
      <c r="V304" s="25"/>
      <c r="W304" s="113"/>
      <c r="X304" s="25"/>
      <c r="Y304" s="25"/>
      <c r="Z304" s="25"/>
    </row>
    <row r="305" customFormat="false" ht="15.75" hidden="false" customHeight="false" outlineLevel="0" collapsed="false">
      <c r="A305" s="25"/>
      <c r="B305" s="25"/>
      <c r="C305" s="25"/>
      <c r="D305" s="25"/>
      <c r="E305" s="25"/>
      <c r="F305" s="25"/>
      <c r="G305" s="104"/>
      <c r="H305" s="105"/>
      <c r="I305" s="106"/>
      <c r="J305" s="25"/>
      <c r="K305" s="107"/>
      <c r="L305" s="108"/>
      <c r="M305" s="105"/>
      <c r="N305" s="105"/>
      <c r="O305" s="108"/>
      <c r="P305" s="109"/>
      <c r="Q305" s="109"/>
      <c r="R305" s="110"/>
      <c r="S305" s="111"/>
      <c r="T305" s="109"/>
      <c r="U305" s="112"/>
      <c r="V305" s="25"/>
      <c r="W305" s="113"/>
      <c r="X305" s="25"/>
      <c r="Y305" s="25"/>
      <c r="Z305" s="25"/>
    </row>
    <row r="306" customFormat="false" ht="15.75" hidden="false" customHeight="false" outlineLevel="0" collapsed="false">
      <c r="A306" s="25"/>
      <c r="B306" s="25"/>
      <c r="C306" s="25"/>
      <c r="D306" s="25"/>
      <c r="E306" s="25"/>
      <c r="F306" s="25"/>
      <c r="G306" s="104"/>
      <c r="H306" s="105"/>
      <c r="I306" s="106"/>
      <c r="J306" s="25"/>
      <c r="K306" s="107"/>
      <c r="L306" s="108"/>
      <c r="M306" s="105"/>
      <c r="N306" s="105"/>
      <c r="O306" s="108"/>
      <c r="P306" s="109"/>
      <c r="Q306" s="109"/>
      <c r="R306" s="110"/>
      <c r="S306" s="111"/>
      <c r="T306" s="109"/>
      <c r="U306" s="112"/>
      <c r="V306" s="25"/>
      <c r="W306" s="113"/>
      <c r="X306" s="25"/>
      <c r="Y306" s="25"/>
      <c r="Z306" s="25"/>
    </row>
    <row r="307" customFormat="false" ht="15.7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5.7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5.7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5.7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5.7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5.7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5.7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5.7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5.7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5.7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5.7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5.7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5.7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5.7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5.7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5.7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5.7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5.7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5.7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5.7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5.7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5.7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5.7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5.7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5.7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5.7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5.7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5.7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5.7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5.7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5.7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5.7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5.7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5.7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5.7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5.7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5.7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5.7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5.7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5.7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5.7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5.7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5.7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5.7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5.7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5.7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5.7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5.7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5.7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5.7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5.7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5.7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5.7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5.7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5.7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5.7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5.7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5.7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5.7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5.7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5.7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5.7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5.7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5.7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5.7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5.7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5.7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5.7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5.7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5.7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5.7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5.7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5.7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5.7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5.7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5.7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5.7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5.7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5.7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5.7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5.7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5.7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5.7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5.7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5.7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5.7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5.7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5.7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5.7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5.7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5.7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5.7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5.7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5.7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5.7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5.7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5.7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5.7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5.7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5.7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5.7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5.7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5.7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5.7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5.7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5.7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5.7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5.7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5.7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5.7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5.7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5.7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5.7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5.7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5.7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5.7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5.7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5.7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5.7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5.7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5.7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5.7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5.7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5.7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5.7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5.7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5.7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5.7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5.7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5.7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5.7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5.7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5.7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5.7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5.7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5.7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5.7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5.7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5.7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5.7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5.7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5.7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5.7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5.7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5.7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5.7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5.7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5.7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5.7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5.7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5.7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5.7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5.7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5.7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5.7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5.7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5.7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5.7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5.7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5.7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5.7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5.7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5.7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5.7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5.7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5.7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5.7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5.7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5.7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5.7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5.7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5.7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5.7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5.7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5.7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5.7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5.7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5.7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5.7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5.7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5.7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5.7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5.7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5.7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5.7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5.7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5.7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5.7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5.7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5.7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5.7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5.7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5.7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5.7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5.7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5.7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5.7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5.7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5.7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5.7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5.7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.7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.7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.7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.7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.7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.7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.7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.7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.7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.7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.7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.7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.7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.7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.7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.7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.7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.7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.7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.7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.7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.7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.7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.7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.7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.7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.7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.7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.7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.7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.7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.7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.7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.7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.7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.7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.7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.7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.7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.7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.7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.7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.7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.7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.7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.7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.7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.7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.7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.7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.7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.7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.7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.7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.7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.7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.7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.7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.7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.7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.7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.7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.7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.7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.7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.7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.7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.7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.7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.7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.7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.7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.7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.7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.7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.7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.7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.7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.7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.7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.7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.7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.7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.7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.7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.7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.7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.7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.7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.7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.7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.7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.7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.7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.7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.7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.7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.7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.7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.7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.7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.7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.7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.7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.7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.7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.7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.7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.7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.7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.7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.7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.7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.7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.7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.7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.7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.7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.7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.7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.7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.7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.7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.7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.7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.7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.7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.7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.7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.7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.7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.7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.7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.7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.7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.7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.7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.7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.7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.7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.7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.7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.7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.7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.7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.7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.7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.7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.7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.7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.7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.7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.7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.7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.7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.7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.7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.7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.7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.7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.7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.7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.7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.7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.7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.7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.7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.7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.7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.7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.7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.7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.7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.7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.7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.7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.7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.7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.7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.7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.7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.7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.7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.7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.7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.7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.7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.7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.7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.7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.7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.7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.7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.7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.7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.7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.7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.7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.7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.7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.7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.7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.7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.7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.7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.7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.7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.7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.7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.7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.7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.7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.7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.7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.7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.7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.7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.7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.7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.7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.7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.7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.7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.7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.7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.7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.7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.7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.7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.7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.7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.7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.7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.7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.7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.7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.7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.7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.7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.7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.7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.7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.7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.7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.7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.7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.7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.7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.7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.7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.7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.7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.7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.7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.7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.7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.7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.7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.7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.7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.7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.7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.7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.7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.7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.7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.7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.7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.7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.7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.7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.7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.7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.7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.7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.7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.7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.7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.7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.7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.7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.7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.7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.7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.7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.7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.7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.7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.7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.7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.7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.7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.7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.7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.7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.7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.7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.7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.7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.7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.7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.7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.7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.7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.7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.7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.7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.7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.7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.7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.7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.7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.7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.7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.7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.7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.7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.7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.7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.7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.7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.7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.7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.7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.7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.7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.7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.7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.7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.7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.7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.7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.7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.7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.7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.7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.7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.7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.7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.7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.7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.7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.7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.7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.7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.7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.7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.7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.7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.7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.7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.7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.7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.7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.7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.7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.7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.7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.7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.7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.7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.7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.7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.7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.7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.7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.7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.7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.7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.7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.7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.7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.7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.7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.7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.7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.7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.7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.7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.7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.7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.7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.7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.7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.7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.7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.7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.7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.7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.7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.7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.7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.7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.7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.7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.7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.7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.7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.7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.7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.7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.7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.7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.7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.7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.7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.7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.7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.7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.7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.7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.7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.7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.7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.7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.7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.7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.7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.7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.7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.7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.7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.7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.7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.7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.7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.7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.7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.7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.7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.7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.7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.7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.7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.7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.7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.7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.7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.7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.7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.7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.7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.7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.7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.7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.7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.7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.7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.7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.7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.7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.7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.7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.7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.7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.7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.7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.7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.7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.7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.7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.7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.7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.7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.7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.7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.7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.7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.7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.7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.7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.7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.7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.7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.7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.7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.7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.7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.7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.7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.7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.7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.7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.7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.7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.7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.7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.7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.7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.7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.7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.7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.7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5">
    <mergeCell ref="B4:C4"/>
    <mergeCell ref="G5:I5"/>
    <mergeCell ref="L5:N5"/>
    <mergeCell ref="O5:Q5"/>
    <mergeCell ref="S5:U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4" t="s">
        <v>223</v>
      </c>
      <c r="B1" s="25"/>
      <c r="C1" s="25"/>
      <c r="D1" s="25"/>
      <c r="E1" s="25"/>
      <c r="F1" s="25"/>
      <c r="G1" s="25"/>
      <c r="H1" s="25"/>
      <c r="I1" s="25"/>
      <c r="J1" s="25"/>
      <c r="K1" s="26" t="s">
        <v>150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6" t="s">
        <v>151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.75" hidden="false" customHeight="false" outlineLevel="0" collapsed="false">
      <c r="A3" s="25"/>
      <c r="B3" s="27" t="s">
        <v>152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 t="s">
        <v>153</v>
      </c>
      <c r="S3" s="28" t="n">
        <v>1</v>
      </c>
      <c r="T3" s="28" t="n">
        <v>7.2</v>
      </c>
      <c r="U3" s="28" t="n">
        <v>130</v>
      </c>
      <c r="V3" s="25"/>
      <c r="W3" s="25"/>
      <c r="X3" s="25"/>
      <c r="Y3" s="25"/>
      <c r="Z3" s="25"/>
    </row>
    <row r="4" customFormat="false" ht="15.75" hidden="false" customHeight="false" outlineLevel="0" collapsed="false">
      <c r="A4" s="29"/>
      <c r="B4" s="30" t="s">
        <v>154</v>
      </c>
      <c r="C4" s="30"/>
      <c r="D4" s="30" t="s">
        <v>155</v>
      </c>
      <c r="E4" s="31" t="s">
        <v>156</v>
      </c>
      <c r="F4" s="25"/>
      <c r="G4" s="32" t="s">
        <v>157</v>
      </c>
      <c r="H4" s="33" t="s">
        <v>158</v>
      </c>
      <c r="I4" s="34" t="s">
        <v>159</v>
      </c>
      <c r="J4" s="25"/>
      <c r="K4" s="32" t="s">
        <v>160</v>
      </c>
      <c r="L4" s="33" t="s">
        <v>161</v>
      </c>
      <c r="M4" s="33" t="s">
        <v>162</v>
      </c>
      <c r="N4" s="33" t="s">
        <v>163</v>
      </c>
      <c r="O4" s="35" t="s">
        <v>164</v>
      </c>
      <c r="P4" s="35" t="s">
        <v>165</v>
      </c>
      <c r="Q4" s="35" t="s">
        <v>166</v>
      </c>
      <c r="R4" s="36" t="s">
        <v>167</v>
      </c>
      <c r="S4" s="37" t="s">
        <v>168</v>
      </c>
      <c r="T4" s="36" t="s">
        <v>169</v>
      </c>
      <c r="U4" s="38" t="s">
        <v>170</v>
      </c>
      <c r="V4" s="25"/>
      <c r="W4" s="39" t="s">
        <v>171</v>
      </c>
      <c r="X4" s="39" t="s">
        <v>172</v>
      </c>
      <c r="Y4" s="25"/>
      <c r="Z4" s="25"/>
    </row>
    <row r="5" customFormat="false" ht="39.55" hidden="false" customHeight="true" outlineLevel="0" collapsed="false">
      <c r="A5" s="114"/>
      <c r="B5" s="41" t="s">
        <v>173</v>
      </c>
      <c r="C5" s="42" t="s">
        <v>174</v>
      </c>
      <c r="D5" s="43" t="s">
        <v>175</v>
      </c>
      <c r="E5" s="44"/>
      <c r="F5" s="45"/>
      <c r="G5" s="46" t="s">
        <v>176</v>
      </c>
      <c r="H5" s="46"/>
      <c r="I5" s="46"/>
      <c r="J5" s="45"/>
      <c r="K5" s="47" t="s">
        <v>177</v>
      </c>
      <c r="L5" s="48" t="s">
        <v>178</v>
      </c>
      <c r="M5" s="48"/>
      <c r="N5" s="48"/>
      <c r="O5" s="48" t="s">
        <v>179</v>
      </c>
      <c r="P5" s="48"/>
      <c r="Q5" s="48"/>
      <c r="R5" s="49" t="s">
        <v>180</v>
      </c>
      <c r="S5" s="50" t="s">
        <v>224</v>
      </c>
      <c r="T5" s="50"/>
      <c r="U5" s="50"/>
      <c r="V5" s="45"/>
      <c r="W5" s="51" t="s">
        <v>182</v>
      </c>
      <c r="X5" s="52" t="n">
        <f aca="false">SUM(W6:W506)</f>
        <v>-0.0988476363336888</v>
      </c>
      <c r="Y5" s="45"/>
      <c r="Z5" s="45"/>
    </row>
    <row r="6" customFormat="false" ht="15.75" hidden="false" customHeight="false" outlineLevel="0" collapsed="false">
      <c r="A6" s="53"/>
      <c r="B6" s="54" t="s">
        <v>183</v>
      </c>
      <c r="C6" s="55" t="s">
        <v>184</v>
      </c>
      <c r="D6" s="56" t="s">
        <v>185</v>
      </c>
      <c r="E6" s="57" t="s">
        <v>186</v>
      </c>
      <c r="F6" s="28" t="s">
        <v>44</v>
      </c>
      <c r="G6" s="58" t="n">
        <f aca="false">time_differentiated_CO2!D2</f>
        <v>-1.83113027250148</v>
      </c>
      <c r="H6" s="59" t="n">
        <v>0</v>
      </c>
      <c r="I6" s="60" t="n">
        <v>0</v>
      </c>
      <c r="J6" s="25"/>
      <c r="K6" s="61" t="n">
        <v>0</v>
      </c>
      <c r="L6" s="62" t="n">
        <f aca="false">$B$17+$B$18*EXP(-K6/$B$21)+$B$19*EXP(-K6/$B$22)+$B$20*EXP(-K6/$B$23)</f>
        <v>1</v>
      </c>
      <c r="M6" s="63" t="n">
        <f aca="false">EXP(-K6/$D$9)</f>
        <v>1</v>
      </c>
      <c r="N6" s="63" t="n">
        <f aca="false">EXP(-K6/$D$8)</f>
        <v>1</v>
      </c>
      <c r="O6" s="64" t="n">
        <f aca="false">(K6*$B$17+$B$18*$B$21*(1-EXP(-K6/$B$21))+$B$19*$B$22*(1-EXP(-K6/$B$22))+$B$20*$B$23*(1-EXP(-K6/$B$23)))*$C$7</f>
        <v>0</v>
      </c>
      <c r="P6" s="64" t="n">
        <f aca="false">$D$9*(1-EXP(-K6/$D$9))*$C$9</f>
        <v>0</v>
      </c>
      <c r="Q6" s="65" t="n">
        <f aca="false">$D$8*(1-EXP(-K6/$D$8))*$C$8</f>
        <v>0</v>
      </c>
      <c r="R6" s="66" t="n">
        <f aca="false">$B$13-K6</f>
        <v>500</v>
      </c>
      <c r="S6" s="67" t="n">
        <f aca="false">VLOOKUP($R6,$K$6:$Q$506,5)/$C$26</f>
        <v>1</v>
      </c>
      <c r="T6" s="68" t="n">
        <f aca="false">VLOOKUP($R6,$K$6:$Q$506,6)/$C$26</f>
        <v>7.55598023610673</v>
      </c>
      <c r="U6" s="69" t="n">
        <f aca="false">VLOOKUP($R6,$K$6:$Q$506,7)/$C$26</f>
        <v>123.679385244188</v>
      </c>
      <c r="V6" s="28" t="s">
        <v>44</v>
      </c>
      <c r="W6" s="115" t="n">
        <f aca="false">G6*S6+H6*T6+I6*U6</f>
        <v>-1.83113027250148</v>
      </c>
      <c r="X6" s="25"/>
      <c r="Y6" s="25"/>
      <c r="Z6" s="25"/>
    </row>
    <row r="7" customFormat="false" ht="15.75" hidden="false" customHeight="false" outlineLevel="0" collapsed="false">
      <c r="A7" s="71" t="s">
        <v>187</v>
      </c>
      <c r="B7" s="72" t="n">
        <v>1.33E-005</v>
      </c>
      <c r="C7" s="73" t="n">
        <f aca="false">B7*$B$10/E7*1000000000/$B$11</f>
        <v>1.70487053477734E-015</v>
      </c>
      <c r="D7" s="74" t="s">
        <v>188</v>
      </c>
      <c r="E7" s="75" t="n">
        <v>44.01</v>
      </c>
      <c r="F7" s="28" t="s">
        <v>45</v>
      </c>
      <c r="G7" s="103" t="n">
        <v>0</v>
      </c>
      <c r="H7" s="76" t="n">
        <v>0</v>
      </c>
      <c r="I7" s="77" t="n">
        <v>0</v>
      </c>
      <c r="J7" s="25"/>
      <c r="K7" s="61" t="n">
        <v>1</v>
      </c>
      <c r="L7" s="62" t="n">
        <f aca="false">$B$17+$B$18*EXP(-K7/$B$21)+$B$19*EXP(-K7/$B$22)+$B$20*EXP(-K7/$B$23)</f>
        <v>0.934525143351474</v>
      </c>
      <c r="M7" s="63" t="n">
        <f aca="false">EXP(-K7/$D$9)</f>
        <v>0.918745834161034</v>
      </c>
      <c r="N7" s="63" t="n">
        <f aca="false">EXP(-K7/$D$8)</f>
        <v>0.990867643670448</v>
      </c>
      <c r="O7" s="64" t="n">
        <f aca="false">(K7*$B$17+$B$18*$B$21*(1-EXP(-K7/$B$21))+$B$19*$B$22*(1-EXP(-K7/$B$22))+$B$20*$B$23*(1-EXP(-K7/$B$23)))*$C$7</f>
        <v>1.64713840243936E-015</v>
      </c>
      <c r="P7" s="64" t="n">
        <f aca="false">$D$9*(1-EXP(-K7/$D$9))*$C$9</f>
        <v>1.92215881540341E-013</v>
      </c>
      <c r="Q7" s="65" t="n">
        <f aca="false">$D$8*(1-EXP(-K7/$D$8))*$C$8</f>
        <v>3.57254360737198E-013</v>
      </c>
      <c r="R7" s="66" t="n">
        <f aca="false">$B$13-K7</f>
        <v>499</v>
      </c>
      <c r="S7" s="67" t="n">
        <f aca="false">VLOOKUP($R7,$K$6:$Q$506,5)/$C$26</f>
        <v>0.998472924243788</v>
      </c>
      <c r="T7" s="68" t="n">
        <f aca="false">VLOOKUP($R7,$K$6:$Q$506,6)/$C$26</f>
        <v>7.55598023610673</v>
      </c>
      <c r="U7" s="69" t="n">
        <f aca="false">VLOOKUP($R7,$K$6:$Q$506,7)/$C$26</f>
        <v>123.667659712333</v>
      </c>
      <c r="V7" s="28" t="s">
        <v>45</v>
      </c>
      <c r="W7" s="78" t="n">
        <f aca="false">G7*S7+H7*T7+I7*U7</f>
        <v>0</v>
      </c>
      <c r="X7" s="25"/>
      <c r="Y7" s="25"/>
      <c r="Z7" s="25"/>
    </row>
    <row r="8" customFormat="false" ht="15.75" hidden="false" customHeight="false" outlineLevel="0" collapsed="false">
      <c r="A8" s="71" t="s">
        <v>189</v>
      </c>
      <c r="B8" s="72" t="n">
        <v>0.0028</v>
      </c>
      <c r="C8" s="73" t="n">
        <f aca="false">B8*$B$10/E8*1000000000/$B$11</f>
        <v>3.58895647987022E-013</v>
      </c>
      <c r="D8" s="74" t="n">
        <v>109</v>
      </c>
      <c r="E8" s="75" t="n">
        <v>44.013</v>
      </c>
      <c r="F8" s="28" t="s">
        <v>46</v>
      </c>
      <c r="G8" s="103" t="n">
        <v>0</v>
      </c>
      <c r="H8" s="76" t="n">
        <v>0</v>
      </c>
      <c r="I8" s="77" t="n">
        <v>0</v>
      </c>
      <c r="J8" s="25"/>
      <c r="K8" s="61" t="n">
        <v>2</v>
      </c>
      <c r="L8" s="62" t="n">
        <f aca="false">$B$17+$B$18*EXP(-K8/$B$21)+$B$19*EXP(-K8/$B$22)+$B$20*EXP(-K8/$B$23)</f>
        <v>0.881133921191247</v>
      </c>
      <c r="M8" s="63" t="n">
        <f aca="false">EXP(-K8/$D$9)</f>
        <v>0.844093907788253</v>
      </c>
      <c r="N8" s="63" t="n">
        <f aca="false">EXP(-K8/$D$8)</f>
        <v>0.981818687273025</v>
      </c>
      <c r="O8" s="64" t="n">
        <f aca="false">(K8*$B$17+$B$18*$B$21*(1-EXP(-K8/$B$21))+$B$19*$B$22*(1-EXP(-K8/$B$22))+$B$20*$B$23*(1-EXP(-K8/$B$23)))*$C$7</f>
        <v>3.19334364831333E-015</v>
      </c>
      <c r="P8" s="64" t="n">
        <f aca="false">$D$9*(1-EXP(-K8/$D$9))*$C$9</f>
        <v>3.6881342196512E-013</v>
      </c>
      <c r="Q8" s="65" t="n">
        <f aca="false">$D$8*(1-EXP(-K8/$D$8))*$C$8</f>
        <v>7.11246147351858E-013</v>
      </c>
      <c r="R8" s="66" t="n">
        <f aca="false">$B$13-K8</f>
        <v>498</v>
      </c>
      <c r="S8" s="67" t="n">
        <f aca="false">VLOOKUP($R8,$K$6:$Q$506,5)/$C$26</f>
        <v>0.99694497571825</v>
      </c>
      <c r="T8" s="68" t="n">
        <f aca="false">VLOOKUP($R8,$K$6:$Q$506,6)/$C$26</f>
        <v>7.55598023610673</v>
      </c>
      <c r="U8" s="69" t="n">
        <f aca="false">VLOOKUP($R8,$K$6:$Q$506,7)/$C$26</f>
        <v>123.655826111821</v>
      </c>
      <c r="V8" s="28" t="s">
        <v>46</v>
      </c>
      <c r="W8" s="78" t="n">
        <f aca="false">G8*S8+H8*T8+I8*U8</f>
        <v>0</v>
      </c>
      <c r="X8" s="25"/>
      <c r="Y8" s="25"/>
      <c r="Z8" s="25"/>
    </row>
    <row r="9" customFormat="false" ht="15.75" hidden="false" customHeight="false" outlineLevel="0" collapsed="false">
      <c r="A9" s="79" t="s">
        <v>190</v>
      </c>
      <c r="B9" s="80" t="n">
        <v>0.00057</v>
      </c>
      <c r="C9" s="81" t="n">
        <f aca="false">B9*$B$10/E9*1000000000/$B$11</f>
        <v>2.00475647227157E-013</v>
      </c>
      <c r="D9" s="82" t="n">
        <v>11.8</v>
      </c>
      <c r="E9" s="83" t="n">
        <v>16.04</v>
      </c>
      <c r="F9" s="28" t="s">
        <v>47</v>
      </c>
      <c r="G9" s="103" t="n">
        <v>0</v>
      </c>
      <c r="H9" s="76" t="n">
        <v>0</v>
      </c>
      <c r="I9" s="77" t="n">
        <v>0</v>
      </c>
      <c r="J9" s="25"/>
      <c r="K9" s="61" t="n">
        <v>3</v>
      </c>
      <c r="L9" s="62" t="n">
        <f aca="false">$B$17+$B$18*EXP(-K9/$B$21)+$B$19*EXP(-K9/$B$22)+$B$20*EXP(-K9/$B$23)</f>
        <v>0.837358501592201</v>
      </c>
      <c r="M9" s="63" t="n">
        <f aca="false">EXP(-K9/$D$9)</f>
        <v>0.775507761421166</v>
      </c>
      <c r="N9" s="63" t="n">
        <f aca="false">EXP(-K9/$D$8)</f>
        <v>0.972852369169834</v>
      </c>
      <c r="O9" s="64" t="n">
        <f aca="false">(K9*$B$17+$B$18*$B$21*(1-EXP(-K9/$B$21))+$B$19*$B$22*(1-EXP(-K9/$B$22))+$B$20*$B$23*(1-EXP(-K9/$B$23)))*$C$7</f>
        <v>4.65703187629787E-015</v>
      </c>
      <c r="P9" s="64" t="n">
        <f aca="false">$D$9*(1-EXP(-K9/$D$9))*$C$9</f>
        <v>5.3106167655347E-013</v>
      </c>
      <c r="Q9" s="65" t="n">
        <f aca="false">$D$8*(1-EXP(-K9/$D$8))*$C$8</f>
        <v>1.06200515483342E-012</v>
      </c>
      <c r="R9" s="66" t="n">
        <f aca="false">$B$13-K9</f>
        <v>497</v>
      </c>
      <c r="S9" s="67" t="n">
        <f aca="false">VLOOKUP($R9,$K$6:$Q$506,5)/$C$26</f>
        <v>0.99541615220643</v>
      </c>
      <c r="T9" s="68" t="n">
        <f aca="false">VLOOKUP($R9,$K$6:$Q$506,6)/$C$26</f>
        <v>7.55598023610673</v>
      </c>
      <c r="U9" s="69" t="n">
        <f aca="false">VLOOKUP($R9,$K$6:$Q$506,7)/$C$26</f>
        <v>123.643883446635</v>
      </c>
      <c r="V9" s="28" t="s">
        <v>47</v>
      </c>
      <c r="W9" s="78" t="n">
        <f aca="false">G9*S9+H9*T9+I9*U9</f>
        <v>0</v>
      </c>
      <c r="X9" s="25"/>
      <c r="Y9" s="25"/>
      <c r="Z9" s="25"/>
    </row>
    <row r="10" customFormat="false" ht="15.75" hidden="false" customHeight="false" outlineLevel="0" collapsed="false">
      <c r="A10" s="71" t="s">
        <v>191</v>
      </c>
      <c r="B10" s="84" t="n">
        <v>28.97</v>
      </c>
      <c r="C10" s="54" t="s">
        <v>192</v>
      </c>
      <c r="D10" s="85"/>
      <c r="E10" s="86"/>
      <c r="F10" s="28" t="s">
        <v>48</v>
      </c>
      <c r="G10" s="103" t="n">
        <v>0</v>
      </c>
      <c r="H10" s="76" t="n">
        <v>0</v>
      </c>
      <c r="I10" s="77" t="n">
        <v>0</v>
      </c>
      <c r="J10" s="25"/>
      <c r="K10" s="61" t="n">
        <v>4</v>
      </c>
      <c r="L10" s="62" t="n">
        <f aca="false">$B$17+$B$18*EXP(-K10/$B$21)+$B$19*EXP(-K10/$B$22)+$B$20*EXP(-K10/$B$23)</f>
        <v>0.801241693266786</v>
      </c>
      <c r="M10" s="63" t="n">
        <f aca="false">EXP(-K10/$D$9)</f>
        <v>0.712494525165245</v>
      </c>
      <c r="N10" s="63" t="n">
        <f aca="false">EXP(-K10/$D$8)</f>
        <v>0.963967934678526</v>
      </c>
      <c r="O10" s="64" t="n">
        <f aca="false">(K10*$B$17+$B$18*$B$21*(1-EXP(-K10/$B$21))+$B$19*$B$22*(1-EXP(-K10/$B$22))+$B$20*$B$23*(1-EXP(-K10/$B$23)))*$C$7</f>
        <v>6.05286401566322E-015</v>
      </c>
      <c r="P10" s="64" t="n">
        <f aca="false">$D$9*(1-EXP(-K10/$D$9))*$C$9</f>
        <v>6.80126584556416E-013</v>
      </c>
      <c r="Q10" s="65" t="n">
        <f aca="false">$D$8*(1-EXP(-K10/$D$8))*$C$8</f>
        <v>1.40956090607286E-012</v>
      </c>
      <c r="R10" s="66" t="n">
        <f aca="false">$B$13-K10</f>
        <v>496</v>
      </c>
      <c r="S10" s="67" t="n">
        <f aca="false">VLOOKUP($R10,$K$6:$Q$506,5)/$C$26</f>
        <v>0.993886451485709</v>
      </c>
      <c r="T10" s="68" t="n">
        <f aca="false">VLOOKUP($R10,$K$6:$Q$506,6)/$C$26</f>
        <v>7.55598023610673</v>
      </c>
      <c r="U10" s="69" t="n">
        <f aca="false">VLOOKUP($R10,$K$6:$Q$506,7)/$C$26</f>
        <v>123.631830711578</v>
      </c>
      <c r="V10" s="28" t="s">
        <v>48</v>
      </c>
      <c r="W10" s="78" t="n">
        <f aca="false">G10*S10+H10*T10+I10*U10</f>
        <v>0</v>
      </c>
      <c r="X10" s="25"/>
      <c r="Y10" s="25"/>
      <c r="Z10" s="25"/>
    </row>
    <row r="11" customFormat="false" ht="15.75" hidden="false" customHeight="false" outlineLevel="0" collapsed="false">
      <c r="A11" s="79" t="s">
        <v>193</v>
      </c>
      <c r="B11" s="87" t="n">
        <v>5.1352E+018</v>
      </c>
      <c r="C11" s="88" t="s">
        <v>192</v>
      </c>
      <c r="D11" s="89"/>
      <c r="E11" s="90"/>
      <c r="F11" s="28" t="s">
        <v>49</v>
      </c>
      <c r="G11" s="103" t="n">
        <v>0</v>
      </c>
      <c r="H11" s="76" t="n">
        <v>0</v>
      </c>
      <c r="I11" s="77" t="n">
        <v>0</v>
      </c>
      <c r="J11" s="25"/>
      <c r="K11" s="61" t="n">
        <v>5</v>
      </c>
      <c r="L11" s="62" t="n">
        <f aca="false">$B$17+$B$18*EXP(-K11/$B$21)+$B$19*EXP(-K11/$B$22)+$B$20*EXP(-K11/$B$23)</f>
        <v>0.771231104034404</v>
      </c>
      <c r="M11" s="63" t="n">
        <f aca="false">EXP(-K11/$D$9)</f>
        <v>0.654601376858112</v>
      </c>
      <c r="N11" s="63" t="n">
        <f aca="false">EXP(-K11/$D$8)</f>
        <v>0.955164636008779</v>
      </c>
      <c r="O11" s="64" t="n">
        <f aca="false">(K11*$B$17+$B$18*$B$21*(1-EXP(-K11/$B$21))+$B$19*$B$22*(1-EXP(-K11/$B$22))+$B$20*$B$23*(1-EXP(-K11/$B$23)))*$C$7</f>
        <v>7.39252264888857E-015</v>
      </c>
      <c r="P11" s="64" t="n">
        <f aca="false">$D$9*(1-EXP(-K11/$D$9))*$C$9</f>
        <v>8.1707934780372E-013</v>
      </c>
      <c r="Q11" s="65" t="n">
        <f aca="false">$D$8*(1-EXP(-K11/$D$8))*$C$8</f>
        <v>1.75394265434759E-012</v>
      </c>
      <c r="R11" s="66" t="n">
        <f aca="false">$B$13-K11</f>
        <v>495</v>
      </c>
      <c r="S11" s="67" t="n">
        <f aca="false">VLOOKUP($R11,$K$6:$Q$506,5)/$C$26</f>
        <v>0.992355871327791</v>
      </c>
      <c r="T11" s="68" t="n">
        <f aca="false">VLOOKUP($R11,$K$6:$Q$506,6)/$C$26</f>
        <v>7.55598023610673</v>
      </c>
      <c r="U11" s="69" t="n">
        <f aca="false">VLOOKUP($R11,$K$6:$Q$506,7)/$C$26</f>
        <v>123.619666892188</v>
      </c>
      <c r="V11" s="28" t="s">
        <v>49</v>
      </c>
      <c r="W11" s="78" t="n">
        <f aca="false">G11*S11+H11*T11+I11*U11</f>
        <v>0</v>
      </c>
      <c r="X11" s="25"/>
      <c r="Y11" s="25"/>
      <c r="Z11" s="25"/>
    </row>
    <row r="12" customFormat="false" ht="15.75" hidden="false" customHeight="false" outlineLevel="0" collapsed="false">
      <c r="A12" s="25"/>
      <c r="B12" s="25"/>
      <c r="C12" s="25"/>
      <c r="D12" s="91"/>
      <c r="E12" s="25"/>
      <c r="F12" s="28" t="s">
        <v>50</v>
      </c>
      <c r="G12" s="103" t="n">
        <v>0</v>
      </c>
      <c r="H12" s="76" t="n">
        <v>0</v>
      </c>
      <c r="I12" s="77" t="n">
        <v>0</v>
      </c>
      <c r="J12" s="25"/>
      <c r="K12" s="61" t="n">
        <v>6</v>
      </c>
      <c r="L12" s="62" t="n">
        <f aca="false">$B$17+$B$18*EXP(-K12/$B$21)+$B$19*EXP(-K12/$B$22)+$B$20*EXP(-K12/$B$23)</f>
        <v>0.746095242156848</v>
      </c>
      <c r="M12" s="63" t="n">
        <f aca="false">EXP(-K12/$D$9)</f>
        <v>0.601412288024467</v>
      </c>
      <c r="N12" s="63" t="n">
        <f aca="false">EXP(-K12/$D$8)</f>
        <v>0.94644173219936</v>
      </c>
      <c r="O12" s="64" t="n">
        <f aca="false">(K12*$B$17+$B$18*$B$21*(1-EXP(-K12/$B$21))+$B$19*$B$22*(1-EXP(-K12/$B$22))+$B$20*$B$23*(1-EXP(-K12/$B$23)))*$C$7</f>
        <v>8.68532785670826E-015</v>
      </c>
      <c r="P12" s="64" t="n">
        <f aca="false">$D$9*(1-EXP(-K12/$D$9))*$C$9</f>
        <v>9.42904128514022E-013</v>
      </c>
      <c r="Q12" s="65" t="n">
        <f aca="false">$D$8*(1-EXP(-K12/$D$8))*$C$8</f>
        <v>2.09517938578369E-012</v>
      </c>
      <c r="R12" s="66" t="n">
        <f aca="false">$B$13-K12</f>
        <v>494</v>
      </c>
      <c r="S12" s="67" t="n">
        <f aca="false">VLOOKUP($R12,$K$6:$Q$506,5)/$C$26</f>
        <v>0.990824409498687</v>
      </c>
      <c r="T12" s="68" t="n">
        <f aca="false">VLOOKUP($R12,$K$6:$Q$506,6)/$C$26</f>
        <v>7.55598023610673</v>
      </c>
      <c r="U12" s="69" t="n">
        <f aca="false">VLOOKUP($R12,$K$6:$Q$506,7)/$C$26</f>
        <v>123.607390964653</v>
      </c>
      <c r="V12" s="28" t="s">
        <v>50</v>
      </c>
      <c r="W12" s="78" t="n">
        <f aca="false">G12*S12+H12*T12+I12*U12</f>
        <v>0</v>
      </c>
      <c r="X12" s="25"/>
      <c r="Y12" s="25"/>
      <c r="Z12" s="25"/>
    </row>
    <row r="13" customFormat="false" ht="15.75" hidden="false" customHeight="false" outlineLevel="0" collapsed="false">
      <c r="A13" s="92" t="s">
        <v>194</v>
      </c>
      <c r="B13" s="93" t="n">
        <v>500</v>
      </c>
      <c r="C13" s="26" t="s">
        <v>195</v>
      </c>
      <c r="D13" s="25"/>
      <c r="E13" s="25"/>
      <c r="F13" s="28" t="s">
        <v>51</v>
      </c>
      <c r="G13" s="103" t="n">
        <v>0</v>
      </c>
      <c r="H13" s="76" t="n">
        <v>0</v>
      </c>
      <c r="I13" s="77" t="n">
        <v>0</v>
      </c>
      <c r="J13" s="25"/>
      <c r="K13" s="61" t="n">
        <v>7</v>
      </c>
      <c r="L13" s="62" t="n">
        <f aca="false">$B$17+$B$18*EXP(-K13/$B$21)+$B$19*EXP(-K13/$B$22)+$B$20*EXP(-K13/$B$23)</f>
        <v>0.724857011255883</v>
      </c>
      <c r="M13" s="63" t="n">
        <f aca="false">EXP(-K13/$D$9)</f>
        <v>0.552545034235735</v>
      </c>
      <c r="N13" s="63" t="n">
        <f aca="false">EXP(-K13/$D$8)</f>
        <v>0.937798489055756</v>
      </c>
      <c r="O13" s="64" t="n">
        <f aca="false">(K13*$B$17+$B$18*$B$21*(1-EXP(-K13/$B$21))+$B$19*$B$22*(1-EXP(-K13/$B$22))+$B$20*$B$23*(1-EXP(-K13/$B$23)))*$C$7</f>
        <v>9.9387254273329E-015</v>
      </c>
      <c r="P13" s="64" t="n">
        <f aca="false">$D$9*(1-EXP(-K13/$D$9))*$C$9</f>
        <v>1.05850512162584E-012</v>
      </c>
      <c r="Q13" s="65" t="n">
        <f aca="false">$D$8*(1-EXP(-K13/$D$8))*$C$8</f>
        <v>2.43329982179558E-012</v>
      </c>
      <c r="R13" s="66" t="n">
        <f aca="false">$B$13-K13</f>
        <v>493</v>
      </c>
      <c r="S13" s="67" t="n">
        <f aca="false">VLOOKUP($R13,$K$6:$Q$506,5)/$C$26</f>
        <v>0.989292063758696</v>
      </c>
      <c r="T13" s="68" t="n">
        <f aca="false">VLOOKUP($R13,$K$6:$Q$506,6)/$C$26</f>
        <v>7.55598023610673</v>
      </c>
      <c r="U13" s="69" t="n">
        <f aca="false">VLOOKUP($R13,$K$6:$Q$506,7)/$C$26</f>
        <v>123.595001895726</v>
      </c>
      <c r="V13" s="28" t="s">
        <v>51</v>
      </c>
      <c r="W13" s="78" t="n">
        <f aca="false">G13*S13+H13*T13+I13*U13</f>
        <v>0</v>
      </c>
      <c r="X13" s="25"/>
      <c r="Y13" s="25"/>
      <c r="Z13" s="25"/>
    </row>
    <row r="14" customFormat="false" ht="15.75" hidden="false" customHeight="false" outlineLevel="0" collapsed="false">
      <c r="A14" s="25"/>
      <c r="B14" s="25"/>
      <c r="C14" s="25"/>
      <c r="D14" s="25"/>
      <c r="E14" s="25"/>
      <c r="F14" s="28" t="s">
        <v>52</v>
      </c>
      <c r="G14" s="103" t="n">
        <v>0</v>
      </c>
      <c r="H14" s="76" t="n">
        <v>0</v>
      </c>
      <c r="I14" s="77" t="n">
        <v>0</v>
      </c>
      <c r="J14" s="25"/>
      <c r="K14" s="61" t="n">
        <v>8</v>
      </c>
      <c r="L14" s="62" t="n">
        <f aca="false">$B$17+$B$18*EXP(-K14/$B$21)+$B$19*EXP(-K14/$B$22)+$B$20*EXP(-K14/$B$23)</f>
        <v>0.706740992707308</v>
      </c>
      <c r="M14" s="63" t="n">
        <f aca="false">EXP(-K14/$D$9)</f>
        <v>0.507648448390447</v>
      </c>
      <c r="N14" s="63" t="n">
        <f aca="false">EXP(-K14/$D$8)</f>
        <v>0.929234179088383</v>
      </c>
      <c r="O14" s="64" t="n">
        <f aca="false">(K14*$B$17+$B$18*$B$21*(1-EXP(-K14/$B$21))+$B$19*$B$22*(1-EXP(-K14/$B$22))+$B$20*$B$23*(1-EXP(-K14/$B$23)))*$C$7</f>
        <v>1.11586738907507E-014</v>
      </c>
      <c r="P14" s="64" t="n">
        <f aca="false">$D$9*(1-EXP(-K14/$D$9))*$C$9</f>
        <v>1.1647130524722E-012</v>
      </c>
      <c r="Q14" s="65" t="n">
        <f aca="false">$D$8*(1-EXP(-K14/$D$8))*$C$8</f>
        <v>2.7683324215035E-012</v>
      </c>
      <c r="R14" s="66" t="n">
        <f aca="false">$B$13-K14</f>
        <v>492</v>
      </c>
      <c r="S14" s="67" t="n">
        <f aca="false">VLOOKUP($R14,$K$6:$Q$506,5)/$C$26</f>
        <v>0.987758831862396</v>
      </c>
      <c r="T14" s="68" t="n">
        <f aca="false">VLOOKUP($R14,$K$6:$Q$506,6)/$C$26</f>
        <v>7.55598023610673</v>
      </c>
      <c r="U14" s="69" t="n">
        <f aca="false">VLOOKUP($R14,$K$6:$Q$506,7)/$C$26</f>
        <v>123.582498642637</v>
      </c>
      <c r="V14" s="28" t="s">
        <v>52</v>
      </c>
      <c r="W14" s="78" t="n">
        <f aca="false">G14*S14+H14*T14+I14*U14</f>
        <v>0</v>
      </c>
      <c r="X14" s="25"/>
      <c r="Y14" s="25"/>
      <c r="Z14" s="25"/>
    </row>
    <row r="15" customFormat="false" ht="15.75" hidden="false" customHeight="false" outlineLevel="0" collapsed="false">
      <c r="A15" s="26" t="s">
        <v>196</v>
      </c>
      <c r="B15" s="25"/>
      <c r="C15" s="25"/>
      <c r="D15" s="25"/>
      <c r="E15" s="25"/>
      <c r="F15" s="28" t="s">
        <v>53</v>
      </c>
      <c r="G15" s="103" t="n">
        <v>0</v>
      </c>
      <c r="H15" s="76" t="n">
        <v>0</v>
      </c>
      <c r="I15" s="77" t="n">
        <v>0</v>
      </c>
      <c r="J15" s="25"/>
      <c r="K15" s="61" t="n">
        <v>9</v>
      </c>
      <c r="L15" s="62" t="n">
        <f aca="false">$B$17+$B$18*EXP(-K15/$B$21)+$B$19*EXP(-K15/$B$22)+$B$20*EXP(-K15/$B$23)</f>
        <v>0.691131657041273</v>
      </c>
      <c r="M15" s="63" t="n">
        <f aca="false">EXP(-K15/$D$9)</f>
        <v>0.466399897177036</v>
      </c>
      <c r="N15" s="63" t="n">
        <f aca="false">EXP(-K15/$D$8)</f>
        <v>0.920748081451349</v>
      </c>
      <c r="O15" s="64" t="n">
        <f aca="false">(K15*$B$17+$B$18*$B$21*(1-EXP(-K15/$B$21))+$B$19*$B$22*(1-EXP(-K15/$B$22))+$B$20*$B$23*(1-EXP(-K15/$B$23)))*$C$7</f>
        <v>1.23499513530396E-014</v>
      </c>
      <c r="P15" s="64" t="n">
        <f aca="false">$D$9*(1-EXP(-K15/$D$9))*$C$9</f>
        <v>1.26229114649215E-012</v>
      </c>
      <c r="Q15" s="65" t="n">
        <f aca="false">$D$8*(1-EXP(-K15/$D$8))*$C$8</f>
        <v>3.10030538412888E-012</v>
      </c>
      <c r="R15" s="66" t="n">
        <f aca="false">$B$13-K15</f>
        <v>491</v>
      </c>
      <c r="S15" s="67" t="n">
        <f aca="false">VLOOKUP($R15,$K$6:$Q$506,5)/$C$26</f>
        <v>0.986224711558623</v>
      </c>
      <c r="T15" s="68" t="n">
        <f aca="false">VLOOKUP($R15,$K$6:$Q$506,6)/$C$26</f>
        <v>7.55598023610673</v>
      </c>
      <c r="U15" s="69" t="n">
        <f aca="false">VLOOKUP($R15,$K$6:$Q$506,7)/$C$26</f>
        <v>123.569880153004</v>
      </c>
      <c r="V15" s="28" t="s">
        <v>53</v>
      </c>
      <c r="W15" s="78" t="n">
        <f aca="false">G15*S15+H15*T15+I15*U15</f>
        <v>0</v>
      </c>
      <c r="X15" s="25"/>
      <c r="Y15" s="25"/>
      <c r="Z15" s="25"/>
    </row>
    <row r="16" customFormat="false" ht="15.75" hidden="false" customHeight="false" outlineLevel="0" collapsed="false">
      <c r="A16" s="94" t="s">
        <v>197</v>
      </c>
      <c r="B16" s="95" t="s">
        <v>198</v>
      </c>
      <c r="C16" s="25"/>
      <c r="D16" s="25"/>
      <c r="E16" s="25"/>
      <c r="F16" s="28" t="s">
        <v>54</v>
      </c>
      <c r="G16" s="103" t="n">
        <v>0</v>
      </c>
      <c r="H16" s="76" t="n">
        <v>0</v>
      </c>
      <c r="I16" s="77" t="n">
        <v>0</v>
      </c>
      <c r="J16" s="25"/>
      <c r="K16" s="61" t="n">
        <v>10</v>
      </c>
      <c r="L16" s="62" t="n">
        <f aca="false">$B$17+$B$18*EXP(-K16/$B$21)+$B$19*EXP(-K16/$B$22)+$B$20*EXP(-K16/$B$23)</f>
        <v>0.677540238510535</v>
      </c>
      <c r="M16" s="63" t="n">
        <f aca="false">EXP(-K16/$D$9)</f>
        <v>0.428502962584536</v>
      </c>
      <c r="N16" s="63" t="n">
        <f aca="false">EXP(-K16/$D$8)</f>
        <v>0.912339481881783</v>
      </c>
      <c r="O16" s="64" t="n">
        <f aca="false">(K16*$B$17+$B$18*$B$21*(1-EXP(-K16/$B$21))+$B$19*$B$22*(1-EXP(-K16/$B$22))+$B$20*$B$23*(1-EXP(-K16/$B$23)))*$C$7</f>
        <v>1.35163987570226E-014</v>
      </c>
      <c r="P16" s="64" t="n">
        <f aca="false">$D$9*(1-EXP(-K16/$D$9))*$C$9</f>
        <v>1.35194061387836E-012</v>
      </c>
      <c r="Q16" s="65" t="n">
        <f aca="false">$D$8*(1-EXP(-K16/$D$8))*$C$8</f>
        <v>3.42924665136778E-012</v>
      </c>
      <c r="R16" s="66" t="n">
        <f aca="false">$B$13-K16</f>
        <v>490</v>
      </c>
      <c r="S16" s="67" t="n">
        <f aca="false">VLOOKUP($R16,$K$6:$Q$506,5)/$C$26</f>
        <v>0.984689700590457</v>
      </c>
      <c r="T16" s="68" t="n">
        <f aca="false">VLOOKUP($R16,$K$6:$Q$506,6)/$C$26</f>
        <v>7.55598023610673</v>
      </c>
      <c r="U16" s="69" t="n">
        <f aca="false">VLOOKUP($R16,$K$6:$Q$506,7)/$C$26</f>
        <v>123.557145364747</v>
      </c>
      <c r="V16" s="28" t="s">
        <v>54</v>
      </c>
      <c r="W16" s="78" t="n">
        <f aca="false">G16*S16+H16*T16+I16*U16</f>
        <v>0</v>
      </c>
      <c r="X16" s="25"/>
      <c r="Y16" s="25"/>
      <c r="Z16" s="25"/>
    </row>
    <row r="17" customFormat="false" ht="15.75" hidden="false" customHeight="false" outlineLevel="0" collapsed="false">
      <c r="A17" s="96" t="s">
        <v>199</v>
      </c>
      <c r="B17" s="97" t="n">
        <v>0.2173</v>
      </c>
      <c r="C17" s="25"/>
      <c r="D17" s="25"/>
      <c r="E17" s="25"/>
      <c r="F17" s="28" t="s">
        <v>55</v>
      </c>
      <c r="G17" s="103" t="n">
        <v>0</v>
      </c>
      <c r="H17" s="76" t="n">
        <v>0</v>
      </c>
      <c r="I17" s="77" t="n">
        <v>0</v>
      </c>
      <c r="J17" s="25"/>
      <c r="K17" s="61" t="n">
        <v>11</v>
      </c>
      <c r="L17" s="62" t="n">
        <f aca="false">$B$17+$B$18*EXP(-K17/$B$21)+$B$19*EXP(-K17/$B$22)+$B$20*EXP(-K17/$B$23)</f>
        <v>0.665578476752813</v>
      </c>
      <c r="M17" s="63" t="n">
        <f aca="false">EXP(-K17/$D$9)</f>
        <v>0.393685311800204</v>
      </c>
      <c r="N17" s="63" t="n">
        <f aca="false">EXP(-K17/$D$8)</f>
        <v>0.90400767263972</v>
      </c>
      <c r="O17" s="64" t="n">
        <f aca="false">(K17*$B$17+$B$18*$B$21*(1-EXP(-K17/$B$21))+$B$19*$B$22*(1-EXP(-K17/$B$22))+$B$20*$B$23*(1-EXP(-K17/$B$23)))*$C$7</f>
        <v>1.46611127485768E-014</v>
      </c>
      <c r="P17" s="64" t="n">
        <f aca="false">$D$9*(1-EXP(-K17/$D$9))*$C$9</f>
        <v>1.4343056885742E-012</v>
      </c>
      <c r="Q17" s="65" t="n">
        <f aca="false">$D$8*(1-EXP(-K17/$D$8))*$C$8</f>
        <v>3.75518390974277E-012</v>
      </c>
      <c r="R17" s="66" t="n">
        <f aca="false">$B$13-K17</f>
        <v>489</v>
      </c>
      <c r="S17" s="67" t="n">
        <f aca="false">VLOOKUP($R17,$K$6:$Q$506,5)/$C$26</f>
        <v>0.983153796695209</v>
      </c>
      <c r="T17" s="68" t="n">
        <f aca="false">VLOOKUP($R17,$K$6:$Q$506,6)/$C$26</f>
        <v>7.55598023610673</v>
      </c>
      <c r="U17" s="69" t="n">
        <f aca="false">VLOOKUP($R17,$K$6:$Q$506,7)/$C$26</f>
        <v>123.544293205997</v>
      </c>
      <c r="V17" s="28" t="s">
        <v>55</v>
      </c>
      <c r="W17" s="78" t="n">
        <f aca="false">G17*S17+H17*T17+I17*U17</f>
        <v>0</v>
      </c>
      <c r="X17" s="25"/>
      <c r="Y17" s="25"/>
      <c r="Z17" s="25"/>
    </row>
    <row r="18" customFormat="false" ht="15.75" hidden="false" customHeight="false" outlineLevel="0" collapsed="false">
      <c r="A18" s="96" t="s">
        <v>200</v>
      </c>
      <c r="B18" s="97" t="n">
        <v>0.224</v>
      </c>
      <c r="C18" s="25"/>
      <c r="D18" s="25"/>
      <c r="E18" s="25"/>
      <c r="F18" s="28" t="s">
        <v>56</v>
      </c>
      <c r="G18" s="103" t="n">
        <v>0</v>
      </c>
      <c r="H18" s="76" t="n">
        <v>0</v>
      </c>
      <c r="I18" s="77" t="n">
        <v>0</v>
      </c>
      <c r="J18" s="25"/>
      <c r="K18" s="61" t="n">
        <v>12</v>
      </c>
      <c r="L18" s="62" t="n">
        <f aca="false">$B$17+$B$18*EXP(-K18/$B$21)+$B$19*EXP(-K18/$B$22)+$B$20*EXP(-K18/$B$23)</f>
        <v>0.654937801843996</v>
      </c>
      <c r="M18" s="63" t="n">
        <f aca="false">EXP(-K18/$D$9)</f>
        <v>0.361696740186825</v>
      </c>
      <c r="N18" s="63" t="n">
        <f aca="false">EXP(-K18/$D$8)</f>
        <v>0.895751952448524</v>
      </c>
      <c r="O18" s="64" t="n">
        <f aca="false">(K18*$B$17+$B$18*$B$21*(1-EXP(-K18/$B$21))+$B$19*$B$22*(1-EXP(-K18/$B$22))+$B$20*$B$23*(1-EXP(-K18/$B$23)))*$C$7</f>
        <v>1.57865985955337E-014</v>
      </c>
      <c r="P18" s="64" t="n">
        <f aca="false">$D$9*(1-EXP(-K18/$D$9))*$C$9</f>
        <v>1.50997825783136E-012</v>
      </c>
      <c r="Q18" s="65" t="n">
        <f aca="false">$D$8*(1-EXP(-K18/$D$8))*$C$8</f>
        <v>4.07814459293319E-012</v>
      </c>
      <c r="R18" s="66" t="n">
        <f aca="false">$B$13-K18</f>
        <v>488</v>
      </c>
      <c r="S18" s="67" t="n">
        <f aca="false">VLOOKUP($R18,$K$6:$Q$506,5)/$C$26</f>
        <v>0.981616997604399</v>
      </c>
      <c r="T18" s="68" t="n">
        <f aca="false">VLOOKUP($R18,$K$6:$Q$506,6)/$C$26</f>
        <v>7.55598023610673</v>
      </c>
      <c r="U18" s="69" t="n">
        <f aca="false">VLOOKUP($R18,$K$6:$Q$506,7)/$C$26</f>
        <v>123.531322595005</v>
      </c>
      <c r="V18" s="28" t="s">
        <v>56</v>
      </c>
      <c r="W18" s="78" t="n">
        <f aca="false">G18*S18+H18*T18+I18*U18</f>
        <v>0</v>
      </c>
      <c r="X18" s="25"/>
      <c r="Y18" s="25"/>
      <c r="Z18" s="25"/>
    </row>
    <row r="19" customFormat="false" ht="15.75" hidden="false" customHeight="false" outlineLevel="0" collapsed="false">
      <c r="A19" s="96" t="s">
        <v>201</v>
      </c>
      <c r="B19" s="97" t="n">
        <v>0.2824</v>
      </c>
      <c r="C19" s="25"/>
      <c r="D19" s="25"/>
      <c r="E19" s="25"/>
      <c r="F19" s="28" t="s">
        <v>57</v>
      </c>
      <c r="G19" s="103" t="n">
        <v>0</v>
      </c>
      <c r="H19" s="76" t="n">
        <v>0</v>
      </c>
      <c r="I19" s="77" t="n">
        <v>0</v>
      </c>
      <c r="J19" s="25"/>
      <c r="K19" s="61" t="n">
        <v>13</v>
      </c>
      <c r="L19" s="62" t="n">
        <f aca="false">$B$17+$B$18*EXP(-K19/$B$21)+$B$19*EXP(-K19/$B$22)+$B$20*EXP(-K19/$B$23)</f>
        <v>0.645372834207781</v>
      </c>
      <c r="M19" s="63" t="n">
        <f aca="false">EXP(-K19/$D$9)</f>
        <v>0.332307373276271</v>
      </c>
      <c r="N19" s="63" t="n">
        <f aca="false">EXP(-K19/$D$8)</f>
        <v>0.887571626435872</v>
      </c>
      <c r="O19" s="64" t="n">
        <f aca="false">(K19*$B$17+$B$18*$B$21*(1-EXP(-K19/$B$21))+$B$19*$B$22*(1-EXP(-K19/$B$22))+$B$20*$B$23*(1-EXP(-K19/$B$23)))*$C$7</f>
        <v>1.68948914402251E-014</v>
      </c>
      <c r="P19" s="64" t="n">
        <f aca="false">$D$9*(1-EXP(-K19/$D$9))*$C$9</f>
        <v>1.57950211559664E-012</v>
      </c>
      <c r="Q19" s="65" t="n">
        <f aca="false">$D$8*(1-EXP(-K19/$D$8))*$C$8</f>
        <v>4.39815588408429E-012</v>
      </c>
      <c r="R19" s="66" t="n">
        <f aca="false">$B$13-K19</f>
        <v>487</v>
      </c>
      <c r="S19" s="67" t="n">
        <f aca="false">VLOOKUP($R19,$K$6:$Q$506,5)/$C$26</f>
        <v>0.980079301043748</v>
      </c>
      <c r="T19" s="68" t="n">
        <f aca="false">VLOOKUP($R19,$K$6:$Q$506,6)/$C$26</f>
        <v>7.55598023610673</v>
      </c>
      <c r="U19" s="69" t="n">
        <f aca="false">VLOOKUP($R19,$K$6:$Q$506,7)/$C$26</f>
        <v>123.518232440054</v>
      </c>
      <c r="V19" s="28" t="s">
        <v>57</v>
      </c>
      <c r="W19" s="78" t="n">
        <f aca="false">G19*S19+H19*T19+I19*U19</f>
        <v>0</v>
      </c>
      <c r="X19" s="25"/>
      <c r="Y19" s="25"/>
      <c r="Z19" s="25"/>
    </row>
    <row r="20" customFormat="false" ht="15.75" hidden="false" customHeight="false" outlineLevel="0" collapsed="false">
      <c r="A20" s="96" t="s">
        <v>202</v>
      </c>
      <c r="B20" s="97" t="n">
        <v>0.2763</v>
      </c>
      <c r="C20" s="25"/>
      <c r="D20" s="25"/>
      <c r="E20" s="25"/>
      <c r="F20" s="28" t="s">
        <v>58</v>
      </c>
      <c r="G20" s="103" t="n">
        <v>0</v>
      </c>
      <c r="H20" s="76" t="n">
        <v>0</v>
      </c>
      <c r="I20" s="77" t="n">
        <v>0</v>
      </c>
      <c r="J20" s="25"/>
      <c r="K20" s="61" t="n">
        <v>14</v>
      </c>
      <c r="L20" s="62" t="n">
        <f aca="false">$B$17+$B$18*EXP(-K20/$B$21)+$B$19*EXP(-K20/$B$22)+$B$20*EXP(-K20/$B$23)</f>
        <v>0.63668830482032</v>
      </c>
      <c r="M20" s="63" t="n">
        <f aca="false">EXP(-K20/$D$9)</f>
        <v>0.30530601485857</v>
      </c>
      <c r="N20" s="63" t="n">
        <f aca="false">EXP(-K20/$D$8)</f>
        <v>0.879466006075259</v>
      </c>
      <c r="O20" s="64" t="n">
        <f aca="false">(K20*$B$17+$B$18*$B$21*(1-EXP(-K20/$B$21))+$B$19*$B$22*(1-EXP(-K20/$B$22))+$B$20*$B$23*(1-EXP(-K20/$B$23)))*$C$7</f>
        <v>1.79876524498907E-014</v>
      </c>
      <c r="P20" s="64" t="n">
        <f aca="false">$D$9*(1-EXP(-K20/$D$9))*$C$9</f>
        <v>1.64337687029329E-012</v>
      </c>
      <c r="Q20" s="65" t="n">
        <f aca="false">$D$8*(1-EXP(-K20/$D$8))*$C$8</f>
        <v>4.71524471809511E-012</v>
      </c>
      <c r="R20" s="66" t="n">
        <f aca="false">$B$13-K20</f>
        <v>486</v>
      </c>
      <c r="S20" s="67" t="n">
        <f aca="false">VLOOKUP($R20,$K$6:$Q$506,5)/$C$26</f>
        <v>0.978540704733154</v>
      </c>
      <c r="T20" s="68" t="n">
        <f aca="false">VLOOKUP($R20,$K$6:$Q$506,6)/$C$26</f>
        <v>7.55598023610673</v>
      </c>
      <c r="U20" s="69" t="n">
        <f aca="false">VLOOKUP($R20,$K$6:$Q$506,7)/$C$26</f>
        <v>123.505021639364</v>
      </c>
      <c r="V20" s="28" t="s">
        <v>58</v>
      </c>
      <c r="W20" s="78" t="n">
        <f aca="false">G20*S20+H20*T20+I20*U20</f>
        <v>0</v>
      </c>
      <c r="X20" s="25"/>
      <c r="Y20" s="25"/>
      <c r="Z20" s="25"/>
    </row>
    <row r="21" customFormat="false" ht="15.75" hidden="false" customHeight="false" outlineLevel="0" collapsed="false">
      <c r="A21" s="96" t="s">
        <v>203</v>
      </c>
      <c r="B21" s="97" t="n">
        <v>394.4</v>
      </c>
      <c r="C21" s="25"/>
      <c r="D21" s="25"/>
      <c r="E21" s="25"/>
      <c r="F21" s="28" t="s">
        <v>59</v>
      </c>
      <c r="G21" s="103" t="n">
        <v>0</v>
      </c>
      <c r="H21" s="76" t="n">
        <v>0</v>
      </c>
      <c r="I21" s="77" t="n">
        <v>0</v>
      </c>
      <c r="J21" s="25"/>
      <c r="K21" s="61" t="n">
        <v>15</v>
      </c>
      <c r="L21" s="62" t="n">
        <f aca="false">$B$17+$B$18*EXP(-K21/$B$21)+$B$19*EXP(-K21/$B$22)+$B$20*EXP(-K21/$B$23)</f>
        <v>0.628728686612953</v>
      </c>
      <c r="M21" s="63" t="n">
        <f aca="false">EXP(-K21/$D$9)</f>
        <v>0.280498629295617</v>
      </c>
      <c r="N21" s="63" t="n">
        <f aca="false">EXP(-K21/$D$8)</f>
        <v>0.871434409128052</v>
      </c>
      <c r="O21" s="64" t="n">
        <f aca="false">(K21*$B$17+$B$18*$B$21*(1-EXP(-K21/$B$21))+$B$19*$B$22*(1-EXP(-K21/$B$22))+$B$20*$B$23*(1-EXP(-K21/$B$23)))*$C$7</f>
        <v>1.90662450682595E-014</v>
      </c>
      <c r="P21" s="64" t="n">
        <f aca="false">$D$9*(1-EXP(-K21/$D$9))*$C$9</f>
        <v>1.7020615350789E-012</v>
      </c>
      <c r="Q21" s="65" t="n">
        <f aca="false">$D$8*(1-EXP(-K21/$D$8))*$C$8</f>
        <v>5.02943778388563E-012</v>
      </c>
      <c r="R21" s="66" t="n">
        <f aca="false">$B$13-K21</f>
        <v>485</v>
      </c>
      <c r="S21" s="67" t="n">
        <f aca="false">VLOOKUP($R21,$K$6:$Q$506,5)/$C$26</f>
        <v>0.977001206386682</v>
      </c>
      <c r="T21" s="68" t="n">
        <f aca="false">VLOOKUP($R21,$K$6:$Q$506,6)/$C$26</f>
        <v>7.55598023610673</v>
      </c>
      <c r="U21" s="69" t="n">
        <f aca="false">VLOOKUP($R21,$K$6:$Q$506,7)/$C$26</f>
        <v>123.491689081</v>
      </c>
      <c r="V21" s="28" t="s">
        <v>59</v>
      </c>
      <c r="W21" s="78" t="n">
        <f aca="false">G21*S21+H21*T21+I21*U21</f>
        <v>0</v>
      </c>
      <c r="X21" s="25"/>
      <c r="Y21" s="25"/>
      <c r="Z21" s="25"/>
    </row>
    <row r="22" customFormat="false" ht="15.75" hidden="false" customHeight="false" outlineLevel="0" collapsed="false">
      <c r="A22" s="96" t="s">
        <v>204</v>
      </c>
      <c r="B22" s="97" t="n">
        <v>36.54</v>
      </c>
      <c r="C22" s="25"/>
      <c r="D22" s="25"/>
      <c r="E22" s="25"/>
      <c r="F22" s="28" t="s">
        <v>60</v>
      </c>
      <c r="G22" s="103" t="n">
        <v>0</v>
      </c>
      <c r="H22" s="76" t="n">
        <v>0</v>
      </c>
      <c r="I22" s="77" t="n">
        <v>0</v>
      </c>
      <c r="J22" s="25"/>
      <c r="K22" s="61" t="n">
        <v>16</v>
      </c>
      <c r="L22" s="62" t="n">
        <f aca="false">$B$17+$B$18*EXP(-K22/$B$21)+$B$19*EXP(-K22/$B$22)+$B$20*EXP(-K22/$B$23)</f>
        <v>0.621369974989246</v>
      </c>
      <c r="M22" s="63" t="n">
        <f aca="false">EXP(-K22/$D$9)</f>
        <v>0.257706947153229</v>
      </c>
      <c r="N22" s="63" t="n">
        <f aca="false">EXP(-K22/$D$8)</f>
        <v>0.863476159586061</v>
      </c>
      <c r="O22" s="64" t="n">
        <f aca="false">(K22*$B$17+$B$18*$B$21*(1-EXP(-K22/$B$21))+$B$19*$B$22*(1-EXP(-K22/$B$22))+$B$20*$B$23*(1-EXP(-K22/$B$23)))*$C$7</f>
        <v>2.01317954928725E-014</v>
      </c>
      <c r="P22" s="64" t="n">
        <f aca="false">$D$9*(1-EXP(-K22/$D$9))*$C$9</f>
        <v>1.75597782637981E-012</v>
      </c>
      <c r="Q22" s="65" t="n">
        <f aca="false">$D$8*(1-EXP(-K22/$D$8))*$C$8</f>
        <v>5.34076152664307E-012</v>
      </c>
      <c r="R22" s="66" t="n">
        <f aca="false">$B$13-K22</f>
        <v>484</v>
      </c>
      <c r="S22" s="67" t="n">
        <f aca="false">VLOOKUP($R22,$K$6:$Q$506,5)/$C$26</f>
        <v>0.975460803712545</v>
      </c>
      <c r="T22" s="68" t="n">
        <f aca="false">VLOOKUP($R22,$K$6:$Q$506,6)/$C$26</f>
        <v>7.55598023610673</v>
      </c>
      <c r="U22" s="69" t="n">
        <f aca="false">VLOOKUP($R22,$K$6:$Q$506,7)/$C$26</f>
        <v>123.478233642779</v>
      </c>
      <c r="V22" s="28" t="s">
        <v>60</v>
      </c>
      <c r="W22" s="78" t="n">
        <f aca="false">G22*S22+H22*T22+I22*U22</f>
        <v>0</v>
      </c>
      <c r="X22" s="25"/>
      <c r="Y22" s="25"/>
      <c r="Z22" s="25"/>
    </row>
    <row r="23" customFormat="false" ht="15.75" hidden="false" customHeight="false" outlineLevel="0" collapsed="false">
      <c r="A23" s="98" t="s">
        <v>205</v>
      </c>
      <c r="B23" s="99" t="n">
        <v>4.304</v>
      </c>
      <c r="C23" s="25"/>
      <c r="D23" s="25"/>
      <c r="E23" s="25"/>
      <c r="F23" s="28" t="s">
        <v>61</v>
      </c>
      <c r="G23" s="103" t="n">
        <v>0</v>
      </c>
      <c r="H23" s="76" t="n">
        <v>0</v>
      </c>
      <c r="I23" s="77" t="n">
        <v>0</v>
      </c>
      <c r="J23" s="25"/>
      <c r="K23" s="61" t="n">
        <v>17</v>
      </c>
      <c r="L23" s="62" t="n">
        <f aca="false">$B$17+$B$18*EXP(-K23/$B$21)+$B$19*EXP(-K23/$B$22)+$B$20*EXP(-K23/$B$23)</f>
        <v>0.614513171906127</v>
      </c>
      <c r="M23" s="63" t="n">
        <f aca="false">EXP(-K23/$D$9)</f>
        <v>0.236767184131386</v>
      </c>
      <c r="N23" s="63" t="n">
        <f aca="false">EXP(-K23/$D$8)</f>
        <v>0.855590587614648</v>
      </c>
      <c r="O23" s="64" t="n">
        <f aca="false">(K23*$B$17+$B$18*$B$21*(1-EXP(-K23/$B$21))+$B$19*$B$22*(1-EXP(-K23/$B$22))+$B$20*$B$23*(1-EXP(-K23/$B$23)))*$C$7</f>
        <v>2.1185240647608E-014</v>
      </c>
      <c r="P23" s="64" t="n">
        <f aca="false">$D$9*(1-EXP(-K23/$D$9))*$C$9</f>
        <v>1.80551319440594E-012</v>
      </c>
      <c r="Q23" s="65" t="n">
        <f aca="false">$D$8*(1-EXP(-K23/$D$8))*$C$8</f>
        <v>5.6492421500478E-012</v>
      </c>
      <c r="R23" s="66" t="n">
        <f aca="false">$B$13-K23</f>
        <v>483</v>
      </c>
      <c r="S23" s="67" t="n">
        <f aca="false">VLOOKUP($R23,$K$6:$Q$506,5)/$C$26</f>
        <v>0.97391949441309</v>
      </c>
      <c r="T23" s="68" t="n">
        <f aca="false">VLOOKUP($R23,$K$6:$Q$506,6)/$C$26</f>
        <v>7.55598023610673</v>
      </c>
      <c r="U23" s="69" t="n">
        <f aca="false">VLOOKUP($R23,$K$6:$Q$506,7)/$C$26</f>
        <v>123.464654192177</v>
      </c>
      <c r="V23" s="28" t="s">
        <v>61</v>
      </c>
      <c r="W23" s="78" t="n">
        <f aca="false">G23*S23+H23*T23+I23*U23</f>
        <v>0</v>
      </c>
      <c r="X23" s="25"/>
      <c r="Y23" s="25"/>
      <c r="Z23" s="25"/>
    </row>
    <row r="24" customFormat="false" ht="15.75" hidden="false" customHeight="false" outlineLevel="0" collapsed="false">
      <c r="A24" s="25"/>
      <c r="B24" s="25"/>
      <c r="C24" s="25"/>
      <c r="D24" s="25"/>
      <c r="E24" s="25"/>
      <c r="F24" s="28" t="s">
        <v>62</v>
      </c>
      <c r="G24" s="103" t="n">
        <v>0</v>
      </c>
      <c r="H24" s="76" t="n">
        <v>0</v>
      </c>
      <c r="I24" s="77" t="n">
        <v>0</v>
      </c>
      <c r="J24" s="25"/>
      <c r="K24" s="61" t="n">
        <v>18</v>
      </c>
      <c r="L24" s="62" t="n">
        <f aca="false">$B$17+$B$18*EXP(-K24/$B$21)+$B$19*EXP(-K24/$B$22)+$B$20*EXP(-K24/$B$23)</f>
        <v>0.608079120342274</v>
      </c>
      <c r="M24" s="63" t="n">
        <f aca="false">EXP(-K24/$D$9)</f>
        <v>0.21752886408675</v>
      </c>
      <c r="N24" s="63" t="n">
        <f aca="false">EXP(-K24/$D$8)</f>
        <v>0.84777702949634</v>
      </c>
      <c r="O24" s="64" t="n">
        <f aca="false">(K24*$B$17+$B$18*$B$21*(1-EXP(-K24/$B$21))+$B$19*$B$22*(1-EXP(-K24/$B$22))+$B$20*$B$23*(1-EXP(-K24/$B$23)))*$C$7</f>
        <v>2.2227366242062E-014</v>
      </c>
      <c r="P24" s="64" t="n">
        <f aca="false">$D$9*(1-EXP(-K24/$D$9))*$C$9</f>
        <v>1.85102360742358E-012</v>
      </c>
      <c r="Q24" s="65" t="n">
        <f aca="false">$D$8*(1-EXP(-K24/$D$8))*$C$8</f>
        <v>5.95490561847883E-012</v>
      </c>
      <c r="R24" s="66" t="n">
        <f aca="false">$B$13-K24</f>
        <v>482</v>
      </c>
      <c r="S24" s="67" t="n">
        <f aca="false">VLOOKUP($R24,$K$6:$Q$506,5)/$C$26</f>
        <v>0.972377276184778</v>
      </c>
      <c r="T24" s="68" t="n">
        <f aca="false">VLOOKUP($R24,$K$6:$Q$506,6)/$C$26</f>
        <v>7.55598023610673</v>
      </c>
      <c r="U24" s="69" t="n">
        <f aca="false">VLOOKUP($R24,$K$6:$Q$506,7)/$C$26</f>
        <v>123.45094958623</v>
      </c>
      <c r="V24" s="28" t="s">
        <v>62</v>
      </c>
      <c r="W24" s="78" t="n">
        <f aca="false">G24*S24+H24*T24+I24*U24</f>
        <v>0</v>
      </c>
      <c r="X24" s="25"/>
      <c r="Y24" s="25"/>
      <c r="Z24" s="25"/>
    </row>
    <row r="25" customFormat="false" ht="15.75" hidden="false" customHeight="false" outlineLevel="0" collapsed="false">
      <c r="A25" s="94" t="s">
        <v>206</v>
      </c>
      <c r="B25" s="100"/>
      <c r="C25" s="101"/>
      <c r="D25" s="25"/>
      <c r="E25" s="25"/>
      <c r="F25" s="28" t="s">
        <v>63</v>
      </c>
      <c r="G25" s="103" t="n">
        <v>0</v>
      </c>
      <c r="H25" s="76" t="n">
        <v>0</v>
      </c>
      <c r="I25" s="77" t="n">
        <v>0</v>
      </c>
      <c r="J25" s="25"/>
      <c r="K25" s="61" t="n">
        <v>19</v>
      </c>
      <c r="L25" s="62" t="n">
        <f aca="false">$B$17+$B$18*EXP(-K25/$B$21)+$B$19*EXP(-K25/$B$22)+$B$20*EXP(-K25/$B$23)</f>
        <v>0.60200440919885</v>
      </c>
      <c r="M25" s="63" t="n">
        <f aca="false">EXP(-K25/$D$9)</f>
        <v>0.199853737689483</v>
      </c>
      <c r="N25" s="63" t="n">
        <f aca="false">EXP(-K25/$D$8)</f>
        <v>0.84003482757497</v>
      </c>
      <c r="O25" s="64" t="n">
        <f aca="false">(K25*$B$17+$B$18*$B$21*(1-EXP(-K25/$B$21))+$B$19*$B$22*(1-EXP(-K25/$B$22))+$B$20*$B$23*(1-EXP(-K25/$B$23)))*$C$7</f>
        <v>2.32588369721386E-014</v>
      </c>
      <c r="P25" s="64" t="n">
        <f aca="false">$D$9*(1-EXP(-K25/$D$9))*$C$9</f>
        <v>1.89283610979448E-012</v>
      </c>
      <c r="Q25" s="65" t="n">
        <f aca="false">$D$8*(1-EXP(-K25/$D$8))*$C$8</f>
        <v>6.25777765919923E-012</v>
      </c>
      <c r="R25" s="66" t="n">
        <f aca="false">$B$13-K25</f>
        <v>481</v>
      </c>
      <c r="S25" s="67" t="n">
        <f aca="false">VLOOKUP($R25,$K$6:$Q$506,5)/$C$26</f>
        <v>0.970834146718171</v>
      </c>
      <c r="T25" s="68" t="n">
        <f aca="false">VLOOKUP($R25,$K$6:$Q$506,6)/$C$26</f>
        <v>7.55598023610673</v>
      </c>
      <c r="U25" s="69" t="n">
        <f aca="false">VLOOKUP($R25,$K$6:$Q$506,7)/$C$26</f>
        <v>123.437118671441</v>
      </c>
      <c r="V25" s="28" t="s">
        <v>63</v>
      </c>
      <c r="W25" s="78" t="n">
        <f aca="false">G25*S25+H25*T25+I25*U25</f>
        <v>0</v>
      </c>
      <c r="X25" s="25"/>
      <c r="Y25" s="25"/>
      <c r="Z25" s="25"/>
    </row>
    <row r="26" customFormat="false" ht="15.75" hidden="false" customHeight="false" outlineLevel="0" collapsed="false">
      <c r="A26" s="98" t="s">
        <v>207</v>
      </c>
      <c r="B26" s="80" t="n">
        <f aca="false">(B17*$B$13+B18*B21*(1-EXP(-$B$13/B21))+B19*B22*(1-EXP(-$B$13/B22))+B20*B23*(1-EXP(-$B$13/B23)))*B7</f>
        <v>0.00244237898393176</v>
      </c>
      <c r="C26" s="102" t="n">
        <f aca="false">B26*$B$10/E7*1000000000/$B$11</f>
        <v>3.13078192816893E-013</v>
      </c>
      <c r="D26" s="25"/>
      <c r="E26" s="25"/>
      <c r="F26" s="28" t="s">
        <v>64</v>
      </c>
      <c r="G26" s="103" t="n">
        <v>0</v>
      </c>
      <c r="H26" s="76" t="n">
        <v>0</v>
      </c>
      <c r="I26" s="77" t="n">
        <v>0</v>
      </c>
      <c r="J26" s="25"/>
      <c r="K26" s="61" t="n">
        <v>20</v>
      </c>
      <c r="L26" s="62" t="n">
        <f aca="false">$B$17+$B$18*EXP(-K26/$B$21)+$B$19*EXP(-K26/$B$22)+$B$20*EXP(-K26/$B$23)</f>
        <v>0.596238126719002</v>
      </c>
      <c r="M26" s="63" t="n">
        <f aca="false">EXP(-K26/$D$9)</f>
        <v>0.183614788943724</v>
      </c>
      <c r="N26" s="63" t="n">
        <f aca="false">EXP(-K26/$D$8)</f>
        <v>0.832363330200321</v>
      </c>
      <c r="O26" s="64" t="n">
        <f aca="false">(K26*$B$17+$B$18*$B$21*(1-EXP(-K26/$B$21))+$B$19*$B$22*(1-EXP(-K26/$B$22))+$B$20*$B$23*(1-EXP(-K26/$B$23)))*$C$7</f>
        <v>2.42802204903166E-014</v>
      </c>
      <c r="P26" s="64" t="n">
        <f aca="false">$D$9*(1-EXP(-K26/$D$9))*$C$9</f>
        <v>1.9312511721636E-012</v>
      </c>
      <c r="Q26" s="65" t="n">
        <f aca="false">$D$8*(1-EXP(-K26/$D$8))*$C$8</f>
        <v>6.55788376452151E-012</v>
      </c>
      <c r="R26" s="66" t="n">
        <f aca="false">$B$13-K26</f>
        <v>480</v>
      </c>
      <c r="S26" s="67" t="n">
        <f aca="false">VLOOKUP($R26,$K$6:$Q$506,5)/$C$26</f>
        <v>0.969290103697914</v>
      </c>
      <c r="T26" s="68" t="n">
        <f aca="false">VLOOKUP($R26,$K$6:$Q$506,6)/$C$26</f>
        <v>7.55598023610673</v>
      </c>
      <c r="U26" s="69" t="n">
        <f aca="false">VLOOKUP($R26,$K$6:$Q$506,7)/$C$26</f>
        <v>123.42316028368</v>
      </c>
      <c r="V26" s="28" t="s">
        <v>64</v>
      </c>
      <c r="W26" s="78" t="n">
        <f aca="false">G26*S26+H26*T26+I26*U26</f>
        <v>0</v>
      </c>
      <c r="X26" s="25"/>
      <c r="Y26" s="25"/>
      <c r="Z26" s="25"/>
    </row>
    <row r="27" customFormat="false" ht="15.75" hidden="false" customHeight="false" outlineLevel="0" collapsed="false">
      <c r="A27" s="25"/>
      <c r="B27" s="25"/>
      <c r="C27" s="25"/>
      <c r="D27" s="25"/>
      <c r="E27" s="25"/>
      <c r="F27" s="28" t="s">
        <v>65</v>
      </c>
      <c r="G27" s="103" t="n">
        <v>0</v>
      </c>
      <c r="H27" s="76" t="n">
        <v>0</v>
      </c>
      <c r="I27" s="77" t="n">
        <v>0</v>
      </c>
      <c r="J27" s="25"/>
      <c r="K27" s="61" t="n">
        <v>21</v>
      </c>
      <c r="L27" s="62" t="n">
        <f aca="false">$B$17+$B$18*EXP(-K27/$B$21)+$B$19*EXP(-K27/$B$22)+$B$20*EXP(-K27/$B$23)</f>
        <v>0.590739286520389</v>
      </c>
      <c r="M27" s="63" t="n">
        <f aca="false">EXP(-K27/$D$9)</f>
        <v>0.168695322432404</v>
      </c>
      <c r="N27" s="63" t="n">
        <f aca="false">EXP(-K27/$D$8)</f>
        <v>0.824761891673278</v>
      </c>
      <c r="O27" s="64" t="n">
        <f aca="false">(K27*$B$17+$B$18*$B$21*(1-EXP(-K27/$B$21))+$B$19*$B$22*(1-EXP(-K27/$B$22))+$B$20*$B$23*(1-EXP(-K27/$B$23)))*$C$7</f>
        <v>2.52920064364559E-014</v>
      </c>
      <c r="P27" s="64" t="n">
        <f aca="false">$D$9*(1-EXP(-K27/$D$9))*$C$9</f>
        <v>1.96654485068426E-012</v>
      </c>
      <c r="Q27" s="65" t="n">
        <f aca="false">$D$8*(1-EXP(-K27/$D$8))*$C$8</f>
        <v>6.85524919395331E-012</v>
      </c>
      <c r="R27" s="66" t="n">
        <f aca="false">$B$13-K27</f>
        <v>479</v>
      </c>
      <c r="S27" s="67" t="n">
        <f aca="false">VLOOKUP($R27,$K$6:$Q$506,5)/$C$26</f>
        <v>0.967745144802721</v>
      </c>
      <c r="T27" s="68" t="n">
        <f aca="false">VLOOKUP($R27,$K$6:$Q$506,6)/$C$26</f>
        <v>7.55598023610673</v>
      </c>
      <c r="U27" s="69" t="n">
        <f aca="false">VLOOKUP($R27,$K$6:$Q$506,7)/$C$26</f>
        <v>123.409073248092</v>
      </c>
      <c r="V27" s="28" t="s">
        <v>65</v>
      </c>
      <c r="W27" s="78" t="n">
        <f aca="false">G27*S27+H27*T27+I27*U27</f>
        <v>0</v>
      </c>
      <c r="X27" s="25"/>
      <c r="Y27" s="25"/>
      <c r="Z27" s="25"/>
    </row>
    <row r="28" customFormat="false" ht="15.75" hidden="false" customHeight="false" outlineLevel="0" collapsed="false">
      <c r="A28" s="25"/>
      <c r="B28" s="25"/>
      <c r="C28" s="25"/>
      <c r="D28" s="25"/>
      <c r="E28" s="25"/>
      <c r="F28" s="28" t="s">
        <v>66</v>
      </c>
      <c r="G28" s="103" t="n">
        <v>0</v>
      </c>
      <c r="H28" s="76" t="n">
        <v>0</v>
      </c>
      <c r="I28" s="77" t="n">
        <v>0</v>
      </c>
      <c r="J28" s="25"/>
      <c r="K28" s="61" t="n">
        <v>22</v>
      </c>
      <c r="L28" s="62" t="n">
        <f aca="false">$B$17+$B$18*EXP(-K28/$B$21)+$B$19*EXP(-K28/$B$22)+$B$20*EXP(-K28/$B$23)</f>
        <v>0.585474786804287</v>
      </c>
      <c r="M28" s="63" t="n">
        <f aca="false">EXP(-K28/$D$9)</f>
        <v>0.154988124727224</v>
      </c>
      <c r="N28" s="63" t="n">
        <f aca="false">EXP(-K28/$D$8)</f>
        <v>0.817229872191482</v>
      </c>
      <c r="O28" s="64" t="n">
        <f aca="false">(K28*$B$17+$B$18*$B$21*(1-EXP(-K28/$B$21))+$B$19*$B$22*(1-EXP(-K28/$B$22))+$B$20*$B$23*(1-EXP(-K28/$B$23)))*$C$7</f>
        <v>2.62946215524032E-014</v>
      </c>
      <c r="P28" s="64" t="n">
        <f aca="false">$D$9*(1-EXP(-K28/$D$9))*$C$9</f>
        <v>1.99897077079734E-012</v>
      </c>
      <c r="Q28" s="65" t="n">
        <f aca="false">$D$8*(1-EXP(-K28/$D$8))*$C$8</f>
        <v>7.14989897632345E-012</v>
      </c>
      <c r="R28" s="66" t="n">
        <f aca="false">$B$13-K28</f>
        <v>478</v>
      </c>
      <c r="S28" s="67" t="n">
        <f aca="false">VLOOKUP($R28,$K$6:$Q$506,5)/$C$26</f>
        <v>0.966199267705354</v>
      </c>
      <c r="T28" s="68" t="n">
        <f aca="false">VLOOKUP($R28,$K$6:$Q$506,6)/$C$26</f>
        <v>7.55598023610673</v>
      </c>
      <c r="U28" s="69" t="n">
        <f aca="false">VLOOKUP($R28,$K$6:$Q$506,7)/$C$26</f>
        <v>123.394856378988</v>
      </c>
      <c r="V28" s="28" t="s">
        <v>66</v>
      </c>
      <c r="W28" s="78" t="n">
        <f aca="false">G28*S28+H28*T28+I28*U28</f>
        <v>0</v>
      </c>
      <c r="X28" s="25"/>
      <c r="Y28" s="25"/>
      <c r="Z28" s="25"/>
    </row>
    <row r="29" customFormat="false" ht="15.75" hidden="false" customHeight="false" outlineLevel="0" collapsed="false">
      <c r="A29" s="25"/>
      <c r="B29" s="25"/>
      <c r="C29" s="25"/>
      <c r="D29" s="25"/>
      <c r="E29" s="25"/>
      <c r="F29" s="28" t="s">
        <v>67</v>
      </c>
      <c r="G29" s="103" t="n">
        <v>0</v>
      </c>
      <c r="H29" s="76" t="n">
        <v>0</v>
      </c>
      <c r="I29" s="77" t="n">
        <v>0</v>
      </c>
      <c r="J29" s="25"/>
      <c r="K29" s="61" t="n">
        <v>23</v>
      </c>
      <c r="L29" s="62" t="n">
        <f aca="false">$B$17+$B$18*EXP(-K29/$B$21)+$B$19*EXP(-K29/$B$22)+$B$20*EXP(-K29/$B$23)</f>
        <v>0.58041779221317</v>
      </c>
      <c r="M29" s="63" t="n">
        <f aca="false">EXP(-K29/$D$9)</f>
        <v>0.142394693937567</v>
      </c>
      <c r="N29" s="63" t="n">
        <f aca="false">EXP(-K29/$D$8)</f>
        <v>0.809766637795475</v>
      </c>
      <c r="O29" s="64" t="n">
        <f aca="false">(K29*$B$17+$B$18*$B$21*(1-EXP(-K29/$B$21))+$B$19*$B$22*(1-EXP(-K29/$B$22))+$B$20*$B$23*(1-EXP(-K29/$B$23)))*$C$7</f>
        <v>2.72884416915304E-014</v>
      </c>
      <c r="P29" s="64" t="n">
        <f aca="false">$D$9*(1-EXP(-K29/$D$9))*$C$9</f>
        <v>2.02876194982006E-012</v>
      </c>
      <c r="Q29" s="65" t="n">
        <f aca="false">$D$8*(1-EXP(-K29/$D$8))*$C$8</f>
        <v>7.44185791188856E-012</v>
      </c>
      <c r="R29" s="66" t="n">
        <f aca="false">$B$13-K29</f>
        <v>477</v>
      </c>
      <c r="S29" s="67" t="n">
        <f aca="false">VLOOKUP($R29,$K$6:$Q$506,5)/$C$26</f>
        <v>0.964652470072611</v>
      </c>
      <c r="T29" s="68" t="n">
        <f aca="false">VLOOKUP($R29,$K$6:$Q$506,6)/$C$26</f>
        <v>7.55598023610673</v>
      </c>
      <c r="U29" s="69" t="n">
        <f aca="false">VLOOKUP($R29,$K$6:$Q$506,7)/$C$26</f>
        <v>123.380508479757</v>
      </c>
      <c r="V29" s="28" t="s">
        <v>67</v>
      </c>
      <c r="W29" s="78" t="n">
        <f aca="false">G29*S29+H29*T29+I29*U29</f>
        <v>0</v>
      </c>
      <c r="X29" s="25"/>
      <c r="Y29" s="25"/>
      <c r="Z29" s="25"/>
    </row>
    <row r="30" customFormat="false" ht="15.75" hidden="false" customHeight="false" outlineLevel="0" collapsed="false">
      <c r="A30" s="25"/>
      <c r="B30" s="25"/>
      <c r="C30" s="25"/>
      <c r="D30" s="25"/>
      <c r="E30" s="25"/>
      <c r="F30" s="28" t="s">
        <v>68</v>
      </c>
      <c r="G30" s="103" t="n">
        <v>0</v>
      </c>
      <c r="H30" s="76" t="n">
        <v>0</v>
      </c>
      <c r="I30" s="77" t="n">
        <v>0</v>
      </c>
      <c r="J30" s="25"/>
      <c r="K30" s="61" t="n">
        <v>24</v>
      </c>
      <c r="L30" s="62" t="n">
        <f aca="false">$B$17+$B$18*EXP(-K30/$B$21)+$B$19*EXP(-K30/$B$22)+$B$20*EXP(-K30/$B$23)</f>
        <v>0.575546450723525</v>
      </c>
      <c r="M30" s="63" t="n">
        <f aca="false">EXP(-K30/$D$9)</f>
        <v>0.130824531861775</v>
      </c>
      <c r="N30" s="63" t="n">
        <f aca="false">EXP(-K30/$D$8)</f>
        <v>0.802371560315343</v>
      </c>
      <c r="O30" s="64" t="n">
        <f aca="false">(K30*$B$17+$B$18*$B$21*(1-EXP(-K30/$B$21))+$B$19*$B$22*(1-EXP(-K30/$B$22))+$B$20*$B$23*(1-EXP(-K30/$B$23)))*$C$7</f>
        <v>2.82738013661933E-014</v>
      </c>
      <c r="P30" s="64" t="n">
        <f aca="false">$D$9*(1-EXP(-K30/$D$9))*$C$9</f>
        <v>2.05613247144194E-012</v>
      </c>
      <c r="Q30" s="65" t="n">
        <f aca="false">$D$8*(1-EXP(-K30/$D$8))*$C$8</f>
        <v>7.73115057442049E-012</v>
      </c>
      <c r="R30" s="66" t="n">
        <f aca="false">$B$13-K30</f>
        <v>476</v>
      </c>
      <c r="S30" s="67" t="n">
        <f aca="false">VLOOKUP($R30,$K$6:$Q$506,5)/$C$26</f>
        <v>0.963104749565303</v>
      </c>
      <c r="T30" s="68" t="n">
        <f aca="false">VLOOKUP($R30,$K$6:$Q$506,6)/$C$26</f>
        <v>7.55598023610673</v>
      </c>
      <c r="U30" s="69" t="n">
        <f aca="false">VLOOKUP($R30,$K$6:$Q$506,7)/$C$26</f>
        <v>123.366028342754</v>
      </c>
      <c r="V30" s="28" t="s">
        <v>68</v>
      </c>
      <c r="W30" s="78" t="n">
        <f aca="false">G30*S30+H30*T30+I30*U30</f>
        <v>0</v>
      </c>
      <c r="X30" s="25"/>
      <c r="Y30" s="25"/>
      <c r="Z30" s="25"/>
    </row>
    <row r="31" customFormat="false" ht="15.75" hidden="false" customHeight="false" outlineLevel="0" collapsed="false">
      <c r="A31" s="25"/>
      <c r="B31" s="25"/>
      <c r="C31" s="25"/>
      <c r="D31" s="25"/>
      <c r="E31" s="25"/>
      <c r="F31" s="28" t="s">
        <v>69</v>
      </c>
      <c r="G31" s="103" t="n">
        <v>0</v>
      </c>
      <c r="H31" s="76" t="n">
        <v>0</v>
      </c>
      <c r="I31" s="77" t="n">
        <v>0</v>
      </c>
      <c r="J31" s="25"/>
      <c r="K31" s="61" t="n">
        <v>25</v>
      </c>
      <c r="L31" s="62" t="n">
        <f aca="false">$B$17+$B$18*EXP(-K31/$B$21)+$B$19*EXP(-K31/$B$22)+$B$20*EXP(-K31/$B$23)</f>
        <v>0.570842876124756</v>
      </c>
      <c r="M31" s="63" t="n">
        <f aca="false">EXP(-K31/$D$9)</f>
        <v>0.120194493654074</v>
      </c>
      <c r="N31" s="63" t="n">
        <f aca="false">EXP(-K31/$D$8)</f>
        <v>0.795044017317845</v>
      </c>
      <c r="O31" s="64" t="n">
        <f aca="false">(K31*$B$17+$B$18*$B$21*(1-EXP(-K31/$B$21))+$B$19*$B$22*(1-EXP(-K31/$B$22))+$B$20*$B$23*(1-EXP(-K31/$B$23)))*$C$7</f>
        <v>2.92510013428107E-014</v>
      </c>
      <c r="P31" s="64" t="n">
        <f aca="false">$D$9*(1-EXP(-K31/$D$9))*$C$9</f>
        <v>2.08127902416085E-012</v>
      </c>
      <c r="Q31" s="65" t="n">
        <f aca="false">$D$8*(1-EXP(-K31/$D$8))*$C$8</f>
        <v>8.01780131327466E-012</v>
      </c>
      <c r="R31" s="66" t="n">
        <f aca="false">$B$13-K31</f>
        <v>475</v>
      </c>
      <c r="S31" s="67" t="n">
        <f aca="false">VLOOKUP($R31,$K$6:$Q$506,5)/$C$26</f>
        <v>0.961556103838247</v>
      </c>
      <c r="T31" s="68" t="n">
        <f aca="false">VLOOKUP($R31,$K$6:$Q$506,6)/$C$26</f>
        <v>7.55598023610673</v>
      </c>
      <c r="U31" s="69" t="n">
        <f aca="false">VLOOKUP($R31,$K$6:$Q$506,7)/$C$26</f>
        <v>123.351414749208</v>
      </c>
      <c r="V31" s="28" t="s">
        <v>69</v>
      </c>
      <c r="W31" s="78" t="n">
        <f aca="false">G31*S31+H31*T31+I31*U31</f>
        <v>0</v>
      </c>
      <c r="X31" s="25"/>
      <c r="Y31" s="25"/>
      <c r="Z31" s="25"/>
    </row>
    <row r="32" customFormat="false" ht="15.75" hidden="false" customHeight="false" outlineLevel="0" collapsed="false">
      <c r="A32" s="25"/>
      <c r="B32" s="25"/>
      <c r="C32" s="25"/>
      <c r="D32" s="25"/>
      <c r="E32" s="25"/>
      <c r="F32" s="28" t="s">
        <v>70</v>
      </c>
      <c r="G32" s="103" t="n">
        <v>0</v>
      </c>
      <c r="H32" s="76" t="n">
        <v>0</v>
      </c>
      <c r="I32" s="77" t="n">
        <v>0</v>
      </c>
      <c r="J32" s="25"/>
      <c r="K32" s="61" t="n">
        <v>26</v>
      </c>
      <c r="L32" s="62" t="n">
        <f aca="false">$B$17+$B$18*EXP(-K32/$B$21)+$B$19*EXP(-K32/$B$22)+$B$20*EXP(-K32/$B$23)</f>
        <v>0.566292341033272</v>
      </c>
      <c r="M32" s="63" t="n">
        <f aca="false">EXP(-K32/$D$9)</f>
        <v>0.110428190333775</v>
      </c>
      <c r="N32" s="63" t="n">
        <f aca="false">EXP(-K32/$D$8)</f>
        <v>0.787783392054019</v>
      </c>
      <c r="O32" s="64" t="n">
        <f aca="false">(K32*$B$17+$B$18*$B$21*(1-EXP(-K32/$B$21))+$B$19*$B$22*(1-EXP(-K32/$B$22))+$B$20*$B$23*(1-EXP(-K32/$B$23)))*$C$7</f>
        <v>3.02203146886109E-014</v>
      </c>
      <c r="P32" s="64" t="n">
        <f aca="false">$D$9*(1-EXP(-K32/$D$9))*$C$9</f>
        <v>2.10438231471487E-012</v>
      </c>
      <c r="Q32" s="65" t="n">
        <f aca="false">$D$8*(1-EXP(-K32/$D$8))*$C$8</f>
        <v>8.30183425543948E-012</v>
      </c>
      <c r="R32" s="66" t="n">
        <f aca="false">$B$13-K32</f>
        <v>474</v>
      </c>
      <c r="S32" s="67" t="n">
        <f aca="false">VLOOKUP($R32,$K$6:$Q$506,5)/$C$26</f>
        <v>0.960006530540238</v>
      </c>
      <c r="T32" s="68" t="n">
        <f aca="false">VLOOKUP($R32,$K$6:$Q$506,6)/$C$26</f>
        <v>7.55598023610673</v>
      </c>
      <c r="U32" s="69" t="n">
        <f aca="false">VLOOKUP($R32,$K$6:$Q$506,7)/$C$26</f>
        <v>123.336666469113</v>
      </c>
      <c r="V32" s="28" t="s">
        <v>70</v>
      </c>
      <c r="W32" s="78" t="n">
        <f aca="false">G32*S32+H32*T32+I32*U32</f>
        <v>0</v>
      </c>
      <c r="X32" s="25"/>
      <c r="Y32" s="25"/>
      <c r="Z32" s="25"/>
    </row>
    <row r="33" customFormat="false" ht="15.75" hidden="false" customHeight="false" outlineLevel="0" collapsed="false">
      <c r="A33" s="25"/>
      <c r="B33" s="25"/>
      <c r="C33" s="25"/>
      <c r="D33" s="25"/>
      <c r="E33" s="25"/>
      <c r="F33" s="28" t="s">
        <v>71</v>
      </c>
      <c r="G33" s="103" t="n">
        <v>0</v>
      </c>
      <c r="H33" s="76" t="n">
        <v>0</v>
      </c>
      <c r="I33" s="77" t="n">
        <v>0</v>
      </c>
      <c r="J33" s="25"/>
      <c r="K33" s="61" t="n">
        <v>27</v>
      </c>
      <c r="L33" s="62" t="n">
        <f aca="false">$B$17+$B$18*EXP(-K33/$B$21)+$B$19*EXP(-K33/$B$22)+$B$20*EXP(-K33/$B$23)</f>
        <v>0.561882636803931</v>
      </c>
      <c r="M33" s="63" t="n">
        <f aca="false">EXP(-K33/$D$9)</f>
        <v>0.101455439843097</v>
      </c>
      <c r="N33" s="63" t="n">
        <f aca="false">EXP(-K33/$D$8)</f>
        <v>0.780589073407278</v>
      </c>
      <c r="O33" s="64" t="n">
        <f aca="false">(K33*$B$17+$B$18*$B$21*(1-EXP(-K33/$B$21))+$B$19*$B$22*(1-EXP(-K33/$B$22))+$B$20*$B$23*(1-EXP(-K33/$B$23)))*$C$7</f>
        <v>3.1181991590343E-014</v>
      </c>
      <c r="P33" s="64" t="n">
        <f aca="false">$D$9*(1-EXP(-K33/$D$9))*$C$9</f>
        <v>2.12560836666678E-012</v>
      </c>
      <c r="Q33" s="65" t="n">
        <f aca="false">$D$8*(1-EXP(-K33/$D$8))*$C$8</f>
        <v>8.58327330756713E-012</v>
      </c>
      <c r="R33" s="66" t="n">
        <f aca="false">$B$13-K33</f>
        <v>473</v>
      </c>
      <c r="S33" s="67" t="n">
        <f aca="false">VLOOKUP($R33,$K$6:$Q$506,5)/$C$26</f>
        <v>0.95845602731404</v>
      </c>
      <c r="T33" s="68" t="n">
        <f aca="false">VLOOKUP($R33,$K$6:$Q$506,6)/$C$26</f>
        <v>7.55598023610673</v>
      </c>
      <c r="U33" s="69" t="n">
        <f aca="false">VLOOKUP($R33,$K$6:$Q$506,7)/$C$26</f>
        <v>123.321782261127</v>
      </c>
      <c r="V33" s="28" t="s">
        <v>71</v>
      </c>
      <c r="W33" s="78" t="n">
        <f aca="false">G33*S33+H33*T33+I33*U33</f>
        <v>0</v>
      </c>
      <c r="X33" s="25"/>
      <c r="Y33" s="25"/>
      <c r="Z33" s="25"/>
    </row>
    <row r="34" customFormat="false" ht="15.75" hidden="false" customHeight="false" outlineLevel="0" collapsed="false">
      <c r="A34" s="25"/>
      <c r="B34" s="25"/>
      <c r="C34" s="25"/>
      <c r="D34" s="25"/>
      <c r="E34" s="25"/>
      <c r="F34" s="28" t="s">
        <v>72</v>
      </c>
      <c r="G34" s="103" t="n">
        <v>0</v>
      </c>
      <c r="H34" s="76" t="n">
        <v>0</v>
      </c>
      <c r="I34" s="77" t="n">
        <v>0</v>
      </c>
      <c r="J34" s="25"/>
      <c r="K34" s="61" t="n">
        <v>28</v>
      </c>
      <c r="L34" s="62" t="n">
        <f aca="false">$B$17+$B$18*EXP(-K34/$B$21)+$B$19*EXP(-K34/$B$22)+$B$20*EXP(-K34/$B$23)</f>
        <v>0.557603565747949</v>
      </c>
      <c r="M34" s="63" t="n">
        <f aca="false">EXP(-K34/$D$9)</f>
        <v>0.0932117627088211</v>
      </c>
      <c r="N34" s="63" t="n">
        <f aca="false">EXP(-K34/$D$8)</f>
        <v>0.773460455841968</v>
      </c>
      <c r="O34" s="64" t="n">
        <f aca="false">(K34*$B$17+$B$18*$B$21*(1-EXP(-K34/$B$21))+$B$19*$B$22*(1-EXP(-K34/$B$22))+$B$20*$B$23*(1-EXP(-K34/$B$23)))*$C$7</f>
        <v>3.21362631988648E-014</v>
      </c>
      <c r="P34" s="64" t="n">
        <f aca="false">$D$9*(1-EXP(-K34/$D$9))*$C$9</f>
        <v>2.14510971347328E-012</v>
      </c>
      <c r="Q34" s="65" t="n">
        <f aca="false">$D$8*(1-EXP(-K34/$D$8))*$C$8</f>
        <v>8.86214215798568E-012</v>
      </c>
      <c r="R34" s="66" t="n">
        <f aca="false">$B$13-K34</f>
        <v>472</v>
      </c>
      <c r="S34" s="67" t="n">
        <f aca="false">VLOOKUP($R34,$K$6:$Q$506,5)/$C$26</f>
        <v>0.956904591796366</v>
      </c>
      <c r="T34" s="68" t="n">
        <f aca="false">VLOOKUP($R34,$K$6:$Q$506,6)/$C$26</f>
        <v>7.55598023610673</v>
      </c>
      <c r="U34" s="69" t="n">
        <f aca="false">VLOOKUP($R34,$K$6:$Q$506,7)/$C$26</f>
        <v>123.306760872467</v>
      </c>
      <c r="V34" s="28" t="s">
        <v>72</v>
      </c>
      <c r="W34" s="78" t="n">
        <f aca="false">G34*S34+H34*T34+I34*U34</f>
        <v>0</v>
      </c>
      <c r="X34" s="25"/>
      <c r="Y34" s="25"/>
      <c r="Z34" s="25"/>
    </row>
    <row r="35" customFormat="false" ht="15.75" hidden="false" customHeight="false" outlineLevel="0" collapsed="false">
      <c r="A35" s="25"/>
      <c r="B35" s="25"/>
      <c r="C35" s="25"/>
      <c r="D35" s="25"/>
      <c r="E35" s="25"/>
      <c r="F35" s="28" t="s">
        <v>73</v>
      </c>
      <c r="G35" s="103" t="n">
        <v>0</v>
      </c>
      <c r="H35" s="76" t="n">
        <v>0</v>
      </c>
      <c r="I35" s="77" t="n">
        <v>0</v>
      </c>
      <c r="J35" s="25"/>
      <c r="K35" s="61" t="n">
        <v>29</v>
      </c>
      <c r="L35" s="62" t="n">
        <f aca="false">$B$17+$B$18*EXP(-K35/$B$21)+$B$19*EXP(-K35/$B$22)+$B$20*EXP(-K35/$B$23)</f>
        <v>0.553446538237621</v>
      </c>
      <c r="M35" s="63" t="n">
        <f aca="false">EXP(-K35/$D$9)</f>
        <v>0.0856379186835362</v>
      </c>
      <c r="N35" s="63" t="n">
        <f aca="false">EXP(-K35/$D$8)</f>
        <v>0.766396939352401</v>
      </c>
      <c r="O35" s="64" t="n">
        <f aca="false">(K35*$B$17+$B$18*$B$21*(1-EXP(-K35/$B$21))+$B$19*$B$22*(1-EXP(-K35/$B$22))+$B$20*$B$23*(1-EXP(-K35/$B$23)))*$C$7</f>
        <v>3.3083344700895E-014</v>
      </c>
      <c r="P35" s="64" t="n">
        <f aca="false">$D$9*(1-EXP(-K35/$D$9))*$C$9</f>
        <v>2.16302649461229E-012</v>
      </c>
      <c r="Q35" s="65" t="n">
        <f aca="false">$D$8*(1-EXP(-K35/$D$8))*$C$8</f>
        <v>9.138464278693E-012</v>
      </c>
      <c r="R35" s="66" t="n">
        <f aca="false">$B$13-K35</f>
        <v>471</v>
      </c>
      <c r="S35" s="67" t="n">
        <f aca="false">VLOOKUP($R35,$K$6:$Q$506,5)/$C$26</f>
        <v>0.955352221617859</v>
      </c>
      <c r="T35" s="68" t="n">
        <f aca="false">VLOOKUP($R35,$K$6:$Q$506,6)/$C$26</f>
        <v>7.55598023610673</v>
      </c>
      <c r="U35" s="69" t="n">
        <f aca="false">VLOOKUP($R35,$K$6:$Q$506,7)/$C$26</f>
        <v>123.291601038805</v>
      </c>
      <c r="V35" s="28" t="s">
        <v>73</v>
      </c>
      <c r="W35" s="78" t="n">
        <f aca="false">G35*S35+H35*T35+I35*U35</f>
        <v>0</v>
      </c>
      <c r="X35" s="25"/>
      <c r="Y35" s="25"/>
      <c r="Z35" s="25"/>
    </row>
    <row r="36" customFormat="false" ht="15.75" hidden="false" customHeight="false" outlineLevel="0" collapsed="false">
      <c r="A36" s="25"/>
      <c r="B36" s="25"/>
      <c r="C36" s="25"/>
      <c r="D36" s="25"/>
      <c r="E36" s="25"/>
      <c r="F36" s="28" t="s">
        <v>74</v>
      </c>
      <c r="G36" s="103" t="n">
        <v>0</v>
      </c>
      <c r="H36" s="76" t="n">
        <v>0</v>
      </c>
      <c r="I36" s="77" t="n">
        <v>0</v>
      </c>
      <c r="J36" s="25"/>
      <c r="K36" s="61" t="n">
        <v>30</v>
      </c>
      <c r="L36" s="62" t="n">
        <f aca="false">$B$17+$B$18*EXP(-K36/$B$21)+$B$19*EXP(-K36/$B$22)+$B$20*EXP(-K36/$B$23)</f>
        <v>0.54940425296271</v>
      </c>
      <c r="M36" s="63" t="n">
        <f aca="false">EXP(-K36/$D$9)</f>
        <v>0.0786794810367202</v>
      </c>
      <c r="N36" s="63" t="n">
        <f aca="false">EXP(-K36/$D$8)</f>
        <v>0.759397929412356</v>
      </c>
      <c r="O36" s="64" t="n">
        <f aca="false">(K36*$B$17+$B$18*$B$21*(1-EXP(-K36/$B$21))+$B$19*$B$22*(1-EXP(-K36/$B$22))+$B$20*$B$23*(1-EXP(-K36/$B$23)))*$C$7</f>
        <v>3.40234377775023E-014</v>
      </c>
      <c r="P36" s="64" t="n">
        <f aca="false">$D$9*(1-EXP(-K36/$D$9))*$C$9</f>
        <v>2.17948746264532E-012</v>
      </c>
      <c r="Q36" s="65" t="n">
        <f aca="false">$D$8*(1-EXP(-K36/$D$8))*$C$8</f>
        <v>9.41226292733229E-012</v>
      </c>
      <c r="R36" s="66" t="n">
        <f aca="false">$B$13-K36</f>
        <v>470</v>
      </c>
      <c r="S36" s="67" t="n">
        <f aca="false">VLOOKUP($R36,$K$6:$Q$506,5)/$C$26</f>
        <v>0.953798914403079</v>
      </c>
      <c r="T36" s="68" t="n">
        <f aca="false">VLOOKUP($R36,$K$6:$Q$506,6)/$C$26</f>
        <v>7.55598023610673</v>
      </c>
      <c r="U36" s="69" t="n">
        <f aca="false">VLOOKUP($R36,$K$6:$Q$506,7)/$C$26</f>
        <v>123.276301484157</v>
      </c>
      <c r="V36" s="28" t="s">
        <v>74</v>
      </c>
      <c r="W36" s="78" t="n">
        <f aca="false">G36*S36+H36*T36+I36*U36</f>
        <v>0</v>
      </c>
      <c r="X36" s="25"/>
      <c r="Y36" s="25"/>
      <c r="Z36" s="25"/>
    </row>
    <row r="37" customFormat="false" ht="15.75" hidden="false" customHeight="false" outlineLevel="0" collapsed="false">
      <c r="A37" s="25"/>
      <c r="B37" s="25"/>
      <c r="C37" s="25"/>
      <c r="D37" s="25"/>
      <c r="E37" s="25"/>
      <c r="F37" s="28" t="s">
        <v>75</v>
      </c>
      <c r="G37" s="103" t="n">
        <v>0</v>
      </c>
      <c r="H37" s="76" t="n">
        <v>0</v>
      </c>
      <c r="I37" s="77" t="n">
        <v>0</v>
      </c>
      <c r="J37" s="25"/>
      <c r="K37" s="61" t="n">
        <v>31</v>
      </c>
      <c r="L37" s="62" t="n">
        <f aca="false">$B$17+$B$18*EXP(-K37/$B$21)+$B$19*EXP(-K37/$B$22)+$B$20*EXP(-K37/$B$23)</f>
        <v>0.545470443109289</v>
      </c>
      <c r="M37" s="63" t="n">
        <f aca="false">EXP(-K37/$D$9)</f>
        <v>0.0722864454364387</v>
      </c>
      <c r="N37" s="63" t="n">
        <f aca="false">EXP(-K37/$D$8)</f>
        <v>0.752462836925038</v>
      </c>
      <c r="O37" s="64" t="n">
        <f aca="false">(K37*$B$17+$B$18*$B$21*(1-EXP(-K37/$B$21))+$B$19*$B$22*(1-EXP(-K37/$B$22))+$B$20*$B$23*(1-EXP(-K37/$B$23)))*$C$7</f>
        <v>3.49567325758409E-014</v>
      </c>
      <c r="P37" s="64" t="n">
        <f aca="false">$D$9*(1-EXP(-K37/$D$9))*$C$9</f>
        <v>2.19461090845193E-012</v>
      </c>
      <c r="Q37" s="65" t="n">
        <f aca="false">$D$8*(1-EXP(-K37/$D$8))*$C$8</f>
        <v>9.68356114914966E-012</v>
      </c>
      <c r="R37" s="66" t="n">
        <f aca="false">$B$13-K37</f>
        <v>469</v>
      </c>
      <c r="S37" s="67" t="n">
        <f aca="false">VLOOKUP($R37,$K$6:$Q$506,5)/$C$26</f>
        <v>0.952244667770481</v>
      </c>
      <c r="T37" s="68" t="n">
        <f aca="false">VLOOKUP($R37,$K$6:$Q$506,6)/$C$26</f>
        <v>7.55598023610673</v>
      </c>
      <c r="U37" s="69" t="n">
        <f aca="false">VLOOKUP($R37,$K$6:$Q$506,7)/$C$26</f>
        <v>123.260860920783</v>
      </c>
      <c r="V37" s="28" t="s">
        <v>75</v>
      </c>
      <c r="W37" s="78" t="n">
        <f aca="false">G37*S37+H37*T37+I37*U37</f>
        <v>0</v>
      </c>
      <c r="X37" s="25"/>
      <c r="Y37" s="25"/>
      <c r="Z37" s="25"/>
    </row>
    <row r="38" customFormat="false" ht="15.75" hidden="false" customHeight="false" outlineLevel="0" collapsed="false">
      <c r="A38" s="25"/>
      <c r="B38" s="25"/>
      <c r="C38" s="25"/>
      <c r="D38" s="25"/>
      <c r="E38" s="25"/>
      <c r="F38" s="28" t="s">
        <v>76</v>
      </c>
      <c r="G38" s="103" t="n">
        <v>0</v>
      </c>
      <c r="H38" s="76" t="n">
        <v>0</v>
      </c>
      <c r="I38" s="77" t="n">
        <v>0</v>
      </c>
      <c r="J38" s="25"/>
      <c r="K38" s="61" t="n">
        <v>32</v>
      </c>
      <c r="L38" s="62" t="n">
        <f aca="false">$B$17+$B$18*EXP(-K38/$B$21)+$B$19*EXP(-K38/$B$22)+$B$20*EXP(-K38/$B$23)</f>
        <v>0.541639674803617</v>
      </c>
      <c r="M38" s="63" t="n">
        <f aca="false">EXP(-K38/$D$9)</f>
        <v>0.0664128706110369</v>
      </c>
      <c r="N38" s="63" t="n">
        <f aca="false">EXP(-K38/$D$8)</f>
        <v>0.745591078173493</v>
      </c>
      <c r="O38" s="64" t="n">
        <f aca="false">(K38*$B$17+$B$18*$B$21*(1-EXP(-K38/$B$21))+$B$19*$B$22*(1-EXP(-K38/$B$22))+$B$20*$B$23*(1-EXP(-K38/$B$23)))*$C$7</f>
        <v>3.5883409294428E-014</v>
      </c>
      <c r="P38" s="64" t="n">
        <f aca="false">$D$9*(1-EXP(-K38/$D$9))*$C$9</f>
        <v>2.20850551128491E-012</v>
      </c>
      <c r="Q38" s="65" t="n">
        <f aca="false">$D$8*(1-EXP(-K38/$D$8))*$C$8</f>
        <v>9.95238177893381E-012</v>
      </c>
      <c r="R38" s="66" t="n">
        <f aca="false">$B$13-K38</f>
        <v>468</v>
      </c>
      <c r="S38" s="67" t="n">
        <f aca="false">VLOOKUP($R38,$K$6:$Q$506,5)/$C$26</f>
        <v>0.950689479332401</v>
      </c>
      <c r="T38" s="68" t="n">
        <f aca="false">VLOOKUP($R38,$K$6:$Q$506,6)/$C$26</f>
        <v>7.55598023610673</v>
      </c>
      <c r="U38" s="69" t="n">
        <f aca="false">VLOOKUP($R38,$K$6:$Q$506,7)/$C$26</f>
        <v>123.245278049072</v>
      </c>
      <c r="V38" s="28" t="s">
        <v>76</v>
      </c>
      <c r="W38" s="78" t="n">
        <f aca="false">G38*S38+H38*T38+I38*U38</f>
        <v>0</v>
      </c>
      <c r="X38" s="25"/>
      <c r="Y38" s="25"/>
      <c r="Z38" s="25"/>
    </row>
    <row r="39" customFormat="false" ht="15.75" hidden="false" customHeight="false" outlineLevel="0" collapsed="false">
      <c r="A39" s="25"/>
      <c r="B39" s="25"/>
      <c r="C39" s="25"/>
      <c r="D39" s="25"/>
      <c r="E39" s="25"/>
      <c r="F39" s="28" t="s">
        <v>77</v>
      </c>
      <c r="G39" s="103" t="n">
        <v>0</v>
      </c>
      <c r="H39" s="76" t="n">
        <v>0</v>
      </c>
      <c r="I39" s="77" t="n">
        <v>0</v>
      </c>
      <c r="J39" s="25"/>
      <c r="K39" s="61" t="n">
        <v>33</v>
      </c>
      <c r="L39" s="62" t="n">
        <f aca="false">$B$17+$B$18*EXP(-K39/$B$21)+$B$19*EXP(-K39/$B$22)+$B$20*EXP(-K39/$B$23)</f>
        <v>0.53790718699487</v>
      </c>
      <c r="M39" s="63" t="n">
        <f aca="false">EXP(-K39/$D$9)</f>
        <v>0.0610165482085659</v>
      </c>
      <c r="N39" s="63" t="n">
        <f aca="false">EXP(-K39/$D$8)</f>
        <v>0.738782074771477</v>
      </c>
      <c r="O39" s="64" t="n">
        <f aca="false">(K39*$B$17+$B$18*$B$21*(1-EXP(-K39/$B$21))+$B$19*$B$22*(1-EXP(-K39/$B$22))+$B$20*$B$23*(1-EXP(-K39/$B$23)))*$C$7</f>
        <v>3.68036394614838E-014</v>
      </c>
      <c r="P39" s="64" t="n">
        <f aca="false">$D$9*(1-EXP(-K39/$D$9))*$C$9</f>
        <v>2.22127111975504E-012</v>
      </c>
      <c r="Q39" s="65" t="n">
        <f aca="false">$D$8*(1-EXP(-K39/$D$8))*$C$8</f>
        <v>1.0218747442938E-011</v>
      </c>
      <c r="R39" s="66" t="n">
        <f aca="false">$B$13-K39</f>
        <v>467</v>
      </c>
      <c r="S39" s="67" t="n">
        <f aca="false">VLOOKUP($R39,$K$6:$Q$506,5)/$C$26</f>
        <v>0.949133346695037</v>
      </c>
      <c r="T39" s="68" t="n">
        <f aca="false">VLOOKUP($R39,$K$6:$Q$506,6)/$C$26</f>
        <v>7.55598023610673</v>
      </c>
      <c r="U39" s="69" t="n">
        <f aca="false">VLOOKUP($R39,$K$6:$Q$506,7)/$C$26</f>
        <v>123.229551557435</v>
      </c>
      <c r="V39" s="28" t="s">
        <v>77</v>
      </c>
      <c r="W39" s="78" t="n">
        <f aca="false">G39*S39+H39*T39+I39*U39</f>
        <v>0</v>
      </c>
      <c r="X39" s="25"/>
      <c r="Y39" s="25"/>
      <c r="Z39" s="25"/>
    </row>
    <row r="40" customFormat="false" ht="15.75" hidden="false" customHeight="false" outlineLevel="0" collapsed="false">
      <c r="A40" s="25"/>
      <c r="B40" s="25"/>
      <c r="C40" s="25"/>
      <c r="D40" s="25"/>
      <c r="E40" s="25"/>
      <c r="F40" s="28" t="s">
        <v>78</v>
      </c>
      <c r="G40" s="103" t="n">
        <v>0</v>
      </c>
      <c r="H40" s="76" t="n">
        <v>0</v>
      </c>
      <c r="I40" s="77" t="n">
        <v>0</v>
      </c>
      <c r="J40" s="25"/>
      <c r="K40" s="61" t="n">
        <v>34</v>
      </c>
      <c r="L40" s="62" t="n">
        <f aca="false">$B$17+$B$18*EXP(-K40/$B$21)+$B$19*EXP(-K40/$B$22)+$B$20*EXP(-K40/$B$23)</f>
        <v>0.534268764194839</v>
      </c>
      <c r="M40" s="63" t="n">
        <f aca="false">EXP(-K40/$D$9)</f>
        <v>0.0560586994815058</v>
      </c>
      <c r="N40" s="63" t="n">
        <f aca="false">EXP(-K40/$D$8)</f>
        <v>0.732035253614778</v>
      </c>
      <c r="O40" s="64" t="n">
        <f aca="false">(K40*$B$17+$B$18*$B$21*(1-EXP(-K40/$B$21))+$B$19*$B$22*(1-EXP(-K40/$B$22))+$B$20*$B$23*(1-EXP(-K40/$B$23)))*$C$7</f>
        <v>3.77175869693824E-014</v>
      </c>
      <c r="P40" s="64" t="n">
        <f aca="false">$D$9*(1-EXP(-K40/$D$9))*$C$9</f>
        <v>2.2329994693575E-012</v>
      </c>
      <c r="Q40" s="65" t="n">
        <f aca="false">$D$8*(1-EXP(-K40/$D$8))*$C$8</f>
        <v>1.04826805607846E-011</v>
      </c>
      <c r="R40" s="66" t="n">
        <f aca="false">$B$13-K40</f>
        <v>466</v>
      </c>
      <c r="S40" s="67" t="n">
        <f aca="false">VLOOKUP($R40,$K$6:$Q$506,5)/$C$26</f>
        <v>0.947576267458431</v>
      </c>
      <c r="T40" s="68" t="n">
        <f aca="false">VLOOKUP($R40,$K$6:$Q$506,6)/$C$26</f>
        <v>7.55598023610673</v>
      </c>
      <c r="U40" s="69" t="n">
        <f aca="false">VLOOKUP($R40,$K$6:$Q$506,7)/$C$26</f>
        <v>123.213680122196</v>
      </c>
      <c r="V40" s="28" t="s">
        <v>78</v>
      </c>
      <c r="W40" s="78" t="n">
        <f aca="false">G40*S40+H40*T40+I40*U40</f>
        <v>0</v>
      </c>
      <c r="X40" s="25"/>
      <c r="Y40" s="25"/>
      <c r="Z40" s="25"/>
    </row>
    <row r="41" customFormat="false" ht="15.75" hidden="false" customHeight="false" outlineLevel="0" collapsed="false">
      <c r="A41" s="25"/>
      <c r="B41" s="25"/>
      <c r="C41" s="25"/>
      <c r="D41" s="25"/>
      <c r="E41" s="25"/>
      <c r="F41" s="28" t="s">
        <v>80</v>
      </c>
      <c r="G41" s="103" t="n">
        <f aca="false">-G6</f>
        <v>1.83113027250148</v>
      </c>
      <c r="H41" s="76" t="n">
        <v>0</v>
      </c>
      <c r="I41" s="77" t="n">
        <v>0</v>
      </c>
      <c r="J41" s="25"/>
      <c r="K41" s="61" t="n">
        <v>35</v>
      </c>
      <c r="L41" s="62" t="n">
        <f aca="false">$B$17+$B$18*EXP(-K41/$B$21)+$B$19*EXP(-K41/$B$22)+$B$20*EXP(-K41/$B$23)</f>
        <v>0.53072063527167</v>
      </c>
      <c r="M41" s="63" t="n">
        <f aca="false">EXP(-K41/$D$9)</f>
        <v>0.0515036966171188</v>
      </c>
      <c r="N41" s="63" t="n">
        <f aca="false">EXP(-K41/$D$8)</f>
        <v>0.725350046832974</v>
      </c>
      <c r="O41" s="64" t="n">
        <f aca="false">(K41*$B$17+$B$18*$B$21*(1-EXP(-K41/$B$21))+$B$19*$B$22*(1-EXP(-K41/$B$22))+$B$20*$B$23*(1-EXP(-K41/$B$23)))*$C$7</f>
        <v>3.86254089152075E-014</v>
      </c>
      <c r="P41" s="64" t="n">
        <f aca="false">$D$9*(1-EXP(-K41/$D$9))*$C$9</f>
        <v>2.24377484169634E-012</v>
      </c>
      <c r="Q41" s="65" t="n">
        <f aca="false">$D$8*(1-EXP(-K41/$D$8))*$C$8</f>
        <v>1.07442033473519E-011</v>
      </c>
      <c r="R41" s="66" t="n">
        <f aca="false">$B$13-K41</f>
        <v>465</v>
      </c>
      <c r="S41" s="67" t="n">
        <f aca="false">VLOOKUP($R41,$K$6:$Q$506,5)/$C$26</f>
        <v>0.946018239216452</v>
      </c>
      <c r="T41" s="68" t="n">
        <f aca="false">VLOOKUP($R41,$K$6:$Q$506,6)/$C$26</f>
        <v>7.55598023610673</v>
      </c>
      <c r="U41" s="69" t="n">
        <f aca="false">VLOOKUP($R41,$K$6:$Q$506,7)/$C$26</f>
        <v>123.197662407479</v>
      </c>
      <c r="V41" s="28" t="s">
        <v>80</v>
      </c>
      <c r="W41" s="78" t="n">
        <f aca="false">G41*S41+H41*T41+I41*U41</f>
        <v>1.7322826361678</v>
      </c>
      <c r="X41" s="25"/>
      <c r="Y41" s="25"/>
      <c r="Z41" s="25"/>
    </row>
    <row r="42" customFormat="false" ht="15.75" hidden="false" customHeight="false" outlineLevel="0" collapsed="false">
      <c r="A42" s="25"/>
      <c r="B42" s="25"/>
      <c r="C42" s="25"/>
      <c r="D42" s="25"/>
      <c r="E42" s="25"/>
      <c r="F42" s="28" t="s">
        <v>83</v>
      </c>
      <c r="G42" s="103" t="n">
        <v>0</v>
      </c>
      <c r="H42" s="76" t="n">
        <v>0</v>
      </c>
      <c r="I42" s="77" t="n">
        <v>0</v>
      </c>
      <c r="J42" s="25"/>
      <c r="K42" s="61" t="n">
        <v>36</v>
      </c>
      <c r="L42" s="62" t="n">
        <f aca="false">$B$17+$B$18*EXP(-K42/$B$21)+$B$19*EXP(-K42/$B$22)+$B$20*EXP(-K42/$B$23)</f>
        <v>0.527259392904925</v>
      </c>
      <c r="M42" s="63" t="n">
        <f aca="false">EXP(-K42/$D$9)</f>
        <v>0.0473188067108716</v>
      </c>
      <c r="N42" s="63" t="n">
        <f aca="false">EXP(-K42/$D$8)</f>
        <v>0.718725891741637</v>
      </c>
      <c r="O42" s="64" t="n">
        <f aca="false">(K42*$B$17+$B$18*$B$21*(1-EXP(-K42/$B$21))+$B$19*$B$22*(1-EXP(-K42/$B$22))+$B$20*$B$23*(1-EXP(-K42/$B$23)))*$C$7</f>
        <v>3.95272562870577E-014</v>
      </c>
      <c r="P42" s="64" t="n">
        <f aca="false">$D$9*(1-EXP(-K42/$D$9))*$C$9</f>
        <v>2.25367467014419E-012</v>
      </c>
      <c r="Q42" s="65" t="n">
        <f aca="false">$D$8*(1-EXP(-K42/$D$8))*$C$8</f>
        <v>1.10033378146439E-011</v>
      </c>
      <c r="R42" s="66" t="n">
        <f aca="false">$B$13-K42</f>
        <v>464</v>
      </c>
      <c r="S42" s="67" t="n">
        <f aca="false">VLOOKUP($R42,$K$6:$Q$506,5)/$C$26</f>
        <v>0.944459259556777</v>
      </c>
      <c r="T42" s="68" t="n">
        <f aca="false">VLOOKUP($R42,$K$6:$Q$506,6)/$C$26</f>
        <v>7.55598023610673</v>
      </c>
      <c r="U42" s="69" t="n">
        <f aca="false">VLOOKUP($R42,$K$6:$Q$506,7)/$C$26</f>
        <v>123.181497065095</v>
      </c>
      <c r="V42" s="28" t="s">
        <v>83</v>
      </c>
      <c r="W42" s="78" t="n">
        <f aca="false">G42*S42+H42*T42+I42*U42</f>
        <v>0</v>
      </c>
      <c r="X42" s="25"/>
      <c r="Y42" s="25"/>
      <c r="Z42" s="25"/>
    </row>
    <row r="43" customFormat="false" ht="15.75" hidden="false" customHeight="false" outlineLevel="0" collapsed="false">
      <c r="A43" s="25"/>
      <c r="B43" s="25"/>
      <c r="C43" s="25"/>
      <c r="D43" s="25"/>
      <c r="E43" s="25"/>
      <c r="F43" s="28" t="s">
        <v>85</v>
      </c>
      <c r="G43" s="103" t="n">
        <v>0</v>
      </c>
      <c r="H43" s="76" t="n">
        <v>0</v>
      </c>
      <c r="I43" s="77" t="n">
        <v>0</v>
      </c>
      <c r="J43" s="25"/>
      <c r="K43" s="61" t="n">
        <v>37</v>
      </c>
      <c r="L43" s="62" t="n">
        <f aca="false">$B$17+$B$18*EXP(-K43/$B$21)+$B$19*EXP(-K43/$B$22)+$B$20*EXP(-K43/$B$23)</f>
        <v>0.523881929427012</v>
      </c>
      <c r="M43" s="63" t="n">
        <f aca="false">EXP(-K43/$D$9)</f>
        <v>0.0434739565430844</v>
      </c>
      <c r="N43" s="63" t="n">
        <f aca="false">EXP(-K43/$D$8)</f>
        <v>0.712162230794977</v>
      </c>
      <c r="O43" s="64" t="n">
        <f aca="false">(K43*$B$17+$B$18*$B$21*(1-EXP(-K43/$B$21))+$B$19*$B$22*(1-EXP(-K43/$B$22))+$B$20*$B$23*(1-EXP(-K43/$B$23)))*$C$7</f>
        <v>4.04232745275394E-014</v>
      </c>
      <c r="P43" s="64" t="n">
        <f aca="false">$D$9*(1-EXP(-K43/$D$9))*$C$9</f>
        <v>2.26277009628955E-012</v>
      </c>
      <c r="Q43" s="65" t="n">
        <f aca="false">$D$8*(1-EXP(-K43/$D$8))*$C$8</f>
        <v>1.12601057736433E-011</v>
      </c>
      <c r="R43" s="66" t="n">
        <f aca="false">$B$13-K43</f>
        <v>463</v>
      </c>
      <c r="S43" s="67" t="n">
        <f aca="false">VLOOKUP($R43,$K$6:$Q$506,5)/$C$26</f>
        <v>0.942899326060873</v>
      </c>
      <c r="T43" s="68" t="n">
        <f aca="false">VLOOKUP($R43,$K$6:$Q$506,6)/$C$26</f>
        <v>7.55598023610673</v>
      </c>
      <c r="U43" s="69" t="n">
        <f aca="false">VLOOKUP($R43,$K$6:$Q$506,7)/$C$26</f>
        <v>123.16518273443</v>
      </c>
      <c r="V43" s="28" t="s">
        <v>85</v>
      </c>
      <c r="W43" s="78" t="n">
        <f aca="false">G43*S43+H43*T43+I43*U43</f>
        <v>0</v>
      </c>
      <c r="X43" s="25"/>
      <c r="Y43" s="25"/>
      <c r="Z43" s="25"/>
    </row>
    <row r="44" customFormat="false" ht="15.75" hidden="false" customHeight="false" outlineLevel="0" collapsed="false">
      <c r="A44" s="25"/>
      <c r="B44" s="25"/>
      <c r="C44" s="25"/>
      <c r="D44" s="25"/>
      <c r="E44" s="25"/>
      <c r="F44" s="28" t="s">
        <v>86</v>
      </c>
      <c r="G44" s="103" t="n">
        <v>0</v>
      </c>
      <c r="H44" s="76" t="n">
        <v>0</v>
      </c>
      <c r="I44" s="77" t="n">
        <v>0</v>
      </c>
      <c r="J44" s="25"/>
      <c r="K44" s="61" t="n">
        <v>38</v>
      </c>
      <c r="L44" s="62" t="n">
        <f aca="false">$B$17+$B$18*EXP(-K44/$B$21)+$B$19*EXP(-K44/$B$22)+$B$20*EXP(-K44/$B$23)</f>
        <v>0.520585385662121</v>
      </c>
      <c r="M44" s="63" t="n">
        <f aca="false">EXP(-K44/$D$9)</f>
        <v>0.0399415164684566</v>
      </c>
      <c r="N44" s="63" t="n">
        <f aca="false">EXP(-K44/$D$8)</f>
        <v>0.705658511538909</v>
      </c>
      <c r="O44" s="64" t="n">
        <f aca="false">(K44*$B$17+$B$18*$B$21*(1-EXP(-K44/$B$21))+$B$19*$B$22*(1-EXP(-K44/$B$22))+$B$20*$B$23*(1-EXP(-K44/$B$23)))*$C$7</f>
        <v>4.13136039993856E-014</v>
      </c>
      <c r="P44" s="64" t="n">
        <f aca="false">$D$9*(1-EXP(-K44/$D$9))*$C$9</f>
        <v>2.27112648117053E-012</v>
      </c>
      <c r="Q44" s="65" t="n">
        <f aca="false">$D$8*(1-EXP(-K44/$D$8))*$C$8</f>
        <v>1.15145288361472E-011</v>
      </c>
      <c r="R44" s="66" t="n">
        <f aca="false">$B$13-K44</f>
        <v>462</v>
      </c>
      <c r="S44" s="67" t="n">
        <f aca="false">VLOOKUP($R44,$K$6:$Q$506,5)/$C$26</f>
        <v>0.941338436303983</v>
      </c>
      <c r="T44" s="68" t="n">
        <f aca="false">VLOOKUP($R44,$K$6:$Q$506,6)/$C$26</f>
        <v>7.55598023610673</v>
      </c>
      <c r="U44" s="69" t="n">
        <f aca="false">VLOOKUP($R44,$K$6:$Q$506,7)/$C$26</f>
        <v>123.14871804233</v>
      </c>
      <c r="V44" s="28" t="s">
        <v>86</v>
      </c>
      <c r="W44" s="78" t="n">
        <f aca="false">G44*S44+H44*T44+I44*U44</f>
        <v>0</v>
      </c>
      <c r="X44" s="25"/>
      <c r="Y44" s="25"/>
      <c r="Z44" s="25"/>
    </row>
    <row r="45" customFormat="false" ht="15.75" hidden="false" customHeight="false" outlineLevel="0" collapsed="false">
      <c r="A45" s="25"/>
      <c r="B45" s="25"/>
      <c r="C45" s="25"/>
      <c r="D45" s="25"/>
      <c r="E45" s="25"/>
      <c r="F45" s="28" t="s">
        <v>87</v>
      </c>
      <c r="G45" s="103" t="n">
        <v>0</v>
      </c>
      <c r="H45" s="76" t="n">
        <v>0</v>
      </c>
      <c r="I45" s="77" t="n">
        <v>0</v>
      </c>
      <c r="J45" s="25"/>
      <c r="K45" s="61" t="n">
        <v>39</v>
      </c>
      <c r="L45" s="62" t="n">
        <f aca="false">$B$17+$B$18*EXP(-K45/$B$21)+$B$19*EXP(-K45/$B$22)+$B$20*EXP(-K45/$B$23)</f>
        <v>0.517367110076181</v>
      </c>
      <c r="M45" s="63" t="n">
        <f aca="false">EXP(-K45/$D$9)</f>
        <v>0.0366961018654688</v>
      </c>
      <c r="N45" s="63" t="n">
        <f aca="false">EXP(-K45/$D$8)</f>
        <v>0.699214186564554</v>
      </c>
      <c r="O45" s="64" t="n">
        <f aca="false">(K45*$B$17+$B$18*$B$21*(1-EXP(-K45/$B$21))+$B$19*$B$22*(1-EXP(-K45/$B$22))+$B$20*$B$23*(1-EXP(-K45/$B$23)))*$C$7</f>
        <v>4.21983803729789E-014</v>
      </c>
      <c r="P45" s="64" t="n">
        <f aca="false">$D$9*(1-EXP(-K45/$D$9))*$C$9</f>
        <v>2.27880387496857E-012</v>
      </c>
      <c r="Q45" s="65" t="n">
        <f aca="false">$D$8*(1-EXP(-K45/$D$8))*$C$8</f>
        <v>1.17666284165857E-011</v>
      </c>
      <c r="R45" s="66" t="n">
        <f aca="false">$B$13-K45</f>
        <v>461</v>
      </c>
      <c r="S45" s="67" t="n">
        <f aca="false">VLOOKUP($R45,$K$6:$Q$506,5)/$C$26</f>
        <v>0.939776587855099</v>
      </c>
      <c r="T45" s="68" t="n">
        <f aca="false">VLOOKUP($R45,$K$6:$Q$506,6)/$C$26</f>
        <v>7.55598023610673</v>
      </c>
      <c r="U45" s="69" t="n">
        <f aca="false">VLOOKUP($R45,$K$6:$Q$506,7)/$C$26</f>
        <v>123.132101602985</v>
      </c>
      <c r="V45" s="28" t="s">
        <v>87</v>
      </c>
      <c r="W45" s="78" t="n">
        <f aca="false">G45*S45+H45*T45+I45*U45</f>
        <v>0</v>
      </c>
      <c r="X45" s="25"/>
      <c r="Y45" s="25"/>
      <c r="Z45" s="25"/>
    </row>
    <row r="46" customFormat="false" ht="15.75" hidden="false" customHeight="false" outlineLevel="0" collapsed="false">
      <c r="A46" s="25"/>
      <c r="B46" s="25"/>
      <c r="C46" s="25"/>
      <c r="D46" s="25"/>
      <c r="E46" s="25"/>
      <c r="F46" s="28" t="s">
        <v>88</v>
      </c>
      <c r="G46" s="103" t="n">
        <v>0</v>
      </c>
      <c r="H46" s="76" t="n">
        <v>0</v>
      </c>
      <c r="I46" s="77" t="n">
        <v>0</v>
      </c>
      <c r="J46" s="25"/>
      <c r="K46" s="61" t="n">
        <v>40</v>
      </c>
      <c r="L46" s="62" t="n">
        <f aca="false">$B$17+$B$18*EXP(-K46/$B$21)+$B$19*EXP(-K46/$B$22)+$B$20*EXP(-K46/$B$23)</f>
        <v>0.514224626108078</v>
      </c>
      <c r="M46" s="63" t="n">
        <f aca="false">EXP(-K46/$D$9)</f>
        <v>0.0337143907188484</v>
      </c>
      <c r="N46" s="63" t="n">
        <f aca="false">EXP(-K46/$D$8)</f>
        <v>0.692828713462168</v>
      </c>
      <c r="O46" s="64" t="n">
        <f aca="false">(K46*$B$17+$B$18*$B$21*(1-EXP(-K46/$B$21))+$B$19*$B$22*(1-EXP(-K46/$B$22))+$B$20*$B$23*(1-EXP(-K46/$B$23)))*$C$7</f>
        <v>4.30777349514741E-014</v>
      </c>
      <c r="P46" s="64" t="n">
        <f aca="false">$D$9*(1-EXP(-K46/$D$9))*$C$9</f>
        <v>2.28585744853774E-012</v>
      </c>
      <c r="Q46" s="65" t="n">
        <f aca="false">$D$8*(1-EXP(-K46/$D$8))*$C$8</f>
        <v>1.20164257338252E-011</v>
      </c>
      <c r="R46" s="66" t="n">
        <f aca="false">$B$13-K46</f>
        <v>460</v>
      </c>
      <c r="S46" s="67" t="n">
        <f aca="false">VLOOKUP($R46,$K$6:$Q$506,5)/$C$26</f>
        <v>0.938213778276953</v>
      </c>
      <c r="T46" s="68" t="n">
        <f aca="false">VLOOKUP($R46,$K$6:$Q$506,6)/$C$26</f>
        <v>7.55598023610673</v>
      </c>
      <c r="U46" s="69" t="n">
        <f aca="false">VLOOKUP($R46,$K$6:$Q$506,7)/$C$26</f>
        <v>123.115332017813</v>
      </c>
      <c r="V46" s="28" t="s">
        <v>88</v>
      </c>
      <c r="W46" s="78" t="n">
        <f aca="false">G46*S46+H46*T46+I46*U46</f>
        <v>0</v>
      </c>
      <c r="X46" s="25"/>
      <c r="Y46" s="25"/>
      <c r="Z46" s="25"/>
    </row>
    <row r="47" customFormat="false" ht="15.75" hidden="false" customHeight="false" outlineLevel="0" collapsed="false">
      <c r="A47" s="25"/>
      <c r="B47" s="25"/>
      <c r="C47" s="25"/>
      <c r="D47" s="25"/>
      <c r="E47" s="25"/>
      <c r="F47" s="28" t="s">
        <v>90</v>
      </c>
      <c r="G47" s="103" t="n">
        <v>0</v>
      </c>
      <c r="H47" s="76" t="n">
        <v>0</v>
      </c>
      <c r="I47" s="77" t="n">
        <v>0</v>
      </c>
      <c r="J47" s="25"/>
      <c r="K47" s="61" t="n">
        <v>41</v>
      </c>
      <c r="L47" s="62" t="n">
        <f aca="false">$B$17+$B$18*EXP(-K47/$B$21)+$B$19*EXP(-K47/$B$22)+$B$20*EXP(-K47/$B$23)</f>
        <v>0.511155605993742</v>
      </c>
      <c r="M47" s="63" t="n">
        <f aca="false">EXP(-K47/$D$9)</f>
        <v>0.0309749560242194</v>
      </c>
      <c r="N47" s="63" t="n">
        <f aca="false">EXP(-K47/$D$8)</f>
        <v>0.686501554775486</v>
      </c>
      <c r="O47" s="64" t="n">
        <f aca="false">(K47*$B$17+$B$18*$B$21*(1-EXP(-K47/$B$21))+$B$19*$B$22*(1-EXP(-K47/$B$22))+$B$20*$B$23*(1-EXP(-K47/$B$23)))*$C$7</f>
        <v>4.39517949459713E-014</v>
      </c>
      <c r="P47" s="64" t="n">
        <f aca="false">$D$9*(1-EXP(-K47/$D$9))*$C$9</f>
        <v>2.29233788987036E-012</v>
      </c>
      <c r="Q47" s="65" t="n">
        <f aca="false">$D$8*(1-EXP(-K47/$D$8))*$C$8</f>
        <v>1.22639418129536E-011</v>
      </c>
      <c r="R47" s="66" t="n">
        <f aca="false">$B$13-K47</f>
        <v>459</v>
      </c>
      <c r="S47" s="67" t="n">
        <f aca="false">VLOOKUP($R47,$K$6:$Q$506,5)/$C$26</f>
        <v>0.936650005125993</v>
      </c>
      <c r="T47" s="68" t="n">
        <f aca="false">VLOOKUP($R47,$K$6:$Q$506,6)/$C$26</f>
        <v>7.55598023610673</v>
      </c>
      <c r="U47" s="69" t="n">
        <f aca="false">VLOOKUP($R47,$K$6:$Q$506,7)/$C$26</f>
        <v>123.098407875341</v>
      </c>
      <c r="V47" s="28" t="s">
        <v>90</v>
      </c>
      <c r="W47" s="78" t="n">
        <f aca="false">G47*S47+H47*T47+I47*U47</f>
        <v>0</v>
      </c>
      <c r="X47" s="25"/>
      <c r="Y47" s="25"/>
      <c r="Z47" s="25"/>
    </row>
    <row r="48" customFormat="false" ht="15.75" hidden="false" customHeight="false" outlineLevel="0" collapsed="false">
      <c r="A48" s="25"/>
      <c r="B48" s="25"/>
      <c r="C48" s="25"/>
      <c r="D48" s="25"/>
      <c r="E48" s="25"/>
      <c r="F48" s="28" t="s">
        <v>91</v>
      </c>
      <c r="G48" s="103" t="n">
        <v>0</v>
      </c>
      <c r="H48" s="76" t="n">
        <v>0</v>
      </c>
      <c r="I48" s="77" t="n">
        <v>0</v>
      </c>
      <c r="J48" s="25"/>
      <c r="K48" s="61" t="n">
        <v>42</v>
      </c>
      <c r="L48" s="62" t="n">
        <f aca="false">$B$17+$B$18*EXP(-K48/$B$21)+$B$19*EXP(-K48/$B$22)+$B$20*EXP(-K48/$B$23)</f>
        <v>0.508157849744524</v>
      </c>
      <c r="M48" s="63" t="n">
        <f aca="false">EXP(-K48/$D$9)</f>
        <v>0.0284581118105728</v>
      </c>
      <c r="N48" s="63" t="n">
        <f aca="false">EXP(-K48/$D$8)</f>
        <v>0.680232177956485</v>
      </c>
      <c r="O48" s="64" t="n">
        <f aca="false">(K48*$B$17+$B$18*$B$21*(1-EXP(-K48/$B$21))+$B$19*$B$22*(1-EXP(-K48/$B$22))+$B$20*$B$23*(1-EXP(-K48/$B$23)))*$C$7</f>
        <v>4.48206837106261E-014</v>
      </c>
      <c r="P48" s="64" t="n">
        <f aca="false">$D$9*(1-EXP(-K48/$D$9))*$C$9</f>
        <v>2.29829176834822E-012</v>
      </c>
      <c r="Q48" s="65" t="n">
        <f aca="false">$D$8*(1-EXP(-K48/$D$8))*$C$8</f>
        <v>1.250919748705E-011</v>
      </c>
      <c r="R48" s="66" t="n">
        <f aca="false">$B$13-K48</f>
        <v>458</v>
      </c>
      <c r="S48" s="67" t="n">
        <f aca="false">VLOOKUP($R48,$K$6:$Q$506,5)/$C$26</f>
        <v>0.935085265952366</v>
      </c>
      <c r="T48" s="68" t="n">
        <f aca="false">VLOOKUP($R48,$K$6:$Q$506,6)/$C$26</f>
        <v>7.55598023610673</v>
      </c>
      <c r="U48" s="69" t="n">
        <f aca="false">VLOOKUP($R48,$K$6:$Q$506,7)/$C$26</f>
        <v>123.081327751088</v>
      </c>
      <c r="V48" s="28" t="s">
        <v>91</v>
      </c>
      <c r="W48" s="78" t="n">
        <f aca="false">G48*S48+H48*T48+I48*U48</f>
        <v>0</v>
      </c>
      <c r="X48" s="25"/>
      <c r="Y48" s="25"/>
      <c r="Z48" s="25"/>
    </row>
    <row r="49" customFormat="false" ht="15.75" hidden="false" customHeight="false" outlineLevel="0" collapsed="false">
      <c r="A49" s="25"/>
      <c r="B49" s="25"/>
      <c r="C49" s="25"/>
      <c r="D49" s="25"/>
      <c r="E49" s="25"/>
      <c r="F49" s="28" t="s">
        <v>93</v>
      </c>
      <c r="G49" s="103" t="n">
        <v>0</v>
      </c>
      <c r="H49" s="76" t="n">
        <v>0</v>
      </c>
      <c r="I49" s="77" t="n">
        <v>0</v>
      </c>
      <c r="J49" s="25"/>
      <c r="K49" s="61" t="n">
        <v>43</v>
      </c>
      <c r="L49" s="62" t="n">
        <f aca="false">$B$17+$B$18*EXP(-K49/$B$21)+$B$19*EXP(-K49/$B$22)+$B$20*EXP(-K49/$B$23)</f>
        <v>0.505229268218611</v>
      </c>
      <c r="M49" s="63" t="n">
        <f aca="false">EXP(-K49/$D$9)</f>
        <v>0.0261457716740527</v>
      </c>
      <c r="N49" s="63" t="n">
        <f aca="false">EXP(-K49/$D$8)</f>
        <v>0.674020055320559</v>
      </c>
      <c r="O49" s="64" t="n">
        <f aca="false">(K49*$B$17+$B$18*$B$21*(1-EXP(-K49/$B$21))+$B$19*$B$22*(1-EXP(-K49/$B$22))+$B$20*$B$23*(1-EXP(-K49/$B$23)))*$C$7</f>
        <v>4.56845209455427E-014</v>
      </c>
      <c r="P49" s="64" t="n">
        <f aca="false">$D$9*(1-EXP(-K49/$D$9))*$C$9</f>
        <v>2.30376186939687E-012</v>
      </c>
      <c r="Q49" s="65" t="n">
        <f aca="false">$D$8*(1-EXP(-K49/$D$8))*$C$8</f>
        <v>1.27522133989387E-011</v>
      </c>
      <c r="R49" s="66" t="n">
        <f aca="false">$B$13-K49</f>
        <v>457</v>
      </c>
      <c r="S49" s="67" t="n">
        <f aca="false">VLOOKUP($R49,$K$6:$Q$506,5)/$C$26</f>
        <v>0.9335195582999</v>
      </c>
      <c r="T49" s="68" t="n">
        <f aca="false">VLOOKUP($R49,$K$6:$Q$506,6)/$C$26</f>
        <v>7.55598023610673</v>
      </c>
      <c r="U49" s="69" t="n">
        <f aca="false">VLOOKUP($R49,$K$6:$Q$506,7)/$C$26</f>
        <v>123.064090207445</v>
      </c>
      <c r="V49" s="28" t="s">
        <v>93</v>
      </c>
      <c r="W49" s="78" t="n">
        <f aca="false">G49*S49+H49*T49+I49*U49</f>
        <v>0</v>
      </c>
      <c r="X49" s="25"/>
      <c r="Y49" s="25"/>
      <c r="Z49" s="25"/>
    </row>
    <row r="50" customFormat="false" ht="15.75" hidden="false" customHeight="false" outlineLevel="0" collapsed="false">
      <c r="A50" s="25"/>
      <c r="B50" s="25"/>
      <c r="C50" s="25"/>
      <c r="D50" s="25"/>
      <c r="E50" s="25"/>
      <c r="F50" s="28" t="s">
        <v>94</v>
      </c>
      <c r="G50" s="103" t="n">
        <v>0</v>
      </c>
      <c r="H50" s="76" t="n">
        <v>0</v>
      </c>
      <c r="I50" s="77" t="n">
        <v>0</v>
      </c>
      <c r="J50" s="25"/>
      <c r="K50" s="61" t="n">
        <v>44</v>
      </c>
      <c r="L50" s="62" t="n">
        <f aca="false">$B$17+$B$18*EXP(-K50/$B$21)+$B$19*EXP(-K50/$B$22)+$B$20*EXP(-K50/$B$23)</f>
        <v>0.502367869444057</v>
      </c>
      <c r="M50" s="63" t="n">
        <f aca="false">EXP(-K50/$D$9)</f>
        <v>0.0240213188064614</v>
      </c>
      <c r="N50" s="63" t="n">
        <f aca="false">EXP(-K50/$D$8)</f>
        <v>0.667864664002107</v>
      </c>
      <c r="O50" s="64" t="n">
        <f aca="false">(K50*$B$17+$B$18*$B$21*(1-EXP(-K50/$B$21))+$B$19*$B$22*(1-EXP(-K50/$B$22))+$B$20*$B$23*(1-EXP(-K50/$B$23)))*$C$7</f>
        <v>4.6543422873684E-014</v>
      </c>
      <c r="P50" s="64" t="n">
        <f aca="false">$D$9*(1-EXP(-K50/$D$9))*$C$9</f>
        <v>2.30878750194775E-012</v>
      </c>
      <c r="Q50" s="65" t="n">
        <f aca="false">$D$8*(1-EXP(-K50/$D$8))*$C$8</f>
        <v>1.29930100029263E-011</v>
      </c>
      <c r="R50" s="66" t="n">
        <f aca="false">$B$13-K50</f>
        <v>456</v>
      </c>
      <c r="S50" s="67" t="n">
        <f aca="false">VLOOKUP($R50,$K$6:$Q$506,5)/$C$26</f>
        <v>0.931952879706082</v>
      </c>
      <c r="T50" s="68" t="n">
        <f aca="false">VLOOKUP($R50,$K$6:$Q$506,6)/$C$26</f>
        <v>7.55598023610673</v>
      </c>
      <c r="U50" s="69" t="n">
        <f aca="false">VLOOKUP($R50,$K$6:$Q$506,7)/$C$26</f>
        <v>123.04669379355</v>
      </c>
      <c r="V50" s="28" t="s">
        <v>94</v>
      </c>
      <c r="W50" s="78" t="n">
        <f aca="false">G50*S50+H50*T50+I50*U50</f>
        <v>0</v>
      </c>
      <c r="X50" s="25"/>
      <c r="Y50" s="25"/>
      <c r="Z50" s="25"/>
    </row>
    <row r="51" customFormat="false" ht="15.75" hidden="false" customHeight="false" outlineLevel="0" collapsed="false">
      <c r="A51" s="25"/>
      <c r="B51" s="25"/>
      <c r="C51" s="25"/>
      <c r="D51" s="25"/>
      <c r="E51" s="25"/>
      <c r="F51" s="28" t="s">
        <v>95</v>
      </c>
      <c r="G51" s="103" t="n">
        <v>0</v>
      </c>
      <c r="H51" s="76" t="n">
        <v>0</v>
      </c>
      <c r="I51" s="77" t="n">
        <v>0</v>
      </c>
      <c r="J51" s="25"/>
      <c r="K51" s="61" t="n">
        <v>45</v>
      </c>
      <c r="L51" s="62" t="n">
        <f aca="false">$B$17+$B$18*EXP(-K51/$B$21)+$B$19*EXP(-K51/$B$22)+$B$20*EXP(-K51/$B$23)</f>
        <v>0.499571747526248</v>
      </c>
      <c r="M51" s="63" t="n">
        <f aca="false">EXP(-K51/$D$9)</f>
        <v>0.0220694865844905</v>
      </c>
      <c r="N51" s="63" t="n">
        <f aca="false">EXP(-K51/$D$8)</f>
        <v>0.661765485910522</v>
      </c>
      <c r="O51" s="64" t="n">
        <f aca="false">(K51*$B$17+$B$18*$B$21*(1-EXP(-K51/$B$21))+$B$19*$B$22*(1-EXP(-K51/$B$22))+$B$20*$B$23*(1-EXP(-K51/$B$23)))*$C$7</f>
        <v>4.73975023967516E-014</v>
      </c>
      <c r="P51" s="64" t="n">
        <f aca="false">$D$9*(1-EXP(-K51/$D$9))*$C$9</f>
        <v>2.31340478091789E-012</v>
      </c>
      <c r="Q51" s="65" t="n">
        <f aca="false">$D$8*(1-EXP(-K51/$D$8))*$C$8</f>
        <v>1.32316075665233E-011</v>
      </c>
      <c r="R51" s="66" t="n">
        <f aca="false">$B$13-K51</f>
        <v>455</v>
      </c>
      <c r="S51" s="67" t="n">
        <f aca="false">VLOOKUP($R51,$K$6:$Q$506,5)/$C$26</f>
        <v>0.930385227702044</v>
      </c>
      <c r="T51" s="68" t="n">
        <f aca="false">VLOOKUP($R51,$K$6:$Q$506,6)/$C$26</f>
        <v>7.55598023610673</v>
      </c>
      <c r="U51" s="69" t="n">
        <f aca="false">VLOOKUP($R51,$K$6:$Q$506,7)/$C$26</f>
        <v>123.029137045174</v>
      </c>
      <c r="V51" s="28" t="s">
        <v>95</v>
      </c>
      <c r="W51" s="78" t="n">
        <f aca="false">G51*S51+H51*T51+I51*U51</f>
        <v>0</v>
      </c>
      <c r="X51" s="25"/>
      <c r="Y51" s="25"/>
      <c r="Z51" s="25"/>
    </row>
    <row r="52" customFormat="false" ht="15.75" hidden="false" customHeight="false" outlineLevel="0" collapsed="false">
      <c r="A52" s="25"/>
      <c r="B52" s="25"/>
      <c r="C52" s="25"/>
      <c r="D52" s="25"/>
      <c r="E52" s="25"/>
      <c r="F52" s="28" t="s">
        <v>96</v>
      </c>
      <c r="G52" s="103" t="n">
        <v>0</v>
      </c>
      <c r="H52" s="76" t="n">
        <v>0</v>
      </c>
      <c r="I52" s="77" t="n">
        <v>0</v>
      </c>
      <c r="J52" s="25"/>
      <c r="K52" s="61" t="n">
        <v>46</v>
      </c>
      <c r="L52" s="62" t="n">
        <f aca="false">$B$17+$B$18*EXP(-K52/$B$21)+$B$19*EXP(-K52/$B$22)+$B$20*EXP(-K52/$B$23)</f>
        <v>0.496839073610766</v>
      </c>
      <c r="M52" s="63" t="n">
        <f aca="false">EXP(-K52/$D$9)</f>
        <v>0.0202762488615735</v>
      </c>
      <c r="N52" s="63" t="n">
        <f aca="false">EXP(-K52/$D$8)</f>
        <v>0.655722007686588</v>
      </c>
      <c r="O52" s="64" t="n">
        <f aca="false">(K52*$B$17+$B$18*$B$21*(1-EXP(-K52/$B$21))+$B$19*$B$22*(1-EXP(-K52/$B$22))+$B$20*$B$23*(1-EXP(-K52/$B$23)))*$C$7</f>
        <v>4.82468692339737E-014</v>
      </c>
      <c r="P52" s="64" t="n">
        <f aca="false">$D$9*(1-EXP(-K52/$D$9))*$C$9</f>
        <v>2.31764688673687E-012</v>
      </c>
      <c r="Q52" s="65" t="n">
        <f aca="false">$D$8*(1-EXP(-K52/$D$8))*$C$8</f>
        <v>1.34680261721502E-011</v>
      </c>
      <c r="R52" s="66" t="n">
        <f aca="false">$B$13-K52</f>
        <v>454</v>
      </c>
      <c r="S52" s="67" t="n">
        <f aca="false">VLOOKUP($R52,$K$6:$Q$506,5)/$C$26</f>
        <v>0.928816599812539</v>
      </c>
      <c r="T52" s="68" t="n">
        <f aca="false">VLOOKUP($R52,$K$6:$Q$506,6)/$C$26</f>
        <v>7.55598023610673</v>
      </c>
      <c r="U52" s="69" t="n">
        <f aca="false">VLOOKUP($R52,$K$6:$Q$506,7)/$C$26</f>
        <v>123.011418484589</v>
      </c>
      <c r="V52" s="28" t="s">
        <v>96</v>
      </c>
      <c r="W52" s="78" t="n">
        <f aca="false">G52*S52+H52*T52+I52*U52</f>
        <v>0</v>
      </c>
      <c r="X52" s="25"/>
      <c r="Y52" s="25"/>
      <c r="Z52" s="25"/>
    </row>
    <row r="53" customFormat="false" ht="15.75" hidden="false" customHeight="false" outlineLevel="0" collapsed="false">
      <c r="A53" s="25"/>
      <c r="B53" s="25"/>
      <c r="C53" s="25"/>
      <c r="D53" s="25"/>
      <c r="E53" s="25"/>
      <c r="F53" s="28" t="s">
        <v>97</v>
      </c>
      <c r="G53" s="103" t="n">
        <v>0</v>
      </c>
      <c r="H53" s="76" t="n">
        <v>0</v>
      </c>
      <c r="I53" s="77" t="n">
        <v>0</v>
      </c>
      <c r="J53" s="25"/>
      <c r="K53" s="61" t="n">
        <v>47</v>
      </c>
      <c r="L53" s="62" t="n">
        <f aca="false">$B$17+$B$18*EXP(-K53/$B$21)+$B$19*EXP(-K53/$B$22)+$B$20*EXP(-K53/$B$23)</f>
        <v>0.494168088482119</v>
      </c>
      <c r="M53" s="63" t="n">
        <f aca="false">EXP(-K53/$D$9)</f>
        <v>0.0186287191739831</v>
      </c>
      <c r="N53" s="63" t="n">
        <f aca="false">EXP(-K53/$D$8)</f>
        <v>0.649733720659265</v>
      </c>
      <c r="O53" s="64" t="n">
        <f aca="false">(K53*$B$17+$B$18*$B$21*(1-EXP(-K53/$B$21))+$B$19*$B$22*(1-EXP(-K53/$B$22))+$B$20*$B$23*(1-EXP(-K53/$B$23)))*$C$7</f>
        <v>4.90916300469321E-014</v>
      </c>
      <c r="P53" s="64" t="n">
        <f aca="false">$D$9*(1-EXP(-K53/$D$9))*$C$9</f>
        <v>2.32154430378613E-012</v>
      </c>
      <c r="Q53" s="65" t="n">
        <f aca="false">$D$8*(1-EXP(-K53/$D$8))*$C$8</f>
        <v>1.37022857188276E-011</v>
      </c>
      <c r="R53" s="66" t="n">
        <f aca="false">$B$13-K53</f>
        <v>453</v>
      </c>
      <c r="S53" s="67" t="n">
        <f aca="false">VLOOKUP($R53,$K$6:$Q$506,5)/$C$26</f>
        <v>0.927246993555927</v>
      </c>
      <c r="T53" s="68" t="n">
        <f aca="false">VLOOKUP($R53,$K$6:$Q$506,6)/$C$26</f>
        <v>7.55598023610673</v>
      </c>
      <c r="U53" s="69" t="n">
        <f aca="false">VLOOKUP($R53,$K$6:$Q$506,7)/$C$26</f>
        <v>122.993536620449</v>
      </c>
      <c r="V53" s="28" t="s">
        <v>97</v>
      </c>
      <c r="W53" s="78" t="n">
        <f aca="false">G53*S53+H53*T53+I53*U53</f>
        <v>0</v>
      </c>
      <c r="X53" s="25"/>
      <c r="Y53" s="25"/>
      <c r="Z53" s="25"/>
    </row>
    <row r="54" customFormat="false" ht="15.75" hidden="false" customHeight="false" outlineLevel="0" collapsed="false">
      <c r="A54" s="25"/>
      <c r="B54" s="25"/>
      <c r="C54" s="25"/>
      <c r="D54" s="25"/>
      <c r="E54" s="25"/>
      <c r="F54" s="28" t="s">
        <v>98</v>
      </c>
      <c r="G54" s="103" t="n">
        <v>0</v>
      </c>
      <c r="H54" s="76" t="n">
        <v>0</v>
      </c>
      <c r="I54" s="77" t="n">
        <v>0</v>
      </c>
      <c r="J54" s="25"/>
      <c r="K54" s="61" t="n">
        <v>48</v>
      </c>
      <c r="L54" s="62" t="n">
        <f aca="false">$B$17+$B$18*EXP(-K54/$B$21)+$B$19*EXP(-K54/$B$22)+$B$20*EXP(-K54/$B$23)</f>
        <v>0.491557096465588</v>
      </c>
      <c r="M54" s="63" t="n">
        <f aca="false">EXP(-K54/$D$9)</f>
        <v>0.0171150581368527</v>
      </c>
      <c r="N54" s="63" t="n">
        <f aca="false">EXP(-K54/$D$8)</f>
        <v>0.643800120802878</v>
      </c>
      <c r="O54" s="64" t="n">
        <f aca="false">(K54*$B$17+$B$18*$B$21*(1-EXP(-K54/$B$21))+$B$19*$B$22*(1-EXP(-K54/$B$22))+$B$20*$B$23*(1-EXP(-K54/$B$23)))*$C$7</f>
        <v>4.99318885529249E-014</v>
      </c>
      <c r="P54" s="64" t="n">
        <f aca="false">$D$9*(1-EXP(-K54/$D$9))*$C$9</f>
        <v>2.32512503946413E-012</v>
      </c>
      <c r="Q54" s="65" t="n">
        <f aca="false">$D$8*(1-EXP(-K54/$D$8))*$C$8</f>
        <v>1.39344059238511E-011</v>
      </c>
      <c r="R54" s="66" t="n">
        <f aca="false">$B$13-K54</f>
        <v>452</v>
      </c>
      <c r="S54" s="67" t="n">
        <f aca="false">VLOOKUP($R54,$K$6:$Q$506,5)/$C$26</f>
        <v>0.925676406444151</v>
      </c>
      <c r="T54" s="68" t="n">
        <f aca="false">VLOOKUP($R54,$K$6:$Q$506,6)/$C$26</f>
        <v>7.55598023610673</v>
      </c>
      <c r="U54" s="69" t="n">
        <f aca="false">VLOOKUP($R54,$K$6:$Q$506,7)/$C$26</f>
        <v>122.975489947662</v>
      </c>
      <c r="V54" s="28" t="s">
        <v>98</v>
      </c>
      <c r="W54" s="78" t="n">
        <f aca="false">G54*S54+H54*T54+I54*U54</f>
        <v>0</v>
      </c>
      <c r="X54" s="25"/>
      <c r="Y54" s="25"/>
      <c r="Z54" s="25"/>
    </row>
    <row r="55" customFormat="false" ht="15.75" hidden="false" customHeight="false" outlineLevel="0" collapsed="false">
      <c r="A55" s="25"/>
      <c r="B55" s="25"/>
      <c r="C55" s="25"/>
      <c r="D55" s="25"/>
      <c r="E55" s="25"/>
      <c r="F55" s="28" t="s">
        <v>100</v>
      </c>
      <c r="G55" s="103" t="n">
        <v>0</v>
      </c>
      <c r="H55" s="76" t="n">
        <v>0</v>
      </c>
      <c r="I55" s="77" t="n">
        <v>0</v>
      </c>
      <c r="J55" s="25"/>
      <c r="K55" s="61" t="n">
        <v>49</v>
      </c>
      <c r="L55" s="62" t="n">
        <f aca="false">$B$17+$B$18*EXP(-K55/$B$21)+$B$19*EXP(-K55/$B$22)+$B$20*EXP(-K55/$B$23)</f>
        <v>0.489004460368277</v>
      </c>
      <c r="M55" s="63" t="n">
        <f aca="false">EXP(-K55/$D$9)</f>
        <v>0.0157243883646573</v>
      </c>
      <c r="N55" s="63" t="n">
        <f aca="false">EXP(-K55/$D$8)</f>
        <v>0.637920708694698</v>
      </c>
      <c r="O55" s="64" t="n">
        <f aca="false">(K55*$B$17+$B$18*$B$21*(1-EXP(-K55/$B$21))+$B$19*$B$22*(1-EXP(-K55/$B$22))+$B$20*$B$23*(1-EXP(-K55/$B$23)))*$C$7</f>
        <v>5.07677456288514E-014</v>
      </c>
      <c r="P55" s="64" t="n">
        <f aca="false">$D$9*(1-EXP(-K55/$D$9))*$C$9</f>
        <v>2.32841482545152E-012</v>
      </c>
      <c r="Q55" s="65" t="n">
        <f aca="false">$D$8*(1-EXP(-K55/$D$8))*$C$8</f>
        <v>1.41644063244511E-011</v>
      </c>
      <c r="R55" s="66" t="n">
        <f aca="false">$B$13-K55</f>
        <v>451</v>
      </c>
      <c r="S55" s="67" t="n">
        <f aca="false">VLOOKUP($R55,$K$6:$Q$506,5)/$C$26</f>
        <v>0.924104835982717</v>
      </c>
      <c r="T55" s="68" t="n">
        <f aca="false">VLOOKUP($R55,$K$6:$Q$506,6)/$C$26</f>
        <v>7.55598023610673</v>
      </c>
      <c r="U55" s="69" t="n">
        <f aca="false">VLOOKUP($R55,$K$6:$Q$506,7)/$C$26</f>
        <v>122.957276947265</v>
      </c>
      <c r="V55" s="28" t="s">
        <v>100</v>
      </c>
      <c r="W55" s="78" t="n">
        <f aca="false">G55*S55+H55*T55+I55*U55</f>
        <v>0</v>
      </c>
      <c r="X55" s="25"/>
      <c r="Y55" s="25"/>
      <c r="Z55" s="25"/>
    </row>
    <row r="56" customFormat="false" ht="15.75" hidden="false" customHeight="false" outlineLevel="0" collapsed="false">
      <c r="A56" s="25"/>
      <c r="B56" s="25"/>
      <c r="C56" s="25"/>
      <c r="D56" s="25"/>
      <c r="E56" s="25"/>
      <c r="F56" s="28" t="s">
        <v>101</v>
      </c>
      <c r="G56" s="103" t="n">
        <v>0</v>
      </c>
      <c r="H56" s="76" t="n">
        <v>0</v>
      </c>
      <c r="I56" s="77" t="n">
        <v>0</v>
      </c>
      <c r="J56" s="25"/>
      <c r="K56" s="61" t="n">
        <v>50</v>
      </c>
      <c r="L56" s="62" t="n">
        <f aca="false">$B$17+$B$18*EXP(-K56/$B$21)+$B$19*EXP(-K56/$B$22)+$B$20*EXP(-K56/$B$23)</f>
        <v>0.486508597249989</v>
      </c>
      <c r="M56" s="63" t="n">
        <f aca="false">EXP(-K56/$D$9)</f>
        <v>0.0144467163047591</v>
      </c>
      <c r="N56" s="63" t="n">
        <f aca="false">EXP(-K56/$D$8)</f>
        <v>0.632094989472897</v>
      </c>
      <c r="O56" s="64" t="n">
        <f aca="false">(K56*$B$17+$B$18*$B$21*(1-EXP(-K56/$B$21))+$B$19*$B$22*(1-EXP(-K56/$B$22))+$B$20*$B$23*(1-EXP(-K56/$B$23)))*$C$7</f>
        <v>5.15992994072055E-014</v>
      </c>
      <c r="P56" s="64" t="n">
        <f aca="false">$D$9*(1-EXP(-K56/$D$9))*$C$9</f>
        <v>2.33143730262271E-012</v>
      </c>
      <c r="Q56" s="65" t="n">
        <f aca="false">$D$8*(1-EXP(-K56/$D$8))*$C$8</f>
        <v>1.43923062794368E-011</v>
      </c>
      <c r="R56" s="66" t="n">
        <f aca="false">$B$13-K56</f>
        <v>450</v>
      </c>
      <c r="S56" s="67" t="n">
        <f aca="false">VLOOKUP($R56,$K$6:$Q$506,5)/$C$26</f>
        <v>0.922532279670682</v>
      </c>
      <c r="T56" s="68" t="n">
        <f aca="false">VLOOKUP($R56,$K$6:$Q$506,6)/$C$26</f>
        <v>7.55598023610673</v>
      </c>
      <c r="U56" s="69" t="n">
        <f aca="false">VLOOKUP($R56,$K$6:$Q$506,7)/$C$26</f>
        <v>122.938896086297</v>
      </c>
      <c r="V56" s="28" t="s">
        <v>101</v>
      </c>
      <c r="W56" s="78" t="n">
        <f aca="false">G56*S56+H56*T56+I56*U56</f>
        <v>0</v>
      </c>
      <c r="X56" s="25"/>
      <c r="Y56" s="25"/>
      <c r="Z56" s="25"/>
    </row>
    <row r="57" customFormat="false" ht="15.75" hidden="false" customHeight="false" outlineLevel="0" collapsed="false">
      <c r="A57" s="25"/>
      <c r="B57" s="25"/>
      <c r="C57" s="25"/>
      <c r="D57" s="25"/>
      <c r="E57" s="25"/>
      <c r="F57" s="28" t="s">
        <v>103</v>
      </c>
      <c r="G57" s="103" t="n">
        <v>0</v>
      </c>
      <c r="H57" s="76" t="n">
        <v>0</v>
      </c>
      <c r="I57" s="77" t="n">
        <v>0</v>
      </c>
      <c r="J57" s="25"/>
      <c r="K57" s="61" t="n">
        <v>51</v>
      </c>
      <c r="L57" s="62" t="n">
        <f aca="false">$B$17+$B$18*EXP(-K57/$B$21)+$B$19*EXP(-K57/$B$22)+$B$20*EXP(-K57/$B$23)</f>
        <v>0.484067974857788</v>
      </c>
      <c r="M57" s="63" t="n">
        <f aca="false">EXP(-K57/$D$9)</f>
        <v>0.0132728604223037</v>
      </c>
      <c r="N57" s="63" t="n">
        <f aca="false">EXP(-K57/$D$8)</f>
        <v>0.626322472794906</v>
      </c>
      <c r="O57" s="64" t="n">
        <f aca="false">(K57*$B$17+$B$18*$B$21*(1-EXP(-K57/$B$21))+$B$19*$B$22*(1-EXP(-K57/$B$22))+$B$20*$B$23*(1-EXP(-K57/$B$23)))*$C$7</f>
        <v>5.24266453654464E-014</v>
      </c>
      <c r="P57" s="64" t="n">
        <f aca="false">$D$9*(1-EXP(-K57/$D$9))*$C$9</f>
        <v>2.33421419093259E-012</v>
      </c>
      <c r="Q57" s="65" t="n">
        <f aca="false">$D$8*(1-EXP(-K57/$D$8))*$C$8</f>
        <v>1.46181249708262E-011</v>
      </c>
      <c r="R57" s="66" t="n">
        <f aca="false">$B$13-K57</f>
        <v>449</v>
      </c>
      <c r="S57" s="67" t="n">
        <f aca="false">VLOOKUP($R57,$K$6:$Q$506,5)/$C$26</f>
        <v>0.920958735000623</v>
      </c>
      <c r="T57" s="68" t="n">
        <f aca="false">VLOOKUP($R57,$K$6:$Q$506,6)/$C$26</f>
        <v>7.55598023610673</v>
      </c>
      <c r="U57" s="69" t="n">
        <f aca="false">VLOOKUP($R57,$K$6:$Q$506,7)/$C$26</f>
        <v>122.920345817666</v>
      </c>
      <c r="V57" s="28" t="s">
        <v>103</v>
      </c>
      <c r="W57" s="78" t="n">
        <f aca="false">G57*S57+H57*T57+I57*U57</f>
        <v>0</v>
      </c>
      <c r="X57" s="25"/>
      <c r="Y57" s="25"/>
      <c r="Z57" s="25"/>
    </row>
    <row r="58" customFormat="false" ht="15.75" hidden="false" customHeight="false" outlineLevel="0" collapsed="false">
      <c r="A58" s="25"/>
      <c r="B58" s="25"/>
      <c r="C58" s="25"/>
      <c r="D58" s="25"/>
      <c r="E58" s="25"/>
      <c r="F58" s="28" t="s">
        <v>104</v>
      </c>
      <c r="G58" s="103" t="n">
        <v>0</v>
      </c>
      <c r="H58" s="76" t="n">
        <v>0</v>
      </c>
      <c r="I58" s="77" t="n">
        <v>0</v>
      </c>
      <c r="J58" s="25"/>
      <c r="K58" s="61" t="n">
        <v>52</v>
      </c>
      <c r="L58" s="62" t="n">
        <f aca="false">$B$17+$B$18*EXP(-K58/$B$21)+$B$19*EXP(-K58/$B$22)+$B$20*EXP(-K58/$B$23)</f>
        <v>0.48168110859242</v>
      </c>
      <c r="M58" s="63" t="n">
        <f aca="false">EXP(-K58/$D$9)</f>
        <v>0.0121943852203924</v>
      </c>
      <c r="N58" s="63" t="n">
        <f aca="false">EXP(-K58/$D$8)</f>
        <v>0.620602672796136</v>
      </c>
      <c r="O58" s="64" t="n">
        <f aca="false">(K58*$B$17+$B$18*$B$21*(1-EXP(-K58/$B$21))+$B$19*$B$22*(1-EXP(-K58/$B$22))+$B$20*$B$23*(1-EXP(-K58/$B$23)))*$C$7</f>
        <v>5.32498764097606E-014</v>
      </c>
      <c r="P58" s="64" t="n">
        <f aca="false">$D$9*(1-EXP(-K58/$D$9))*$C$9</f>
        <v>2.33676544549923E-012</v>
      </c>
      <c r="Q58" s="65" t="n">
        <f aca="false">$D$8*(1-EXP(-K58/$D$8))*$C$8</f>
        <v>1.48418814054598E-011</v>
      </c>
      <c r="R58" s="66" t="n">
        <f aca="false">$B$13-K58</f>
        <v>448</v>
      </c>
      <c r="S58" s="67" t="n">
        <f aca="false">VLOOKUP($R58,$K$6:$Q$506,5)/$C$26</f>
        <v>0.919384199458628</v>
      </c>
      <c r="T58" s="68" t="n">
        <f aca="false">VLOOKUP($R58,$K$6:$Q$506,6)/$C$26</f>
        <v>7.55598023610673</v>
      </c>
      <c r="U58" s="69" t="n">
        <f aca="false">VLOOKUP($R58,$K$6:$Q$506,7)/$C$26</f>
        <v>122.901624580021</v>
      </c>
      <c r="V58" s="28" t="s">
        <v>104</v>
      </c>
      <c r="W58" s="78" t="n">
        <f aca="false">G58*S58+H58*T58+I58*U58</f>
        <v>0</v>
      </c>
      <c r="X58" s="25"/>
      <c r="Y58" s="25"/>
      <c r="Z58" s="25"/>
    </row>
    <row r="59" customFormat="false" ht="15.75" hidden="false" customHeight="false" outlineLevel="0" collapsed="false">
      <c r="A59" s="25"/>
      <c r="B59" s="25"/>
      <c r="C59" s="25"/>
      <c r="D59" s="25"/>
      <c r="E59" s="25"/>
      <c r="F59" s="28" t="s">
        <v>105</v>
      </c>
      <c r="G59" s="103" t="n">
        <v>0</v>
      </c>
      <c r="H59" s="76" t="n">
        <v>0</v>
      </c>
      <c r="I59" s="77" t="n">
        <v>0</v>
      </c>
      <c r="J59" s="25"/>
      <c r="K59" s="61" t="n">
        <v>53</v>
      </c>
      <c r="L59" s="62" t="n">
        <f aca="false">$B$17+$B$18*EXP(-K59/$B$21)+$B$19*EXP(-K59/$B$22)+$B$20*EXP(-K59/$B$23)</f>
        <v>0.479346558901895</v>
      </c>
      <c r="M59" s="63" t="n">
        <f aca="false">EXP(-K59/$D$9)</f>
        <v>0.0112035406213904</v>
      </c>
      <c r="N59" s="63" t="n">
        <f aca="false">EXP(-K59/$D$8)</f>
        <v>0.614935108049089</v>
      </c>
      <c r="O59" s="64" t="n">
        <f aca="false">(K59*$B$17+$B$18*$B$21*(1-EXP(-K59/$B$21))+$B$19*$B$22*(1-EXP(-K59/$B$22))+$B$20*$B$23*(1-EXP(-K59/$B$23)))*$C$7</f>
        <v>5.40690829540284E-014</v>
      </c>
      <c r="P59" s="64" t="n">
        <f aca="false">$D$9*(1-EXP(-K59/$D$9))*$C$9</f>
        <v>2.33910940000421E-012</v>
      </c>
      <c r="Q59" s="65" t="n">
        <f aca="false">$D$8*(1-EXP(-K59/$D$8))*$C$8</f>
        <v>1.50635944166014E-011</v>
      </c>
      <c r="R59" s="66" t="n">
        <f aca="false">$B$13-K59</f>
        <v>447</v>
      </c>
      <c r="S59" s="67" t="n">
        <f aca="false">VLOOKUP($R59,$K$6:$Q$506,5)/$C$26</f>
        <v>0.917808670524268</v>
      </c>
      <c r="T59" s="68" t="n">
        <f aca="false">VLOOKUP($R59,$K$6:$Q$506,6)/$C$26</f>
        <v>7.55598023610673</v>
      </c>
      <c r="U59" s="69" t="n">
        <f aca="false">VLOOKUP($R59,$K$6:$Q$506,7)/$C$26</f>
        <v>122.882730797624</v>
      </c>
      <c r="V59" s="28" t="s">
        <v>105</v>
      </c>
      <c r="W59" s="78" t="n">
        <f aca="false">G59*S59+H59*T59+I59*U59</f>
        <v>0</v>
      </c>
      <c r="X59" s="25"/>
      <c r="Y59" s="25"/>
      <c r="Z59" s="25"/>
    </row>
    <row r="60" customFormat="false" ht="15.75" hidden="false" customHeight="false" outlineLevel="0" collapsed="false">
      <c r="A60" s="25"/>
      <c r="B60" s="25"/>
      <c r="C60" s="25"/>
      <c r="D60" s="25"/>
      <c r="E60" s="25"/>
      <c r="F60" s="28" t="s">
        <v>106</v>
      </c>
      <c r="G60" s="103" t="n">
        <v>0</v>
      </c>
      <c r="H60" s="76" t="n">
        <v>0</v>
      </c>
      <c r="I60" s="77" t="n">
        <v>0</v>
      </c>
      <c r="J60" s="25"/>
      <c r="K60" s="61" t="n">
        <v>54</v>
      </c>
      <c r="L60" s="62" t="n">
        <f aca="false">$B$17+$B$18*EXP(-K60/$B$21)+$B$19*EXP(-K60/$B$22)+$B$20*EXP(-K60/$B$23)</f>
        <v>0.477062929019148</v>
      </c>
      <c r="M60" s="63" t="n">
        <f aca="false">EXP(-K60/$D$9)</f>
        <v>0.0102932062737564</v>
      </c>
      <c r="N60" s="63" t="n">
        <f aca="false">EXP(-K60/$D$8)</f>
        <v>0.609319301522833</v>
      </c>
      <c r="O60" s="64" t="n">
        <f aca="false">(K60*$B$17+$B$18*$B$21*(1-EXP(-K60/$B$21))+$B$19*$B$22*(1-EXP(-K60/$B$22))+$B$20*$B$23*(1-EXP(-K60/$B$23)))*$C$7</f>
        <v>5.48843529946523E-014</v>
      </c>
      <c r="P60" s="64" t="n">
        <f aca="false">$D$9*(1-EXP(-K60/$D$9))*$C$9</f>
        <v>2.34126289844112E-012</v>
      </c>
      <c r="Q60" s="65" t="n">
        <f aca="false">$D$8*(1-EXP(-K60/$D$8))*$C$8</f>
        <v>1.52832826655224E-011</v>
      </c>
      <c r="R60" s="66" t="n">
        <f aca="false">$B$13-K60</f>
        <v>446</v>
      </c>
      <c r="S60" s="67" t="n">
        <f aca="false">VLOOKUP($R60,$K$6:$Q$506,5)/$C$26</f>
        <v>0.91623214567058</v>
      </c>
      <c r="T60" s="68" t="n">
        <f aca="false">VLOOKUP($R60,$K$6:$Q$506,6)/$C$26</f>
        <v>7.55598023610673</v>
      </c>
      <c r="U60" s="69" t="n">
        <f aca="false">VLOOKUP($R60,$K$6:$Q$506,7)/$C$26</f>
        <v>122.863662880209</v>
      </c>
      <c r="V60" s="28" t="s">
        <v>106</v>
      </c>
      <c r="W60" s="78" t="n">
        <f aca="false">G60*S60+H60*T60+I60*U60</f>
        <v>0</v>
      </c>
      <c r="X60" s="25"/>
      <c r="Y60" s="25"/>
      <c r="Z60" s="25"/>
    </row>
    <row r="61" customFormat="false" ht="15.75" hidden="false" customHeight="false" outlineLevel="0" collapsed="false">
      <c r="A61" s="25"/>
      <c r="B61" s="25"/>
      <c r="C61" s="25"/>
      <c r="D61" s="25"/>
      <c r="E61" s="25"/>
      <c r="F61" s="28" t="s">
        <v>107</v>
      </c>
      <c r="G61" s="103" t="n">
        <v>0</v>
      </c>
      <c r="H61" s="76" t="n">
        <v>0</v>
      </c>
      <c r="I61" s="77" t="n">
        <v>0</v>
      </c>
      <c r="J61" s="25"/>
      <c r="K61" s="61" t="n">
        <v>55</v>
      </c>
      <c r="L61" s="62" t="n">
        <f aca="false">$B$17+$B$18*EXP(-K61/$B$21)+$B$19*EXP(-K61/$B$22)+$B$20*EXP(-K61/$B$23)</f>
        <v>0.474828862977715</v>
      </c>
      <c r="M61" s="63" t="n">
        <f aca="false">EXP(-K61/$D$9)</f>
        <v>0.00945684038417387</v>
      </c>
      <c r="N61" s="63" t="n">
        <f aca="false">EXP(-K61/$D$8)</f>
        <v>0.603754780542853</v>
      </c>
      <c r="O61" s="64" t="n">
        <f aca="false">(K61*$B$17+$B$18*$B$21*(1-EXP(-K61/$B$21))+$B$19*$B$22*(1-EXP(-K61/$B$22))+$B$20*$B$23*(1-EXP(-K61/$B$23)))*$C$7</f>
        <v>5.56957721817721E-014</v>
      </c>
      <c r="P61" s="64" t="n">
        <f aca="false">$D$9*(1-EXP(-K61/$D$9))*$C$9</f>
        <v>2.34324141615891E-012</v>
      </c>
      <c r="Q61" s="65" t="n">
        <f aca="false">$D$8*(1-EXP(-K61/$D$8))*$C$8</f>
        <v>1.55009646430727E-011</v>
      </c>
      <c r="R61" s="66" t="n">
        <f aca="false">$B$13-K61</f>
        <v>445</v>
      </c>
      <c r="S61" s="67" t="n">
        <f aca="false">VLOOKUP($R61,$K$6:$Q$506,5)/$C$26</f>
        <v>0.914654622364048</v>
      </c>
      <c r="T61" s="68" t="n">
        <f aca="false">VLOOKUP($R61,$K$6:$Q$506,6)/$C$26</f>
        <v>7.55598023610673</v>
      </c>
      <c r="U61" s="69" t="n">
        <f aca="false">VLOOKUP($R61,$K$6:$Q$506,7)/$C$26</f>
        <v>122.844419222859</v>
      </c>
      <c r="V61" s="28" t="s">
        <v>107</v>
      </c>
      <c r="W61" s="78" t="n">
        <f aca="false">G61*S61+H61*T61+I61*U61</f>
        <v>0</v>
      </c>
      <c r="X61" s="25"/>
      <c r="Y61" s="25"/>
      <c r="Z61" s="25"/>
    </row>
    <row r="62" customFormat="false" ht="15.75" hidden="false" customHeight="false" outlineLevel="0" collapsed="false">
      <c r="A62" s="25"/>
      <c r="B62" s="25"/>
      <c r="C62" s="25"/>
      <c r="D62" s="25"/>
      <c r="E62" s="25"/>
      <c r="F62" s="28" t="s">
        <v>109</v>
      </c>
      <c r="G62" s="103" t="n">
        <v>0</v>
      </c>
      <c r="H62" s="76" t="n">
        <v>0</v>
      </c>
      <c r="I62" s="77" t="n">
        <v>0</v>
      </c>
      <c r="J62" s="25"/>
      <c r="K62" s="61" t="n">
        <v>56</v>
      </c>
      <c r="L62" s="62" t="n">
        <f aca="false">$B$17+$B$18*EXP(-K62/$B$21)+$B$19*EXP(-K62/$B$22)+$B$20*EXP(-K62/$B$23)</f>
        <v>0.47264304385296</v>
      </c>
      <c r="M62" s="63" t="n">
        <f aca="false">EXP(-K62/$D$9)</f>
        <v>0.00868843270728557</v>
      </c>
      <c r="N62" s="63" t="n">
        <f aca="false">EXP(-K62/$D$8)</f>
        <v>0.598241076751265</v>
      </c>
      <c r="O62" s="64" t="n">
        <f aca="false">(K62*$B$17+$B$18*$B$21*(1-EXP(-K62/$B$21))+$B$19*$B$22*(1-EXP(-K62/$B$22))+$B$20*$B$23*(1-EXP(-K62/$B$23)))*$C$7</f>
        <v>5.65034238872969E-014</v>
      </c>
      <c r="P62" s="64" t="n">
        <f aca="false">$D$9*(1-EXP(-K62/$D$9))*$C$9</f>
        <v>2.34505917106994E-012</v>
      </c>
      <c r="Q62" s="65" t="n">
        <f aca="false">$D$8*(1-EXP(-K62/$D$8))*$C$8</f>
        <v>1.57166586712376E-011</v>
      </c>
      <c r="R62" s="66" t="n">
        <f aca="false">$B$13-K62</f>
        <v>444</v>
      </c>
      <c r="S62" s="67" t="n">
        <f aca="false">VLOOKUP($R62,$K$6:$Q$506,5)/$C$26</f>
        <v>0.913076098064579</v>
      </c>
      <c r="T62" s="68" t="n">
        <f aca="false">VLOOKUP($R62,$K$6:$Q$506,6)/$C$26</f>
        <v>7.55598023610673</v>
      </c>
      <c r="U62" s="69" t="n">
        <f aca="false">VLOOKUP($R62,$K$6:$Q$506,7)/$C$26</f>
        <v>122.824998205862</v>
      </c>
      <c r="V62" s="28" t="s">
        <v>109</v>
      </c>
      <c r="W62" s="78" t="n">
        <f aca="false">G62*S62+H62*T62+I62*U62</f>
        <v>0</v>
      </c>
      <c r="X62" s="25"/>
      <c r="Y62" s="25"/>
      <c r="Z62" s="25"/>
    </row>
    <row r="63" customFormat="false" ht="15.75" hidden="false" customHeight="false" outlineLevel="0" collapsed="false">
      <c r="A63" s="25"/>
      <c r="B63" s="25"/>
      <c r="C63" s="25"/>
      <c r="D63" s="25"/>
      <c r="E63" s="25"/>
      <c r="F63" s="28" t="s">
        <v>111</v>
      </c>
      <c r="G63" s="103" t="n">
        <v>0</v>
      </c>
      <c r="H63" s="76" t="n">
        <v>0</v>
      </c>
      <c r="I63" s="77" t="n">
        <v>0</v>
      </c>
      <c r="J63" s="25"/>
      <c r="K63" s="61" t="n">
        <v>57</v>
      </c>
      <c r="L63" s="62" t="n">
        <f aca="false">$B$17+$B$18*EXP(-K63/$B$21)+$B$19*EXP(-K63/$B$22)+$B$20*EXP(-K63/$B$23)</f>
        <v>0.470504192187091</v>
      </c>
      <c r="M63" s="63" t="n">
        <f aca="false">EXP(-K63/$D$9)</f>
        <v>0.00798246135520709</v>
      </c>
      <c r="N63" s="63" t="n">
        <f aca="false">EXP(-K63/$D$8)</f>
        <v>0.592777726067397</v>
      </c>
      <c r="O63" s="64" t="n">
        <f aca="false">(K63*$B$17+$B$18*$B$21*(1-EXP(-K63/$B$21))+$B$19*$B$22*(1-EXP(-K63/$B$22))+$B$20*$B$23*(1-EXP(-K63/$B$23)))*$C$7</f>
        <v>5.73073892701E-014</v>
      </c>
      <c r="P63" s="64" t="n">
        <f aca="false">$D$9*(1-EXP(-K63/$D$9))*$C$9</f>
        <v>2.34672922582197E-012</v>
      </c>
      <c r="Q63" s="65" t="n">
        <f aca="false">$D$8*(1-EXP(-K63/$D$8))*$C$8</f>
        <v>1.59303829046791E-011</v>
      </c>
      <c r="R63" s="66" t="n">
        <f aca="false">$B$13-K63</f>
        <v>443</v>
      </c>
      <c r="S63" s="67" t="n">
        <f aca="false">VLOOKUP($R63,$K$6:$Q$506,5)/$C$26</f>
        <v>0.911496570225485</v>
      </c>
      <c r="T63" s="68" t="n">
        <f aca="false">VLOOKUP($R63,$K$6:$Q$506,6)/$C$26</f>
        <v>7.55598023610673</v>
      </c>
      <c r="U63" s="69" t="n">
        <f aca="false">VLOOKUP($R63,$K$6:$Q$506,7)/$C$26</f>
        <v>122.805398194577</v>
      </c>
      <c r="V63" s="28" t="s">
        <v>111</v>
      </c>
      <c r="W63" s="78" t="n">
        <f aca="false">G63*S63+H63*T63+I63*U63</f>
        <v>0</v>
      </c>
      <c r="X63" s="25"/>
      <c r="Y63" s="25"/>
      <c r="Z63" s="25"/>
    </row>
    <row r="64" customFormat="false" ht="15.75" hidden="false" customHeight="false" outlineLevel="0" collapsed="false">
      <c r="A64" s="25"/>
      <c r="B64" s="25"/>
      <c r="C64" s="25"/>
      <c r="D64" s="25"/>
      <c r="E64" s="25"/>
      <c r="F64" s="28" t="s">
        <v>112</v>
      </c>
      <c r="G64" s="103" t="n">
        <v>0</v>
      </c>
      <c r="H64" s="76" t="n">
        <v>0</v>
      </c>
      <c r="I64" s="77" t="n">
        <v>0</v>
      </c>
      <c r="J64" s="25"/>
      <c r="K64" s="61" t="n">
        <v>58</v>
      </c>
      <c r="L64" s="62" t="n">
        <f aca="false">$B$17+$B$18*EXP(-K64/$B$21)+$B$19*EXP(-K64/$B$22)+$B$20*EXP(-K64/$B$23)</f>
        <v>0.468411064564761</v>
      </c>
      <c r="M64" s="63" t="n">
        <f aca="false">EXP(-K64/$D$9)</f>
        <v>0.00733385311644795</v>
      </c>
      <c r="N64" s="63" t="n">
        <f aca="false">EXP(-K64/$D$8)</f>
        <v>0.587364268648728</v>
      </c>
      <c r="O64" s="64" t="n">
        <f aca="false">(K64*$B$17+$B$18*$B$21*(1-EXP(-K64/$B$21))+$B$19*$B$22*(1-EXP(-K64/$B$22))+$B$20*$B$23*(1-EXP(-K64/$B$23)))*$C$7</f>
        <v>5.81077473386618E-014</v>
      </c>
      <c r="P64" s="64" t="n">
        <f aca="false">$D$9*(1-EXP(-K64/$D$9))*$C$9</f>
        <v>2.34826358166823E-012</v>
      </c>
      <c r="Q64" s="65" t="n">
        <f aca="false">$D$8*(1-EXP(-K64/$D$8))*$C$8</f>
        <v>1.61421553322646E-011</v>
      </c>
      <c r="R64" s="66" t="n">
        <f aca="false">$B$13-K64</f>
        <v>442</v>
      </c>
      <c r="S64" s="67" t="n">
        <f aca="false">VLOOKUP($R64,$K$6:$Q$506,5)/$C$26</f>
        <v>0.909916036293462</v>
      </c>
      <c r="T64" s="68" t="n">
        <f aca="false">VLOOKUP($R64,$K$6:$Q$506,6)/$C$26</f>
        <v>7.55598023610673</v>
      </c>
      <c r="U64" s="69" t="n">
        <f aca="false">VLOOKUP($R64,$K$6:$Q$506,7)/$C$26</f>
        <v>122.7856175393</v>
      </c>
      <c r="V64" s="28" t="s">
        <v>112</v>
      </c>
      <c r="W64" s="78" t="n">
        <f aca="false">G64*S64+H64*T64+I64*U64</f>
        <v>0</v>
      </c>
      <c r="X64" s="25"/>
      <c r="Y64" s="25"/>
      <c r="Z64" s="25"/>
    </row>
    <row r="65" customFormat="false" ht="15.75" hidden="false" customHeight="false" outlineLevel="0" collapsed="false">
      <c r="A65" s="25"/>
      <c r="B65" s="25"/>
      <c r="C65" s="25"/>
      <c r="D65" s="25"/>
      <c r="E65" s="25"/>
      <c r="F65" s="28" t="s">
        <v>113</v>
      </c>
      <c r="G65" s="103" t="n">
        <v>0</v>
      </c>
      <c r="H65" s="76" t="n">
        <v>0</v>
      </c>
      <c r="I65" s="77" t="n">
        <v>0</v>
      </c>
      <c r="J65" s="25"/>
      <c r="K65" s="61" t="n">
        <v>59</v>
      </c>
      <c r="L65" s="62" t="n">
        <f aca="false">$B$17+$B$18*EXP(-K65/$B$21)+$B$19*EXP(-K65/$B$22)+$B$20*EXP(-K65/$B$23)</f>
        <v>0.466362452312772</v>
      </c>
      <c r="M65" s="63" t="n">
        <f aca="false">EXP(-K65/$D$9)</f>
        <v>0.00673794699908547</v>
      </c>
      <c r="N65" s="63" t="n">
        <f aca="false">EXP(-K65/$D$8)</f>
        <v>0.58200024885218</v>
      </c>
      <c r="O65" s="64" t="n">
        <f aca="false">(K65*$B$17+$B$18*$B$21*(1-EXP(-K65/$B$21))+$B$19*$B$22*(1-EXP(-K65/$B$22))+$B$20*$B$23*(1-EXP(-K65/$B$23)))*$C$7</f>
        <v>5.89045750113928E-014</v>
      </c>
      <c r="P65" s="64" t="n">
        <f aca="false">$D$9*(1-EXP(-K65/$D$9))*$C$9</f>
        <v>2.34967326471009E-012</v>
      </c>
      <c r="Q65" s="65" t="n">
        <f aca="false">$D$8*(1-EXP(-K65/$D$8))*$C$8</f>
        <v>1.63519937785805E-011</v>
      </c>
      <c r="R65" s="66" t="n">
        <f aca="false">$B$13-K65</f>
        <v>441</v>
      </c>
      <c r="S65" s="67" t="n">
        <f aca="false">VLOOKUP($R65,$K$6:$Q$506,5)/$C$26</f>
        <v>0.908334493708568</v>
      </c>
      <c r="T65" s="68" t="n">
        <f aca="false">VLOOKUP($R65,$K$6:$Q$506,6)/$C$26</f>
        <v>7.55598023610673</v>
      </c>
      <c r="U65" s="69" t="n">
        <f aca="false">VLOOKUP($R65,$K$6:$Q$506,7)/$C$26</f>
        <v>122.765654575121</v>
      </c>
      <c r="V65" s="28" t="s">
        <v>113</v>
      </c>
      <c r="W65" s="78" t="n">
        <f aca="false">G65*S65+H65*T65+I65*U65</f>
        <v>0</v>
      </c>
      <c r="X65" s="25"/>
      <c r="Y65" s="25"/>
      <c r="Z65" s="25"/>
    </row>
    <row r="66" customFormat="false" ht="15.75" hidden="false" customHeight="false" outlineLevel="0" collapsed="false">
      <c r="A66" s="25"/>
      <c r="B66" s="25"/>
      <c r="C66" s="25"/>
      <c r="D66" s="25"/>
      <c r="E66" s="25"/>
      <c r="F66" s="28" t="s">
        <v>114</v>
      </c>
      <c r="G66" s="103" t="n">
        <v>0</v>
      </c>
      <c r="H66" s="76" t="n">
        <v>0</v>
      </c>
      <c r="I66" s="77" t="n">
        <v>0</v>
      </c>
      <c r="J66" s="25"/>
      <c r="K66" s="61" t="n">
        <v>60</v>
      </c>
      <c r="L66" s="62" t="n">
        <f aca="false">$B$17+$B$18*EXP(-K66/$B$21)+$B$19*EXP(-K66/$B$22)+$B$20*EXP(-K66/$B$23)</f>
        <v>0.464357180302773</v>
      </c>
      <c r="M66" s="63" t="n">
        <f aca="false">EXP(-K66/$D$9)</f>
        <v>0.00619046073620761</v>
      </c>
      <c r="N66" s="63" t="n">
        <f aca="false">EXP(-K66/$D$8)</f>
        <v>0.576685215195774</v>
      </c>
      <c r="O66" s="64" t="n">
        <f aca="false">(K66*$B$17+$B$18*$B$21*(1-EXP(-K66/$B$21))+$B$19*$B$22*(1-EXP(-K66/$B$22))+$B$20*$B$23*(1-EXP(-K66/$B$23)))*$C$7</f>
        <v>5.96979471748305E-014</v>
      </c>
      <c r="P66" s="64" t="n">
        <f aca="false">$D$9*(1-EXP(-K66/$D$9))*$C$9</f>
        <v>2.35096840513229E-012</v>
      </c>
      <c r="Q66" s="65" t="n">
        <f aca="false">$D$8*(1-EXP(-K66/$D$8))*$C$8</f>
        <v>1.65599159054331E-011</v>
      </c>
      <c r="R66" s="66" t="n">
        <f aca="false">$B$13-K66</f>
        <v>440</v>
      </c>
      <c r="S66" s="67" t="n">
        <f aca="false">VLOOKUP($R66,$K$6:$Q$506,5)/$C$26</f>
        <v>0.906751939904201</v>
      </c>
      <c r="T66" s="68" t="n">
        <f aca="false">VLOOKUP($R66,$K$6:$Q$506,6)/$C$26</f>
        <v>7.55598023610673</v>
      </c>
      <c r="U66" s="69" t="n">
        <f aca="false">VLOOKUP($R66,$K$6:$Q$506,7)/$C$26</f>
        <v>122.745507621784</v>
      </c>
      <c r="V66" s="28" t="s">
        <v>114</v>
      </c>
      <c r="W66" s="78" t="n">
        <f aca="false">G66*S66+H66*T66+I66*U66</f>
        <v>0</v>
      </c>
      <c r="X66" s="25"/>
      <c r="Y66" s="25"/>
      <c r="Z66" s="25"/>
    </row>
    <row r="67" customFormat="false" ht="15.75" hidden="false" customHeight="false" outlineLevel="0" collapsed="false">
      <c r="A67" s="25"/>
      <c r="B67" s="25"/>
      <c r="C67" s="25"/>
      <c r="D67" s="25"/>
      <c r="E67" s="25"/>
      <c r="F67" s="28" t="s">
        <v>115</v>
      </c>
      <c r="G67" s="103" t="n">
        <v>0</v>
      </c>
      <c r="H67" s="76" t="n">
        <v>0</v>
      </c>
      <c r="I67" s="77" t="n">
        <v>0</v>
      </c>
      <c r="J67" s="25"/>
      <c r="K67" s="61" t="n">
        <v>61</v>
      </c>
      <c r="L67" s="62" t="n">
        <f aca="false">$B$17+$B$18*EXP(-K67/$B$21)+$B$19*EXP(-K67/$B$22)+$B$20*EXP(-K67/$B$23)</f>
        <v>0.462394105840107</v>
      </c>
      <c r="M67" s="63" t="n">
        <f aca="false">EXP(-K67/$D$9)</f>
        <v>0.00568746001292819</v>
      </c>
      <c r="N67" s="63" t="n">
        <f aca="false">EXP(-K67/$D$8)</f>
        <v>0.571418720320622</v>
      </c>
      <c r="O67" s="64" t="n">
        <f aca="false">(K67*$B$17+$B$18*$B$21*(1-EXP(-K67/$B$21))+$B$19*$B$22*(1-EXP(-K67/$B$22))+$B$20*$B$23*(1-EXP(-K67/$B$23)))*$C$7</f>
        <v>6.04879367398709E-014</v>
      </c>
      <c r="P67" s="64" t="n">
        <f aca="false">$D$9*(1-EXP(-K67/$D$9))*$C$9</f>
        <v>2.35215830999985E-012</v>
      </c>
      <c r="Q67" s="65" t="n">
        <f aca="false">$D$8*(1-EXP(-K67/$D$8))*$C$8</f>
        <v>1.67659392133345E-011</v>
      </c>
      <c r="R67" s="66" t="n">
        <f aca="false">$B$13-K67</f>
        <v>439</v>
      </c>
      <c r="S67" s="67" t="n">
        <f aca="false">VLOOKUP($R67,$K$6:$Q$506,5)/$C$26</f>
        <v>0.90516837230708</v>
      </c>
      <c r="T67" s="68" t="n">
        <f aca="false">VLOOKUP($R67,$K$6:$Q$506,6)/$C$26</f>
        <v>7.55598023610673</v>
      </c>
      <c r="U67" s="69" t="n">
        <f aca="false">VLOOKUP($R67,$K$6:$Q$506,7)/$C$26</f>
        <v>122.725174983551</v>
      </c>
      <c r="V67" s="28" t="s">
        <v>115</v>
      </c>
      <c r="W67" s="78" t="n">
        <f aca="false">G67*S67+H67*T67+I67*U67</f>
        <v>0</v>
      </c>
      <c r="X67" s="25"/>
      <c r="Y67" s="25"/>
      <c r="Z67" s="25"/>
    </row>
    <row r="68" customFormat="false" ht="15.75" hidden="false" customHeight="false" outlineLevel="0" collapsed="false">
      <c r="A68" s="25"/>
      <c r="B68" s="25"/>
      <c r="C68" s="25"/>
      <c r="D68" s="25"/>
      <c r="E68" s="25"/>
      <c r="F68" s="28" t="s">
        <v>116</v>
      </c>
      <c r="G68" s="103" t="n">
        <v>0</v>
      </c>
      <c r="H68" s="76" t="n">
        <v>0</v>
      </c>
      <c r="I68" s="77" t="n">
        <v>0</v>
      </c>
      <c r="J68" s="25"/>
      <c r="K68" s="61" t="n">
        <v>62</v>
      </c>
      <c r="L68" s="62" t="n">
        <f aca="false">$B$17+$B$18*EXP(-K68/$B$21)+$B$19*EXP(-K68/$B$22)+$B$20*EXP(-K68/$B$23)</f>
        <v>0.46047211762531</v>
      </c>
      <c r="M68" s="63" t="n">
        <f aca="false">EXP(-K68/$D$9)</f>
        <v>0.00522533019383523</v>
      </c>
      <c r="N68" s="63" t="n">
        <f aca="false">EXP(-K68/$D$8)</f>
        <v>0.566200320953277</v>
      </c>
      <c r="O68" s="64" t="n">
        <f aca="false">(K68*$B$17+$B$18*$B$21*(1-EXP(-K68/$B$21))+$B$19*$B$22*(1-EXP(-K68/$B$22))+$B$20*$B$23*(1-EXP(-K68/$B$23)))*$C$7</f>
        <v>6.12746146961686E-014</v>
      </c>
      <c r="P68" s="64" t="n">
        <f aca="false">$D$9*(1-EXP(-K68/$D$9))*$C$9</f>
        <v>2.35325153013996E-012</v>
      </c>
      <c r="Q68" s="65" t="n">
        <f aca="false">$D$8*(1-EXP(-K68/$D$8))*$C$8</f>
        <v>1.69700810429759E-011</v>
      </c>
      <c r="R68" s="66" t="n">
        <f aca="false">$B$13-K68</f>
        <v>438</v>
      </c>
      <c r="S68" s="67" t="n">
        <f aca="false">VLOOKUP($R68,$K$6:$Q$506,5)/$C$26</f>
        <v>0.903583788337223</v>
      </c>
      <c r="T68" s="68" t="n">
        <f aca="false">VLOOKUP($R68,$K$6:$Q$506,6)/$C$26</f>
        <v>7.55598023610673</v>
      </c>
      <c r="U68" s="69" t="n">
        <f aca="false">VLOOKUP($R68,$K$6:$Q$506,7)/$C$26</f>
        <v>122.70465494905</v>
      </c>
      <c r="V68" s="28" t="s">
        <v>116</v>
      </c>
      <c r="W68" s="78" t="n">
        <f aca="false">G68*S68+H68*T68+I68*U68</f>
        <v>0</v>
      </c>
      <c r="X68" s="25"/>
      <c r="Y68" s="25"/>
      <c r="Z68" s="25"/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8" t="s">
        <v>117</v>
      </c>
      <c r="G69" s="103" t="n">
        <v>0</v>
      </c>
      <c r="H69" s="76" t="n">
        <v>0</v>
      </c>
      <c r="I69" s="77" t="n">
        <v>0</v>
      </c>
      <c r="J69" s="25"/>
      <c r="K69" s="61" t="n">
        <v>63</v>
      </c>
      <c r="L69" s="62" t="n">
        <f aca="false">$B$17+$B$18*EXP(-K69/$B$21)+$B$19*EXP(-K69/$B$22)+$B$20*EXP(-K69/$B$23)</f>
        <v>0.458590134777464</v>
      </c>
      <c r="M69" s="63" t="n">
        <f aca="false">EXP(-K69/$D$9)</f>
        <v>0.00480075034770198</v>
      </c>
      <c r="N69" s="63" t="n">
        <f aca="false">EXP(-K69/$D$8)</f>
        <v>0.561029577868424</v>
      </c>
      <c r="O69" s="64" t="n">
        <f aca="false">(K69*$B$17+$B$18*$B$21*(1-EXP(-K69/$B$21))+$B$19*$B$22*(1-EXP(-K69/$B$22))+$B$20*$B$23*(1-EXP(-K69/$B$23)))*$C$7</f>
        <v>6.20580501648212E-014</v>
      </c>
      <c r="P69" s="64" t="n">
        <f aca="false">$D$9*(1-EXP(-K69/$D$9))*$C$9</f>
        <v>2.3542559215895E-012</v>
      </c>
      <c r="Q69" s="65" t="n">
        <f aca="false">$D$8*(1-EXP(-K69/$D$8))*$C$8</f>
        <v>1.71723585766873E-011</v>
      </c>
      <c r="R69" s="66" t="n">
        <f aca="false">$B$13-K69</f>
        <v>437</v>
      </c>
      <c r="S69" s="67" t="n">
        <f aca="false">VLOOKUP($R69,$K$6:$Q$506,5)/$C$26</f>
        <v>0.901998185407924</v>
      </c>
      <c r="T69" s="68" t="n">
        <f aca="false">VLOOKUP($R69,$K$6:$Q$506,6)/$C$26</f>
        <v>7.55598023610673</v>
      </c>
      <c r="U69" s="69" t="n">
        <f aca="false">VLOOKUP($R69,$K$6:$Q$506,7)/$C$26</f>
        <v>122.68394579114</v>
      </c>
      <c r="V69" s="28" t="s">
        <v>117</v>
      </c>
      <c r="W69" s="78" t="n">
        <f aca="false">G69*S69+H69*T69+I69*U69</f>
        <v>0</v>
      </c>
      <c r="X69" s="25"/>
      <c r="Y69" s="25"/>
      <c r="Z69" s="25"/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8" t="s">
        <v>118</v>
      </c>
      <c r="G70" s="103" t="n">
        <v>0</v>
      </c>
      <c r="H70" s="76" t="n">
        <v>0</v>
      </c>
      <c r="I70" s="77" t="n">
        <v>0</v>
      </c>
      <c r="J70" s="25"/>
      <c r="K70" s="61" t="n">
        <v>64</v>
      </c>
      <c r="L70" s="62" t="n">
        <f aca="false">$B$17+$B$18*EXP(-K70/$B$21)+$B$19*EXP(-K70/$B$22)+$B$20*EXP(-K70/$B$23)</f>
        <v>0.456747105910718</v>
      </c>
      <c r="M70" s="63" t="n">
        <f aca="false">EXP(-K70/$D$9)</f>
        <v>0.00441066938279833</v>
      </c>
      <c r="N70" s="63" t="n">
        <f aca="false">EXP(-K70/$D$8)</f>
        <v>0.555906055851912</v>
      </c>
      <c r="O70" s="64" t="n">
        <f aca="false">(K70*$B$17+$B$18*$B$21*(1-EXP(-K70/$B$21))+$B$19*$B$22*(1-EXP(-K70/$B$22))+$B$20*$B$23*(1-EXP(-K70/$B$23)))*$C$7</f>
        <v>6.28383104494348E-014</v>
      </c>
      <c r="P70" s="64" t="n">
        <f aca="false">$D$9*(1-EXP(-K70/$D$9))*$C$9</f>
        <v>2.35517870204964E-012</v>
      </c>
      <c r="Q70" s="65" t="n">
        <f aca="false">$D$8*(1-EXP(-K70/$D$8))*$C$8</f>
        <v>1.73727888398833E-011</v>
      </c>
      <c r="R70" s="66" t="n">
        <f aca="false">$B$13-K70</f>
        <v>436</v>
      </c>
      <c r="S70" s="67" t="n">
        <f aca="false">VLOOKUP($R70,$K$6:$Q$506,5)/$C$26</f>
        <v>0.900411560925732</v>
      </c>
      <c r="T70" s="68" t="n">
        <f aca="false">VLOOKUP($R70,$K$6:$Q$506,6)/$C$26</f>
        <v>7.55598023610673</v>
      </c>
      <c r="U70" s="69" t="n">
        <f aca="false">VLOOKUP($R70,$K$6:$Q$506,7)/$C$26</f>
        <v>122.66304576676</v>
      </c>
      <c r="V70" s="28" t="s">
        <v>118</v>
      </c>
      <c r="W70" s="78" t="n">
        <f aca="false">G70*S70+H70*T70+I70*U70</f>
        <v>0</v>
      </c>
      <c r="X70" s="25"/>
      <c r="Y70" s="25"/>
      <c r="Z70" s="25"/>
    </row>
    <row r="71" customFormat="false" ht="15.75" hidden="false" customHeight="false" outlineLevel="0" collapsed="false">
      <c r="A71" s="25"/>
      <c r="B71" s="25"/>
      <c r="C71" s="25"/>
      <c r="D71" s="25"/>
      <c r="E71" s="25"/>
      <c r="F71" s="28" t="s">
        <v>119</v>
      </c>
      <c r="G71" s="103" t="n">
        <v>0</v>
      </c>
      <c r="H71" s="76" t="n">
        <v>0</v>
      </c>
      <c r="I71" s="77" t="n">
        <v>0</v>
      </c>
      <c r="J71" s="25"/>
      <c r="K71" s="61" t="n">
        <v>65</v>
      </c>
      <c r="L71" s="62" t="n">
        <f aca="false">$B$17+$B$18*EXP(-K71/$B$21)+$B$19*EXP(-K71/$B$22)+$B$20*EXP(-K71/$B$23)</f>
        <v>0.454942008256995</v>
      </c>
      <c r="M71" s="63" t="n">
        <f aca="false">EXP(-K71/$D$9)</f>
        <v>0.00405228412130759</v>
      </c>
      <c r="N71" s="63" t="n">
        <f aca="false">EXP(-K71/$D$8)</f>
        <v>0.550829323664116</v>
      </c>
      <c r="O71" s="64" t="n">
        <f aca="false">(K71*$B$17+$B$18*$B$21*(1-EXP(-K71/$B$21))+$B$19*$B$22*(1-EXP(-K71/$B$22))+$B$20*$B$23*(1-EXP(-K71/$B$23)))*$C$7</f>
        <v>6.36154610856549E-014</v>
      </c>
      <c r="P71" s="64" t="n">
        <f aca="false">$D$9*(1-EXP(-K71/$D$9))*$C$9</f>
        <v>2.35602650275324E-012</v>
      </c>
      <c r="Q71" s="65" t="n">
        <f aca="false">$D$8*(1-EXP(-K71/$D$8))*$C$8</f>
        <v>1.75713887024966E-011</v>
      </c>
      <c r="R71" s="66" t="n">
        <f aca="false">$B$13-K71</f>
        <v>435</v>
      </c>
      <c r="S71" s="67" t="n">
        <f aca="false">VLOOKUP($R71,$K$6:$Q$506,5)/$C$26</f>
        <v>0.898823912290427</v>
      </c>
      <c r="T71" s="68" t="n">
        <f aca="false">VLOOKUP($R71,$K$6:$Q$506,6)/$C$26</f>
        <v>7.55598023610673</v>
      </c>
      <c r="U71" s="69" t="n">
        <f aca="false">VLOOKUP($R71,$K$6:$Q$506,7)/$C$26</f>
        <v>122.641953116785</v>
      </c>
      <c r="V71" s="28" t="s">
        <v>119</v>
      </c>
      <c r="W71" s="78" t="n">
        <f aca="false">G71*S71+H71*T71+I71*U71</f>
        <v>0</v>
      </c>
      <c r="X71" s="25"/>
      <c r="Y71" s="25"/>
      <c r="Z71" s="25"/>
    </row>
    <row r="72" customFormat="false" ht="15.75" hidden="false" customHeight="false" outlineLevel="0" collapsed="false">
      <c r="A72" s="25"/>
      <c r="B72" s="25"/>
      <c r="C72" s="25"/>
      <c r="D72" s="25"/>
      <c r="E72" s="25"/>
      <c r="F72" s="28" t="s">
        <v>120</v>
      </c>
      <c r="G72" s="103" t="n">
        <v>0</v>
      </c>
      <c r="H72" s="76" t="n">
        <v>0</v>
      </c>
      <c r="I72" s="77" t="n">
        <v>0</v>
      </c>
      <c r="J72" s="25"/>
      <c r="K72" s="61" t="n">
        <v>66</v>
      </c>
      <c r="L72" s="62" t="n">
        <f aca="false">$B$17+$B$18*EXP(-K72/$B$21)+$B$19*EXP(-K72/$B$22)+$B$20*EXP(-K72/$B$23)</f>
        <v>0.453173846829208</v>
      </c>
      <c r="M72" s="63" t="n">
        <f aca="false">EXP(-K72/$D$9)</f>
        <v>0.00372301915528825</v>
      </c>
      <c r="N72" s="63" t="n">
        <f aca="false">EXP(-K72/$D$8)</f>
        <v>0.545798954003649</v>
      </c>
      <c r="O72" s="64" t="n">
        <f aca="false">(K72*$B$17+$B$18*$B$21*(1-EXP(-K72/$B$21))+$B$19*$B$22*(1-EXP(-K72/$B$22))+$B$20*$B$23*(1-EXP(-K72/$B$23)))*$C$7</f>
        <v>6.43895658892377E-014</v>
      </c>
      <c r="P72" s="64" t="n">
        <f aca="false">$D$9*(1-EXP(-K72/$D$9))*$C$9</f>
        <v>2.35680541611787E-012</v>
      </c>
      <c r="Q72" s="65" t="n">
        <f aca="false">$D$8*(1-EXP(-K72/$D$8))*$C$8</f>
        <v>1.77681748803975E-011</v>
      </c>
      <c r="R72" s="66" t="n">
        <f aca="false">$B$13-K72</f>
        <v>434</v>
      </c>
      <c r="S72" s="67" t="n">
        <f aca="false">VLOOKUP($R72,$K$6:$Q$506,5)/$C$26</f>
        <v>0.897235236895002</v>
      </c>
      <c r="T72" s="68" t="n">
        <f aca="false">VLOOKUP($R72,$K$6:$Q$506,6)/$C$26</f>
        <v>7.55598023610673</v>
      </c>
      <c r="U72" s="69" t="n">
        <f aca="false">VLOOKUP($R72,$K$6:$Q$506,7)/$C$26</f>
        <v>122.620666065875</v>
      </c>
      <c r="V72" s="28" t="s">
        <v>120</v>
      </c>
      <c r="W72" s="78" t="n">
        <f aca="false">G72*S72+H72*T72+I72*U72</f>
        <v>0</v>
      </c>
      <c r="X72" s="25"/>
      <c r="Y72" s="25"/>
      <c r="Z72" s="25"/>
    </row>
    <row r="73" customFormat="false" ht="15.75" hidden="false" customHeight="false" outlineLevel="0" collapsed="false">
      <c r="A73" s="25"/>
      <c r="B73" s="25"/>
      <c r="C73" s="25"/>
      <c r="D73" s="25"/>
      <c r="E73" s="25"/>
      <c r="F73" s="28" t="s">
        <v>121</v>
      </c>
      <c r="G73" s="103" t="n">
        <v>0</v>
      </c>
      <c r="H73" s="76" t="n">
        <v>0</v>
      </c>
      <c r="I73" s="77" t="n">
        <v>0</v>
      </c>
      <c r="J73" s="25"/>
      <c r="K73" s="61" t="n">
        <v>67</v>
      </c>
      <c r="L73" s="62" t="n">
        <f aca="false">$B$17+$B$18*EXP(-K73/$B$21)+$B$19*EXP(-K73/$B$22)+$B$20*EXP(-K73/$B$23)</f>
        <v>0.45144165362044</v>
      </c>
      <c r="M73" s="63" t="n">
        <f aca="false">EXP(-K73/$D$9)</f>
        <v>0.00342050833942281</v>
      </c>
      <c r="N73" s="63" t="n">
        <f aca="false">EXP(-K73/$D$8)</f>
        <v>0.540814523471391</v>
      </c>
      <c r="O73" s="64" t="n">
        <f aca="false">(K73*$B$17+$B$18*$B$21*(1-EXP(-K73/$B$21))+$B$19*$B$22*(1-EXP(-K73/$B$22))+$B$20*$B$23*(1-EXP(-K73/$B$23)))*$C$7</f>
        <v>6.51606870027256E-014</v>
      </c>
      <c r="P73" s="64" t="n">
        <f aca="false">$D$9*(1-EXP(-K73/$D$9))*$C$9</f>
        <v>2.35752103952679E-012</v>
      </c>
      <c r="Q73" s="65" t="n">
        <f aca="false">$D$8*(1-EXP(-K73/$D$8))*$C$8</f>
        <v>1.79631639368011E-011</v>
      </c>
      <c r="R73" s="66" t="n">
        <f aca="false">$B$13-K73</f>
        <v>433</v>
      </c>
      <c r="S73" s="67" t="n">
        <f aca="false">VLOOKUP($R73,$K$6:$Q$506,5)/$C$26</f>
        <v>0.895645532125638</v>
      </c>
      <c r="T73" s="68" t="n">
        <f aca="false">VLOOKUP($R73,$K$6:$Q$506,6)/$C$26</f>
        <v>7.55598023610673</v>
      </c>
      <c r="U73" s="69" t="n">
        <f aca="false">VLOOKUP($R73,$K$6:$Q$506,7)/$C$26</f>
        <v>122.59918282233</v>
      </c>
      <c r="V73" s="28" t="s">
        <v>121</v>
      </c>
      <c r="W73" s="78" t="n">
        <f aca="false">G73*S73+H73*T73+I73*U73</f>
        <v>0</v>
      </c>
      <c r="X73" s="25"/>
      <c r="Y73" s="25"/>
      <c r="Z73" s="25"/>
    </row>
    <row r="74" customFormat="false" ht="15.75" hidden="false" customHeight="false" outlineLevel="0" collapsed="false">
      <c r="A74" s="25"/>
      <c r="B74" s="25"/>
      <c r="C74" s="25"/>
      <c r="D74" s="25"/>
      <c r="E74" s="25"/>
      <c r="F74" s="28" t="s">
        <v>122</v>
      </c>
      <c r="G74" s="103" t="n">
        <v>0</v>
      </c>
      <c r="H74" s="76" t="n">
        <v>0</v>
      </c>
      <c r="I74" s="77" t="n">
        <v>0</v>
      </c>
      <c r="J74" s="25"/>
      <c r="K74" s="61" t="n">
        <v>68</v>
      </c>
      <c r="L74" s="62" t="n">
        <f aca="false">$B$17+$B$18*EXP(-K74/$B$21)+$B$19*EXP(-K74/$B$22)+$B$20*EXP(-K74/$B$23)</f>
        <v>0.449744486835301</v>
      </c>
      <c r="M74" s="63" t="n">
        <f aca="false">EXP(-K74/$D$9)</f>
        <v>0.00314257778755778</v>
      </c>
      <c r="N74" s="63" t="n">
        <f aca="false">EXP(-K74/$D$8)</f>
        <v>0.535875612534853</v>
      </c>
      <c r="O74" s="64" t="n">
        <f aca="false">(K74*$B$17+$B$18*$B$21*(1-EXP(-K74/$B$21))+$B$19*$B$22*(1-EXP(-K74/$B$22))+$B$20*$B$23*(1-EXP(-K74/$B$23)))*$C$7</f>
        <v>6.59288849407851E-014</v>
      </c>
      <c r="P74" s="64" t="n">
        <f aca="false">$D$9*(1-EXP(-K74/$D$9))*$C$9</f>
        <v>2.35817851555257E-012</v>
      </c>
      <c r="Q74" s="65" t="n">
        <f aca="false">$D$8*(1-EXP(-K74/$D$8))*$C$8</f>
        <v>1.81563722836613E-011</v>
      </c>
      <c r="R74" s="66" t="n">
        <f aca="false">$B$13-K74</f>
        <v>432</v>
      </c>
      <c r="S74" s="67" t="n">
        <f aca="false">VLOOKUP($R74,$K$6:$Q$506,5)/$C$26</f>
        <v>0.894054795361678</v>
      </c>
      <c r="T74" s="68" t="n">
        <f aca="false">VLOOKUP($R74,$K$6:$Q$506,6)/$C$26</f>
        <v>7.55598023610673</v>
      </c>
      <c r="U74" s="69" t="n">
        <f aca="false">VLOOKUP($R74,$K$6:$Q$506,7)/$C$26</f>
        <v>122.577501577936</v>
      </c>
      <c r="V74" s="28" t="s">
        <v>122</v>
      </c>
      <c r="W74" s="78" t="n">
        <f aca="false">G74*S74+H74*T74+I74*U74</f>
        <v>0</v>
      </c>
      <c r="X74" s="25"/>
      <c r="Y74" s="25"/>
      <c r="Z74" s="25"/>
    </row>
    <row r="75" customFormat="false" ht="15.75" hidden="false" customHeight="false" outlineLevel="0" collapsed="false">
      <c r="A75" s="25"/>
      <c r="B75" s="25"/>
      <c r="C75" s="25"/>
      <c r="D75" s="25"/>
      <c r="E75" s="25"/>
      <c r="F75" s="28" t="s">
        <v>123</v>
      </c>
      <c r="G75" s="103" t="n">
        <v>0</v>
      </c>
      <c r="H75" s="76" t="n">
        <v>0</v>
      </c>
      <c r="I75" s="77" t="n">
        <v>0</v>
      </c>
      <c r="J75" s="25"/>
      <c r="K75" s="61" t="n">
        <v>69</v>
      </c>
      <c r="L75" s="62" t="n">
        <f aca="false">$B$17+$B$18*EXP(-K75/$B$21)+$B$19*EXP(-K75/$B$22)+$B$20*EXP(-K75/$B$23)</f>
        <v>0.448081430150444</v>
      </c>
      <c r="M75" s="63" t="n">
        <f aca="false">EXP(-K75/$D$9)</f>
        <v>0.00288723025084571</v>
      </c>
      <c r="N75" s="63" t="n">
        <f aca="false">EXP(-K75/$D$8)</f>
        <v>0.530981805492867</v>
      </c>
      <c r="O75" s="64" t="n">
        <f aca="false">(K75*$B$17+$B$18*$B$21*(1-EXP(-K75/$B$21))+$B$19*$B$22*(1-EXP(-K75/$B$22))+$B$20*$B$23*(1-EXP(-K75/$B$23)))*$C$7</f>
        <v>6.66942186342598E-014</v>
      </c>
      <c r="P75" s="64" t="n">
        <f aca="false">$D$9*(1-EXP(-K75/$D$9))*$C$9</f>
        <v>2.35878256891232E-012</v>
      </c>
      <c r="Q75" s="65" t="n">
        <f aca="false">$D$8*(1-EXP(-K75/$D$8))*$C$8</f>
        <v>1.83478161830521E-011</v>
      </c>
      <c r="R75" s="66" t="n">
        <f aca="false">$B$13-K75</f>
        <v>431</v>
      </c>
      <c r="S75" s="67" t="n">
        <f aca="false">VLOOKUP($R75,$K$6:$Q$506,5)/$C$26</f>
        <v>0.892463023975611</v>
      </c>
      <c r="T75" s="68" t="n">
        <f aca="false">VLOOKUP($R75,$K$6:$Q$506,6)/$C$26</f>
        <v>7.55598023610673</v>
      </c>
      <c r="U75" s="69" t="n">
        <f aca="false">VLOOKUP($R75,$K$6:$Q$506,7)/$C$26</f>
        <v>122.555620507813</v>
      </c>
      <c r="V75" s="28" t="s">
        <v>123</v>
      </c>
      <c r="W75" s="78" t="n">
        <f aca="false">G75*S75+H75*T75+I75*U75</f>
        <v>0</v>
      </c>
      <c r="X75" s="25"/>
      <c r="Y75" s="25"/>
      <c r="Z75" s="25"/>
    </row>
    <row r="76" customFormat="false" ht="15.75" hidden="false" customHeight="false" outlineLevel="0" collapsed="false">
      <c r="A76" s="25"/>
      <c r="B76" s="25"/>
      <c r="C76" s="25"/>
      <c r="D76" s="25"/>
      <c r="E76" s="25"/>
      <c r="F76" s="28" t="s">
        <v>124</v>
      </c>
      <c r="G76" s="103" t="n">
        <v>0</v>
      </c>
      <c r="H76" s="76" t="n">
        <v>0</v>
      </c>
      <c r="I76" s="77" t="n">
        <v>0</v>
      </c>
      <c r="J76" s="25"/>
      <c r="K76" s="61" t="n">
        <v>70</v>
      </c>
      <c r="L76" s="62" t="n">
        <f aca="false">$B$17+$B$18*EXP(-K76/$B$21)+$B$19*EXP(-K76/$B$22)+$B$20*EXP(-K76/$B$23)</f>
        <v>0.44645159200168</v>
      </c>
      <c r="M76" s="63" t="n">
        <f aca="false">EXP(-K76/$D$9)</f>
        <v>0.00265263076522821</v>
      </c>
      <c r="N76" s="63" t="n">
        <f aca="false">EXP(-K76/$D$8)</f>
        <v>0.526132690440597</v>
      </c>
      <c r="O76" s="64" t="n">
        <f aca="false">(K76*$B$17+$B$18*$B$21*(1-EXP(-K76/$B$21))+$B$19*$B$22*(1-EXP(-K76/$B$22))+$B$20*$B$23*(1-EXP(-K76/$B$23)))*$C$7</f>
        <v>6.74567454729857E-014</v>
      </c>
      <c r="P76" s="64" t="n">
        <f aca="false">$D$9*(1-EXP(-K76/$D$9))*$C$9</f>
        <v>2.35933754042019E-012</v>
      </c>
      <c r="Q76" s="65" t="n">
        <f aca="false">$D$8*(1-EXP(-K76/$D$8))*$C$8</f>
        <v>1.85375117485365E-011</v>
      </c>
      <c r="R76" s="66" t="n">
        <f aca="false">$B$13-K76</f>
        <v>430</v>
      </c>
      <c r="S76" s="67" t="n">
        <f aca="false">VLOOKUP($R76,$K$6:$Q$506,5)/$C$26</f>
        <v>0.890870215333044</v>
      </c>
      <c r="T76" s="68" t="n">
        <f aca="false">VLOOKUP($R76,$K$6:$Q$506,6)/$C$26</f>
        <v>7.55598023610673</v>
      </c>
      <c r="U76" s="69" t="n">
        <f aca="false">VLOOKUP($R76,$K$6:$Q$506,7)/$C$26</f>
        <v>122.533537770261</v>
      </c>
      <c r="V76" s="28" t="s">
        <v>124</v>
      </c>
      <c r="W76" s="78" t="n">
        <f aca="false">G76*S76+H76*T76+I76*U76</f>
        <v>0</v>
      </c>
      <c r="X76" s="25"/>
      <c r="Y76" s="25"/>
      <c r="Z76" s="25"/>
    </row>
    <row r="77" customFormat="false" ht="15.75" hidden="false" customHeight="false" outlineLevel="0" collapsed="false">
      <c r="A77" s="25"/>
      <c r="B77" s="25"/>
      <c r="C77" s="25"/>
      <c r="D77" s="25"/>
      <c r="E77" s="25"/>
      <c r="F77" s="28" t="s">
        <v>125</v>
      </c>
      <c r="G77" s="103" t="n">
        <v>0</v>
      </c>
      <c r="H77" s="76" t="n">
        <v>0</v>
      </c>
      <c r="I77" s="77" t="n">
        <v>0</v>
      </c>
      <c r="J77" s="25"/>
      <c r="K77" s="61" t="n">
        <v>71</v>
      </c>
      <c r="L77" s="62" t="n">
        <f aca="false">$B$17+$B$18*EXP(-K77/$B$21)+$B$19*EXP(-K77/$B$22)+$B$20*EXP(-K77/$B$23)</f>
        <v>0.444854104895613</v>
      </c>
      <c r="M77" s="63" t="n">
        <f aca="false">EXP(-K77/$D$9)</f>
        <v>0.00243709346512081</v>
      </c>
      <c r="N77" s="63" t="n">
        <f aca="false">EXP(-K77/$D$8)</f>
        <v>0.521327859234868</v>
      </c>
      <c r="O77" s="64" t="n">
        <f aca="false">(K77*$B$17+$B$18*$B$21*(1-EXP(-K77/$B$21))+$B$19*$B$22*(1-EXP(-K77/$B$22))+$B$20*$B$23*(1-EXP(-K77/$B$23)))*$C$7</f>
        <v>6.82165213474125E-014</v>
      </c>
      <c r="P77" s="64" t="n">
        <f aca="false">$D$9*(1-EXP(-K77/$D$9))*$C$9</f>
        <v>2.35984741818113E-012</v>
      </c>
      <c r="Q77" s="65" t="n">
        <f aca="false">$D$8*(1-EXP(-K77/$D$8))*$C$8</f>
        <v>1.87254749465228E-011</v>
      </c>
      <c r="R77" s="66" t="n">
        <f aca="false">$B$13-K77</f>
        <v>429</v>
      </c>
      <c r="S77" s="67" t="n">
        <f aca="false">VLOOKUP($R77,$K$6:$Q$506,5)/$C$26</f>
        <v>0.889276366792681</v>
      </c>
      <c r="T77" s="68" t="n">
        <f aca="false">VLOOKUP($R77,$K$6:$Q$506,6)/$C$26</f>
        <v>7.55598023610673</v>
      </c>
      <c r="U77" s="69" t="n">
        <f aca="false">VLOOKUP($R77,$K$6:$Q$506,7)/$C$26</f>
        <v>122.511251506609</v>
      </c>
      <c r="V77" s="28" t="s">
        <v>125</v>
      </c>
      <c r="W77" s="78" t="n">
        <f aca="false">G77*S77+H77*T77+I77*U77</f>
        <v>0</v>
      </c>
      <c r="X77" s="25"/>
      <c r="Y77" s="25"/>
      <c r="Z77" s="25"/>
    </row>
    <row r="78" customFormat="false" ht="15.75" hidden="false" customHeight="false" outlineLevel="0" collapsed="false">
      <c r="A78" s="25"/>
      <c r="B78" s="25"/>
      <c r="C78" s="25"/>
      <c r="D78" s="25"/>
      <c r="E78" s="25"/>
      <c r="F78" s="28" t="s">
        <v>126</v>
      </c>
      <c r="G78" s="103" t="n">
        <v>0</v>
      </c>
      <c r="H78" s="76" t="n">
        <v>0</v>
      </c>
      <c r="I78" s="77" t="n">
        <v>0</v>
      </c>
      <c r="J78" s="25"/>
      <c r="K78" s="61" t="n">
        <v>72</v>
      </c>
      <c r="L78" s="62" t="n">
        <f aca="false">$B$17+$B$18*EXP(-K78/$B$21)+$B$19*EXP(-K78/$B$22)+$B$20*EXP(-K78/$B$23)</f>
        <v>0.443288124744041</v>
      </c>
      <c r="M78" s="63" t="n">
        <f aca="false">EXP(-K78/$D$9)</f>
        <v>0.00223906946854083</v>
      </c>
      <c r="N78" s="63" t="n">
        <f aca="false">EXP(-K78/$D$8)</f>
        <v>0.516566907459812</v>
      </c>
      <c r="O78" s="64" t="n">
        <f aca="false">(K78*$B$17+$B$18*$B$21*(1-EXP(-K78/$B$21))+$B$19*$B$22*(1-EXP(-K78/$B$22))+$B$20*$B$23*(1-EXP(-K78/$B$23)))*$C$7</f>
        <v>6.897360068907E-014</v>
      </c>
      <c r="P78" s="64" t="n">
        <f aca="false">$D$9*(1-EXP(-K78/$D$9))*$C$9</f>
        <v>2.36031586624993E-012</v>
      </c>
      <c r="Q78" s="65" t="n">
        <f aca="false">$D$8*(1-EXP(-K78/$D$8))*$C$8</f>
        <v>1.89117215976083E-011</v>
      </c>
      <c r="R78" s="66" t="n">
        <f aca="false">$B$13-K78</f>
        <v>428</v>
      </c>
      <c r="S78" s="67" t="n">
        <f aca="false">VLOOKUP($R78,$K$6:$Q$506,5)/$C$26</f>
        <v>0.887681475706297</v>
      </c>
      <c r="T78" s="68" t="n">
        <f aca="false">VLOOKUP($R78,$K$6:$Q$506,6)/$C$26</f>
        <v>7.55598023610673</v>
      </c>
      <c r="U78" s="69" t="n">
        <f aca="false">VLOOKUP($R78,$K$6:$Q$506,7)/$C$26</f>
        <v>122.488759841052</v>
      </c>
      <c r="V78" s="28" t="s">
        <v>126</v>
      </c>
      <c r="W78" s="78" t="n">
        <f aca="false">G78*S78+H78*T78+I78*U78</f>
        <v>0</v>
      </c>
      <c r="X78" s="25"/>
      <c r="Y78" s="25"/>
      <c r="Z78" s="25"/>
    </row>
    <row r="79" customFormat="false" ht="15.75" hidden="false" customHeight="false" outlineLevel="0" collapsed="false">
      <c r="A79" s="25"/>
      <c r="B79" s="25"/>
      <c r="C79" s="25"/>
      <c r="D79" s="25"/>
      <c r="E79" s="25"/>
      <c r="F79" s="28" t="s">
        <v>127</v>
      </c>
      <c r="G79" s="103" t="n">
        <v>0</v>
      </c>
      <c r="H79" s="76" t="n">
        <v>0</v>
      </c>
      <c r="I79" s="77" t="n">
        <v>0</v>
      </c>
      <c r="J79" s="25"/>
      <c r="K79" s="61" t="n">
        <v>73</v>
      </c>
      <c r="L79" s="62" t="n">
        <f aca="false">$B$17+$B$18*EXP(-K79/$B$21)+$B$19*EXP(-K79/$B$22)+$B$20*EXP(-K79/$B$23)</f>
        <v>0.441752830219625</v>
      </c>
      <c r="M79" s="63" t="n">
        <f aca="false">EXP(-K79/$D$9)</f>
        <v>0.00205713574661904</v>
      </c>
      <c r="N79" s="63" t="n">
        <f aca="false">EXP(-K79/$D$8)</f>
        <v>0.511849434392834</v>
      </c>
      <c r="O79" s="64" t="n">
        <f aca="false">(K79*$B$17+$B$18*$B$21*(1-EXP(-K79/$B$21))+$B$19*$B$22*(1-EXP(-K79/$B$22))+$B$20*$B$23*(1-EXP(-K79/$B$23)))*$C$7</f>
        <v>6.97280365099193E-014</v>
      </c>
      <c r="P79" s="64" t="n">
        <f aca="false">$D$9*(1-EXP(-K79/$D$9))*$C$9</f>
        <v>2.36074625096165E-012</v>
      </c>
      <c r="Q79" s="65" t="n">
        <f aca="false">$D$8*(1-EXP(-K79/$D$8))*$C$8</f>
        <v>1.90962673779108E-011</v>
      </c>
      <c r="R79" s="66" t="n">
        <f aca="false">$B$13-K79</f>
        <v>427</v>
      </c>
      <c r="S79" s="67" t="n">
        <f aca="false">VLOOKUP($R79,$K$6:$Q$506,5)/$C$26</f>
        <v>0.886085539418716</v>
      </c>
      <c r="T79" s="68" t="n">
        <f aca="false">VLOOKUP($R79,$K$6:$Q$506,6)/$C$26</f>
        <v>7.55598023610673</v>
      </c>
      <c r="U79" s="69" t="n">
        <f aca="false">VLOOKUP($R79,$K$6:$Q$506,7)/$C$26</f>
        <v>122.4660608805</v>
      </c>
      <c r="V79" s="28" t="s">
        <v>127</v>
      </c>
      <c r="W79" s="78" t="n">
        <f aca="false">G79*S79+H79*T79+I79*U79</f>
        <v>0</v>
      </c>
      <c r="X79" s="25"/>
      <c r="Y79" s="25"/>
      <c r="Z79" s="25"/>
    </row>
    <row r="80" customFormat="false" ht="15.75" hidden="false" customHeight="false" outlineLevel="0" collapsed="false">
      <c r="A80" s="25"/>
      <c r="B80" s="25"/>
      <c r="C80" s="25"/>
      <c r="D80" s="25"/>
      <c r="E80" s="25"/>
      <c r="F80" s="28" t="s">
        <v>128</v>
      </c>
      <c r="G80" s="103" t="n">
        <v>0</v>
      </c>
      <c r="H80" s="76" t="n">
        <v>0</v>
      </c>
      <c r="I80" s="77" t="n">
        <v>0</v>
      </c>
      <c r="J80" s="25"/>
      <c r="K80" s="61" t="n">
        <v>74</v>
      </c>
      <c r="L80" s="62" t="n">
        <f aca="false">$B$17+$B$18*EXP(-K80/$B$21)+$B$19*EXP(-K80/$B$22)+$B$20*EXP(-K80/$B$23)</f>
        <v>0.440247422131591</v>
      </c>
      <c r="M80" s="63" t="n">
        <f aca="false">EXP(-K80/$D$9)</f>
        <v>0.00188998489750999</v>
      </c>
      <c r="N80" s="63" t="n">
        <f aca="false">EXP(-K80/$D$8)</f>
        <v>0.507175042970879</v>
      </c>
      <c r="O80" s="64" t="n">
        <f aca="false">(K80*$B$17+$B$18*$B$21*(1-EXP(-K80/$B$21))+$B$19*$B$22*(1-EXP(-K80/$B$22))+$B$20*$B$23*(1-EXP(-K80/$B$23)))*$C$7</f>
        <v>7.04798804406223E-014</v>
      </c>
      <c r="P80" s="64" t="n">
        <f aca="false">$D$9*(1-EXP(-K80/$D$9))*$C$9</f>
        <v>2.36114166512264E-012</v>
      </c>
      <c r="Q80" s="65" t="n">
        <f aca="false">$D$8*(1-EXP(-K80/$D$8))*$C$8</f>
        <v>1.92791278203885E-011</v>
      </c>
      <c r="R80" s="66" t="n">
        <f aca="false">$B$13-K80</f>
        <v>426</v>
      </c>
      <c r="S80" s="67" t="n">
        <f aca="false">VLOOKUP($R80,$K$6:$Q$506,5)/$C$26</f>
        <v>0.884488555267788</v>
      </c>
      <c r="T80" s="68" t="n">
        <f aca="false">VLOOKUP($R80,$K$6:$Q$506,6)/$C$26</f>
        <v>7.55598023610673</v>
      </c>
      <c r="U80" s="69" t="n">
        <f aca="false">VLOOKUP($R80,$K$6:$Q$506,7)/$C$26</f>
        <v>122.443152714411</v>
      </c>
      <c r="V80" s="28" t="s">
        <v>128</v>
      </c>
      <c r="W80" s="78" t="n">
        <f aca="false">G80*S80+H80*T80+I80*U80</f>
        <v>0</v>
      </c>
      <c r="X80" s="25"/>
      <c r="Y80" s="25"/>
      <c r="Z80" s="25"/>
    </row>
    <row r="81" customFormat="false" ht="15.75" hidden="false" customHeight="false" outlineLevel="0" collapsed="false">
      <c r="A81" s="25"/>
      <c r="B81" s="25"/>
      <c r="C81" s="25"/>
      <c r="D81" s="25"/>
      <c r="E81" s="25"/>
      <c r="F81" s="28" t="s">
        <v>129</v>
      </c>
      <c r="G81" s="103" t="n">
        <v>0</v>
      </c>
      <c r="H81" s="76" t="n">
        <v>0</v>
      </c>
      <c r="I81" s="77" t="n">
        <v>0</v>
      </c>
      <c r="J81" s="25"/>
      <c r="K81" s="61" t="n">
        <v>75</v>
      </c>
      <c r="L81" s="62" t="n">
        <f aca="false">$B$17+$B$18*EXP(-K81/$B$21)+$B$19*EXP(-K81/$B$22)+$B$20*EXP(-K81/$B$23)</f>
        <v>0.438771122820357</v>
      </c>
      <c r="M81" s="63" t="n">
        <f aca="false">EXP(-K81/$D$9)</f>
        <v>0.00173641575121457</v>
      </c>
      <c r="N81" s="63" t="n">
        <f aca="false">EXP(-K81/$D$8)</f>
        <v>0.502543339757013</v>
      </c>
      <c r="O81" s="64" t="n">
        <f aca="false">(K81*$B$17+$B$18*$B$21*(1-EXP(-K81/$B$21))+$B$19*$B$22*(1-EXP(-K81/$B$22))+$B$20*$B$23*(1-EXP(-K81/$B$23)))*$C$7</f>
        <v>7.12291827677623E-014</v>
      </c>
      <c r="P81" s="64" t="n">
        <f aca="false">$D$9*(1-EXP(-K81/$D$9))*$C$9</f>
        <v>2.36150495023581E-012</v>
      </c>
      <c r="Q81" s="65" t="n">
        <f aca="false">$D$8*(1-EXP(-K81/$D$8))*$C$8</f>
        <v>1.9460318316147E-011</v>
      </c>
      <c r="R81" s="66" t="n">
        <f aca="false">$B$13-K81</f>
        <v>425</v>
      </c>
      <c r="S81" s="67" t="n">
        <f aca="false">VLOOKUP($R81,$K$6:$Q$506,5)/$C$26</f>
        <v>0.882890520584363</v>
      </c>
      <c r="T81" s="68" t="n">
        <f aca="false">VLOOKUP($R81,$K$6:$Q$506,6)/$C$26</f>
        <v>7.55598023610673</v>
      </c>
      <c r="U81" s="69" t="n">
        <f aca="false">VLOOKUP($R81,$K$6:$Q$506,7)/$C$26</f>
        <v>122.420033414639</v>
      </c>
      <c r="V81" s="28" t="s">
        <v>129</v>
      </c>
      <c r="W81" s="78" t="n">
        <f aca="false">G81*S81+H81*T81+I81*U81</f>
        <v>0</v>
      </c>
      <c r="X81" s="25"/>
      <c r="Y81" s="25"/>
      <c r="Z81" s="25"/>
    </row>
    <row r="82" customFormat="false" ht="15.75" hidden="false" customHeight="false" outlineLevel="0" collapsed="false">
      <c r="A82" s="25"/>
      <c r="B82" s="25"/>
      <c r="C82" s="25"/>
      <c r="D82" s="25"/>
      <c r="E82" s="25"/>
      <c r="F82" s="28" t="s">
        <v>130</v>
      </c>
      <c r="G82" s="103" t="n">
        <v>0</v>
      </c>
      <c r="H82" s="76" t="n">
        <v>0</v>
      </c>
      <c r="I82" s="77" t="n">
        <v>0</v>
      </c>
      <c r="J82" s="25"/>
      <c r="K82" s="61" t="n">
        <v>76</v>
      </c>
      <c r="L82" s="62" t="n">
        <f aca="false">$B$17+$B$18*EXP(-K82/$B$21)+$B$19*EXP(-K82/$B$22)+$B$20*EXP(-K82/$B$23)</f>
        <v>0.437323175570153</v>
      </c>
      <c r="M82" s="63" t="n">
        <f aca="false">EXP(-K82/$D$9)</f>
        <v>0.00159532473779999</v>
      </c>
      <c r="N82" s="63" t="n">
        <f aca="false">EXP(-K82/$D$8)</f>
        <v>0.497953934907308</v>
      </c>
      <c r="O82" s="64" t="n">
        <f aca="false">(K82*$B$17+$B$18*$B$21*(1-EXP(-K82/$B$21))+$B$19*$B$22*(1-EXP(-K82/$B$22))+$B$20*$B$23*(1-EXP(-K82/$B$23)))*$C$7</f>
        <v>7.19759924700494E-014</v>
      </c>
      <c r="P82" s="64" t="n">
        <f aca="false">$D$9*(1-EXP(-K82/$D$9))*$C$9</f>
        <v>2.36183871692015E-012</v>
      </c>
      <c r="Q82" s="65" t="n">
        <f aca="false">$D$8*(1-EXP(-K82/$D$8))*$C$8</f>
        <v>1.96398541157346E-011</v>
      </c>
      <c r="R82" s="66" t="n">
        <f aca="false">$B$13-K82</f>
        <v>424</v>
      </c>
      <c r="S82" s="67" t="n">
        <f aca="false">VLOOKUP($R82,$K$6:$Q$506,5)/$C$26</f>
        <v>0.881291432692268</v>
      </c>
      <c r="T82" s="68" t="n">
        <f aca="false">VLOOKUP($R82,$K$6:$Q$506,6)/$C$26</f>
        <v>7.55598023610673</v>
      </c>
      <c r="U82" s="69" t="n">
        <f aca="false">VLOOKUP($R82,$K$6:$Q$506,7)/$C$26</f>
        <v>122.396701035265</v>
      </c>
      <c r="V82" s="28" t="s">
        <v>130</v>
      </c>
      <c r="W82" s="78" t="n">
        <f aca="false">G82*S82+H82*T82+I82*U82</f>
        <v>0</v>
      </c>
      <c r="X82" s="25"/>
      <c r="Y82" s="25"/>
      <c r="Z82" s="25"/>
    </row>
    <row r="83" customFormat="false" ht="15.75" hidden="false" customHeight="false" outlineLevel="0" collapsed="false">
      <c r="A83" s="25"/>
      <c r="B83" s="25"/>
      <c r="C83" s="25"/>
      <c r="D83" s="25"/>
      <c r="E83" s="25"/>
      <c r="F83" s="28" t="s">
        <v>131</v>
      </c>
      <c r="G83" s="103" t="n">
        <v>0</v>
      </c>
      <c r="H83" s="76" t="n">
        <v>0</v>
      </c>
      <c r="I83" s="77" t="n">
        <v>0</v>
      </c>
      <c r="J83" s="25"/>
      <c r="K83" s="61" t="n">
        <v>77</v>
      </c>
      <c r="L83" s="62" t="n">
        <f aca="false">$B$17+$B$18*EXP(-K83/$B$21)+$B$19*EXP(-K83/$B$22)+$B$20*EXP(-K83/$B$23)</f>
        <v>0.43590284403881</v>
      </c>
      <c r="M83" s="63" t="n">
        <f aca="false">EXP(-K83/$D$9)</f>
        <v>0.00146569795698779</v>
      </c>
      <c r="N83" s="63" t="n">
        <f aca="false">EXP(-K83/$D$8)</f>
        <v>0.493406442138032</v>
      </c>
      <c r="O83" s="64" t="n">
        <f aca="false">(K83*$B$17+$B$18*$B$21*(1-EXP(-K83/$B$21))+$B$19*$B$22*(1-EXP(-K83/$B$22))+$B$20*$B$23*(1-EXP(-K83/$B$23)))*$C$7</f>
        <v>7.27203572535383E-014</v>
      </c>
      <c r="P83" s="64" t="n">
        <f aca="false">$D$9*(1-EXP(-K83/$D$9))*$C$9</f>
        <v>2.36214536367097E-012</v>
      </c>
      <c r="Q83" s="65" t="n">
        <f aca="false">$D$8*(1-EXP(-K83/$D$8))*$C$8</f>
        <v>1.98177503304265E-011</v>
      </c>
      <c r="R83" s="66" t="n">
        <f aca="false">$B$13-K83</f>
        <v>423</v>
      </c>
      <c r="S83" s="67" t="n">
        <f aca="false">VLOOKUP($R83,$K$6:$Q$506,5)/$C$26</f>
        <v>0.87969128890828</v>
      </c>
      <c r="T83" s="68" t="n">
        <f aca="false">VLOOKUP($R83,$K$6:$Q$506,6)/$C$26</f>
        <v>7.55598023610673</v>
      </c>
      <c r="U83" s="69" t="n">
        <f aca="false">VLOOKUP($R83,$K$6:$Q$506,7)/$C$26</f>
        <v>122.373153612435</v>
      </c>
      <c r="V83" s="28" t="s">
        <v>131</v>
      </c>
      <c r="W83" s="78" t="n">
        <f aca="false">G83*S83+H83*T83+I83*U83</f>
        <v>0</v>
      </c>
      <c r="X83" s="25"/>
      <c r="Y83" s="25"/>
      <c r="Z83" s="25"/>
    </row>
    <row r="84" customFormat="false" ht="15.75" hidden="false" customHeight="false" outlineLevel="0" collapsed="false">
      <c r="A84" s="25"/>
      <c r="B84" s="25"/>
      <c r="C84" s="25"/>
      <c r="D84" s="25"/>
      <c r="E84" s="25"/>
      <c r="F84" s="28" t="s">
        <v>132</v>
      </c>
      <c r="G84" s="103" t="n">
        <v>0</v>
      </c>
      <c r="H84" s="76" t="n">
        <v>0</v>
      </c>
      <c r="I84" s="77" t="n">
        <v>0</v>
      </c>
      <c r="J84" s="25"/>
      <c r="K84" s="61" t="n">
        <v>78</v>
      </c>
      <c r="L84" s="62" t="n">
        <f aca="false">$B$17+$B$18*EXP(-K84/$B$21)+$B$19*EXP(-K84/$B$22)+$B$20*EXP(-K84/$B$23)</f>
        <v>0.434509411703973</v>
      </c>
      <c r="M84" s="63" t="n">
        <f aca="false">EXP(-K84/$D$9)</f>
        <v>0.00134660389212087</v>
      </c>
      <c r="N84" s="63" t="n">
        <f aca="false">EXP(-K84/$D$8)</f>
        <v>0.488900478693131</v>
      </c>
      <c r="O84" s="64" t="n">
        <f aca="false">(K84*$B$17+$B$18*$B$21*(1-EXP(-K84/$B$21))+$B$19*$B$22*(1-EXP(-K84/$B$22))+$B$20*$B$23*(1-EXP(-K84/$B$23)))*$C$7</f>
        <v>7.34623235858881E-014</v>
      </c>
      <c r="P84" s="64" t="n">
        <f aca="false">$D$9*(1-EXP(-K84/$D$9))*$C$9</f>
        <v>2.36242709409584E-012</v>
      </c>
      <c r="Q84" s="65" t="n">
        <f aca="false">$D$8*(1-EXP(-K84/$D$8))*$C$8</f>
        <v>1.99940219334961E-011</v>
      </c>
      <c r="R84" s="66" t="n">
        <f aca="false">$B$13-K84</f>
        <v>422</v>
      </c>
      <c r="S84" s="67" t="n">
        <f aca="false">VLOOKUP($R84,$K$6:$Q$506,5)/$C$26</f>
        <v>0.878090086542103</v>
      </c>
      <c r="T84" s="68" t="n">
        <f aca="false">VLOOKUP($R84,$K$6:$Q$506,6)/$C$26</f>
        <v>7.55598023610673</v>
      </c>
      <c r="U84" s="69" t="n">
        <f aca="false">VLOOKUP($R84,$K$6:$Q$506,7)/$C$26</f>
        <v>122.349389164195</v>
      </c>
      <c r="V84" s="28" t="s">
        <v>132</v>
      </c>
      <c r="W84" s="78" t="n">
        <f aca="false">G84*S84+H84*T84+I84*U84</f>
        <v>0</v>
      </c>
      <c r="X84" s="25"/>
      <c r="Y84" s="25"/>
      <c r="Z84" s="25"/>
    </row>
    <row r="85" customFormat="false" ht="15.75" hidden="false" customHeight="false" outlineLevel="0" collapsed="false">
      <c r="A85" s="25"/>
      <c r="B85" s="25"/>
      <c r="C85" s="25"/>
      <c r="D85" s="25"/>
      <c r="E85" s="25"/>
      <c r="F85" s="28" t="s">
        <v>133</v>
      </c>
      <c r="G85" s="103" t="n">
        <v>0</v>
      </c>
      <c r="H85" s="76" t="n">
        <v>0</v>
      </c>
      <c r="I85" s="77" t="n">
        <v>0</v>
      </c>
      <c r="J85" s="25"/>
      <c r="K85" s="61" t="n">
        <v>79</v>
      </c>
      <c r="L85" s="62" t="n">
        <f aca="false">$B$17+$B$18*EXP(-K85/$B$21)+$B$19*EXP(-K85/$B$22)+$B$20*EXP(-K85/$B$23)</f>
        <v>0.433142181325087</v>
      </c>
      <c r="M85" s="63" t="n">
        <f aca="false">EXP(-K85/$D$9)</f>
        <v>0.00123718671615108</v>
      </c>
      <c r="N85" s="63" t="n">
        <f aca="false">EXP(-K85/$D$8)</f>
        <v>0.484435665312016</v>
      </c>
      <c r="O85" s="64" t="n">
        <f aca="false">(K85*$B$17+$B$18*$B$21*(1-EXP(-K85/$B$21))+$B$19*$B$22*(1-EXP(-K85/$B$22))+$B$20*$B$23*(1-EXP(-K85/$B$23)))*$C$7</f>
        <v>7.42019367296922E-014</v>
      </c>
      <c r="P85" s="64" t="n">
        <f aca="false">$D$9*(1-EXP(-K85/$D$9))*$C$9</f>
        <v>2.36268593275005E-012</v>
      </c>
      <c r="Q85" s="65" t="n">
        <f aca="false">$D$8*(1-EXP(-K85/$D$8))*$C$8</f>
        <v>2.01686837614757E-011</v>
      </c>
      <c r="R85" s="66" t="n">
        <f aca="false">$B$13-K85</f>
        <v>421</v>
      </c>
      <c r="S85" s="67" t="n">
        <f aca="false">VLOOKUP($R85,$K$6:$Q$506,5)/$C$26</f>
        <v>0.876487822896343</v>
      </c>
      <c r="T85" s="68" t="n">
        <f aca="false">VLOOKUP($R85,$K$6:$Q$506,6)/$C$26</f>
        <v>7.55598023610673</v>
      </c>
      <c r="U85" s="69" t="n">
        <f aca="false">VLOOKUP($R85,$K$6:$Q$506,7)/$C$26</f>
        <v>122.325405690326</v>
      </c>
      <c r="V85" s="28" t="s">
        <v>133</v>
      </c>
      <c r="W85" s="78" t="n">
        <f aca="false">G85*S85+H85*T85+I85*U85</f>
        <v>0</v>
      </c>
      <c r="X85" s="25"/>
      <c r="Y85" s="25"/>
      <c r="Z85" s="25"/>
    </row>
    <row r="86" customFormat="false" ht="15.75" hidden="false" customHeight="false" outlineLevel="0" collapsed="false">
      <c r="A86" s="25"/>
      <c r="B86" s="25"/>
      <c r="C86" s="25"/>
      <c r="D86" s="25"/>
      <c r="E86" s="25"/>
      <c r="F86" s="28" t="s">
        <v>134</v>
      </c>
      <c r="G86" s="103" t="n">
        <v>0</v>
      </c>
      <c r="H86" s="76" t="n">
        <v>0</v>
      </c>
      <c r="I86" s="77" t="n">
        <v>0</v>
      </c>
      <c r="J86" s="25"/>
      <c r="K86" s="61" t="n">
        <v>80</v>
      </c>
      <c r="L86" s="62" t="n">
        <f aca="false">$B$17+$B$18*EXP(-K86/$B$21)+$B$19*EXP(-K86/$B$22)+$B$20*EXP(-K86/$B$23)</f>
        <v>0.431800474420559</v>
      </c>
      <c r="M86" s="63" t="n">
        <f aca="false">EXP(-K86/$D$9)</f>
        <v>0.00113666014154317</v>
      </c>
      <c r="N86" s="63" t="n">
        <f aca="false">EXP(-K86/$D$8)</f>
        <v>0.480011626197643</v>
      </c>
      <c r="O86" s="64" t="n">
        <f aca="false">(K86*$B$17+$B$18*$B$21*(1-EXP(-K86/$B$21))+$B$19*$B$22*(1-EXP(-K86/$B$22))+$B$20*$B$23*(1-EXP(-K86/$B$23)))*$C$7</f>
        <v>7.49392407749029E-014</v>
      </c>
      <c r="P86" s="64" t="n">
        <f aca="false">$D$9*(1-EXP(-K86/$D$9))*$C$9</f>
        <v>2.36292373968533E-012</v>
      </c>
      <c r="Q86" s="65" t="n">
        <f aca="false">$D$8*(1-EXP(-K86/$D$8))*$C$8</f>
        <v>2.03417505154051E-011</v>
      </c>
      <c r="R86" s="66" t="n">
        <f aca="false">$B$13-K86</f>
        <v>420</v>
      </c>
      <c r="S86" s="67" t="n">
        <f aca="false">VLOOKUP($R86,$K$6:$Q$506,5)/$C$26</f>
        <v>0.874884495266482</v>
      </c>
      <c r="T86" s="68" t="n">
        <f aca="false">VLOOKUP($R86,$K$6:$Q$506,6)/$C$26</f>
        <v>7.55598023610673</v>
      </c>
      <c r="U86" s="69" t="n">
        <f aca="false">VLOOKUP($R86,$K$6:$Q$506,7)/$C$26</f>
        <v>122.301201172172</v>
      </c>
      <c r="V86" s="28" t="s">
        <v>134</v>
      </c>
      <c r="W86" s="78" t="n">
        <f aca="false">G86*S86+H86*T86+I86*U86</f>
        <v>0</v>
      </c>
      <c r="X86" s="25"/>
      <c r="Y86" s="25"/>
      <c r="Z86" s="25"/>
    </row>
    <row r="87" customFormat="false" ht="15.75" hidden="false" customHeight="false" outlineLevel="0" collapsed="false">
      <c r="A87" s="25"/>
      <c r="B87" s="25"/>
      <c r="C87" s="25"/>
      <c r="D87" s="25"/>
      <c r="E87" s="25"/>
      <c r="F87" s="28" t="s">
        <v>135</v>
      </c>
      <c r="G87" s="103" t="n">
        <v>0</v>
      </c>
      <c r="H87" s="76" t="n">
        <v>0</v>
      </c>
      <c r="I87" s="77" t="n">
        <v>0</v>
      </c>
      <c r="J87" s="25"/>
      <c r="K87" s="61" t="n">
        <v>81</v>
      </c>
      <c r="L87" s="62" t="n">
        <f aca="false">$B$17+$B$18*EXP(-K87/$B$21)+$B$19*EXP(-K87/$B$22)+$B$20*EXP(-K87/$B$23)</f>
        <v>0.430483630759552</v>
      </c>
      <c r="M87" s="63" t="n">
        <f aca="false">EXP(-K87/$D$9)</f>
        <v>0.00104430176989968</v>
      </c>
      <c r="N87" s="63" t="n">
        <f aca="false">EXP(-K87/$D$8)</f>
        <v>0.475627988984878</v>
      </c>
      <c r="O87" s="64" t="n">
        <f aca="false">(K87*$B$17+$B$18*$B$21*(1-EXP(-K87/$B$21))+$B$19*$B$22*(1-EXP(-K87/$B$22))+$B$20*$B$23*(1-EXP(-K87/$B$23)))*$C$7</f>
        <v>7.5674278670378E-014</v>
      </c>
      <c r="P87" s="64" t="n">
        <f aca="false">$D$9*(1-EXP(-K87/$D$9))*$C$9</f>
        <v>2.36314222381645E-012</v>
      </c>
      <c r="Q87" s="65" t="n">
        <f aca="false">$D$8*(1-EXP(-K87/$D$8))*$C$8</f>
        <v>2.05132367620687E-011</v>
      </c>
      <c r="R87" s="66" t="n">
        <f aca="false">$B$13-K87</f>
        <v>419</v>
      </c>
      <c r="S87" s="67" t="n">
        <f aca="false">VLOOKUP($R87,$K$6:$Q$506,5)/$C$26</f>
        <v>0.87328010094085</v>
      </c>
      <c r="T87" s="68" t="n">
        <f aca="false">VLOOKUP($R87,$K$6:$Q$506,6)/$C$26</f>
        <v>7.55598023610673</v>
      </c>
      <c r="U87" s="69" t="n">
        <f aca="false">VLOOKUP($R87,$K$6:$Q$506,7)/$C$26</f>
        <v>122.276773572474</v>
      </c>
      <c r="V87" s="28" t="s">
        <v>135</v>
      </c>
      <c r="W87" s="78" t="n">
        <f aca="false">G87*S87+H87*T87+I87*U87</f>
        <v>0</v>
      </c>
      <c r="X87" s="25"/>
      <c r="Y87" s="25"/>
      <c r="Z87" s="25"/>
    </row>
    <row r="88" customFormat="false" ht="15.75" hidden="false" customHeight="false" outlineLevel="0" collapsed="false">
      <c r="A88" s="25"/>
      <c r="B88" s="25"/>
      <c r="C88" s="25"/>
      <c r="D88" s="25"/>
      <c r="E88" s="25"/>
      <c r="F88" s="28" t="s">
        <v>136</v>
      </c>
      <c r="G88" s="103" t="n">
        <v>0</v>
      </c>
      <c r="H88" s="76" t="n">
        <v>0</v>
      </c>
      <c r="I88" s="77" t="n">
        <v>0</v>
      </c>
      <c r="J88" s="25"/>
      <c r="K88" s="61" t="n">
        <v>82</v>
      </c>
      <c r="L88" s="62" t="n">
        <f aca="false">$B$17+$B$18*EXP(-K88/$B$21)+$B$19*EXP(-K88/$B$22)+$B$20*EXP(-K88/$B$23)</f>
        <v>0.429191007867901</v>
      </c>
      <c r="M88" s="63" t="n">
        <f aca="false">EXP(-K88/$D$9)</f>
        <v>0.000959447900702327</v>
      </c>
      <c r="N88" s="63" t="n">
        <f aca="false">EXP(-K88/$D$8)</f>
        <v>0.47128438470916</v>
      </c>
      <c r="O88" s="64" t="n">
        <f aca="false">(K88*$B$17+$B$18*$B$21*(1-EXP(-K88/$B$21))+$B$19*$B$22*(1-EXP(-K88/$B$22))+$B$20*$B$23*(1-EXP(-K88/$B$23)))*$C$7</f>
        <v>7.64070922545729E-014</v>
      </c>
      <c r="P88" s="64" t="n">
        <f aca="false">$D$9*(1-EXP(-K88/$D$9))*$C$9</f>
        <v>2.36334295520174E-012</v>
      </c>
      <c r="Q88" s="65" t="n">
        <f aca="false">$D$8*(1-EXP(-K88/$D$8))*$C$8</f>
        <v>2.06831569352223E-011</v>
      </c>
      <c r="R88" s="66" t="n">
        <f aca="false">$B$13-K88</f>
        <v>418</v>
      </c>
      <c r="S88" s="67" t="n">
        <f aca="false">VLOOKUP($R88,$K$6:$Q$506,5)/$C$26</f>
        <v>0.871674637200603</v>
      </c>
      <c r="T88" s="68" t="n">
        <f aca="false">VLOOKUP($R88,$K$6:$Q$506,6)/$C$26</f>
        <v>7.55598023610673</v>
      </c>
      <c r="U88" s="69" t="n">
        <f aca="false">VLOOKUP($R88,$K$6:$Q$506,7)/$C$26</f>
        <v>122.252120835194</v>
      </c>
      <c r="V88" s="28" t="s">
        <v>136</v>
      </c>
      <c r="W88" s="78" t="n">
        <f aca="false">G88*S88+H88*T88+I88*U88</f>
        <v>0</v>
      </c>
      <c r="X88" s="25"/>
      <c r="Y88" s="25"/>
      <c r="Z88" s="25"/>
    </row>
    <row r="89" customFormat="false" ht="15.75" hidden="false" customHeight="false" outlineLevel="0" collapsed="false">
      <c r="A89" s="25"/>
      <c r="B89" s="25"/>
      <c r="C89" s="25"/>
      <c r="D89" s="25"/>
      <c r="E89" s="25"/>
      <c r="F89" s="28" t="s">
        <v>137</v>
      </c>
      <c r="G89" s="103" t="n">
        <v>0</v>
      </c>
      <c r="H89" s="76" t="n">
        <v>0</v>
      </c>
      <c r="I89" s="77" t="n">
        <v>0</v>
      </c>
      <c r="J89" s="25"/>
      <c r="K89" s="61" t="n">
        <v>83</v>
      </c>
      <c r="L89" s="62" t="n">
        <f aca="false">$B$17+$B$18*EXP(-K89/$B$21)+$B$19*EXP(-K89/$B$22)+$B$20*EXP(-K89/$B$23)</f>
        <v>0.4279219805477</v>
      </c>
      <c r="M89" s="63" t="n">
        <f aca="false">EXP(-K89/$D$9)</f>
        <v>0.000881488761864811</v>
      </c>
      <c r="N89" s="63" t="n">
        <f aca="false">EXP(-K89/$D$8)</f>
        <v>0.466980447775442</v>
      </c>
      <c r="O89" s="64" t="n">
        <f aca="false">(K89*$B$17+$B$18*$B$21*(1-EXP(-K89/$B$21))+$B$19*$B$22*(1-EXP(-K89/$B$22))+$B$20*$B$23*(1-EXP(-K89/$B$23)))*$C$7</f>
        <v>7.71377222854018E-014</v>
      </c>
      <c r="P89" s="64" t="n">
        <f aca="false">$D$9*(1-EXP(-K89/$D$9))*$C$9</f>
        <v>2.36352737632577E-012</v>
      </c>
      <c r="Q89" s="65" t="n">
        <f aca="false">$D$8*(1-EXP(-K89/$D$8))*$C$8</f>
        <v>2.08515253368069E-011</v>
      </c>
      <c r="R89" s="66" t="n">
        <f aca="false">$B$13-K89</f>
        <v>417</v>
      </c>
      <c r="S89" s="67" t="n">
        <f aca="false">VLOOKUP($R89,$K$6:$Q$506,5)/$C$26</f>
        <v>0.870068101319695</v>
      </c>
      <c r="T89" s="68" t="n">
        <f aca="false">VLOOKUP($R89,$K$6:$Q$506,6)/$C$26</f>
        <v>7.55598023610673</v>
      </c>
      <c r="U89" s="69" t="n">
        <f aca="false">VLOOKUP($R89,$K$6:$Q$506,7)/$C$26</f>
        <v>122.227240885347</v>
      </c>
      <c r="V89" s="28" t="s">
        <v>137</v>
      </c>
      <c r="W89" s="78" t="n">
        <f aca="false">G89*S89+H89*T89+I89*U89</f>
        <v>0</v>
      </c>
      <c r="X89" s="25"/>
      <c r="Y89" s="25"/>
      <c r="Z89" s="25"/>
    </row>
    <row r="90" customFormat="false" ht="15.75" hidden="false" customHeight="false" outlineLevel="0" collapsed="false">
      <c r="A90" s="25"/>
      <c r="B90" s="25"/>
      <c r="C90" s="25"/>
      <c r="D90" s="25"/>
      <c r="E90" s="25"/>
      <c r="F90" s="28" t="s">
        <v>138</v>
      </c>
      <c r="G90" s="103" t="n">
        <v>0</v>
      </c>
      <c r="H90" s="76" t="n">
        <v>0</v>
      </c>
      <c r="I90" s="77" t="n">
        <v>0</v>
      </c>
      <c r="J90" s="25"/>
      <c r="K90" s="61" t="n">
        <v>84</v>
      </c>
      <c r="L90" s="62" t="n">
        <f aca="false">$B$17+$B$18*EXP(-K90/$B$21)+$B$19*EXP(-K90/$B$22)+$B$20*EXP(-K90/$B$23)</f>
        <v>0.426675940410106</v>
      </c>
      <c r="M90" s="63" t="n">
        <f aca="false">EXP(-K90/$D$9)</f>
        <v>0.000809864127823063</v>
      </c>
      <c r="N90" s="63" t="n">
        <f aca="false">EXP(-K90/$D$8)</f>
        <v>0.462715815927423</v>
      </c>
      <c r="O90" s="64" t="n">
        <f aca="false">(K90*$B$17+$B$18*$B$21*(1-EXP(-K90/$B$21))+$B$19*$B$22*(1-EXP(-K90/$B$22))+$B$20*$B$23*(1-EXP(-K90/$B$23)))*$C$7</f>
        <v>7.78662084692918E-014</v>
      </c>
      <c r="P90" s="64" t="n">
        <f aca="false">$D$9*(1-EXP(-K90/$D$9))*$C$9</f>
        <v>2.3636968124652E-012</v>
      </c>
      <c r="Q90" s="65" t="n">
        <f aca="false">$D$8*(1-EXP(-K90/$D$8))*$C$8</f>
        <v>2.10183561381537E-011</v>
      </c>
      <c r="R90" s="66" t="n">
        <f aca="false">$B$13-K90</f>
        <v>416</v>
      </c>
      <c r="S90" s="67" t="n">
        <f aca="false">VLOOKUP($R90,$K$6:$Q$506,5)/$C$26</f>
        <v>0.86846049056485</v>
      </c>
      <c r="T90" s="68" t="n">
        <f aca="false">VLOOKUP($R90,$K$6:$Q$506,6)/$C$26</f>
        <v>7.55598023610673</v>
      </c>
      <c r="U90" s="69" t="n">
        <f aca="false">VLOOKUP($R90,$K$6:$Q$506,7)/$C$26</f>
        <v>122.202131628822</v>
      </c>
      <c r="V90" s="28" t="s">
        <v>138</v>
      </c>
      <c r="W90" s="78" t="n">
        <f aca="false">G90*S90+H90*T90+I90*U90</f>
        <v>0</v>
      </c>
      <c r="X90" s="25"/>
      <c r="Y90" s="25"/>
      <c r="Z90" s="25"/>
    </row>
    <row r="91" customFormat="false" ht="15.75" hidden="false" customHeight="false" outlineLevel="0" collapsed="false">
      <c r="A91" s="25"/>
      <c r="B91" s="25"/>
      <c r="C91" s="25"/>
      <c r="D91" s="25"/>
      <c r="E91" s="25"/>
      <c r="F91" s="28" t="s">
        <v>139</v>
      </c>
      <c r="G91" s="103" t="n">
        <v>0</v>
      </c>
      <c r="H91" s="76" t="n">
        <v>0</v>
      </c>
      <c r="I91" s="77" t="n">
        <v>0</v>
      </c>
      <c r="J91" s="25"/>
      <c r="K91" s="61" t="n">
        <v>85</v>
      </c>
      <c r="L91" s="62" t="n">
        <f aca="false">$B$17+$B$18*EXP(-K91/$B$21)+$B$19*EXP(-K91/$B$22)+$B$20*EXP(-K91/$B$23)</f>
        <v>0.425452295420966</v>
      </c>
      <c r="M91" s="63" t="n">
        <f aca="false">EXP(-K91/$D$9)</f>
        <v>0.000744059293673898</v>
      </c>
      <c r="N91" s="63" t="n">
        <f aca="false">EXP(-K91/$D$8)</f>
        <v>0.458490130217054</v>
      </c>
      <c r="O91" s="64" t="n">
        <f aca="false">(K91*$B$17+$B$18*$B$21*(1-EXP(-K91/$B$21))+$B$19*$B$22*(1-EXP(-K91/$B$22))+$B$20*$B$23*(1-EXP(-K91/$B$23)))*$C$7</f>
        <v>7.85925894894505E-014</v>
      </c>
      <c r="P91" s="64" t="n">
        <f aca="false">$D$9*(1-EXP(-K91/$D$9))*$C$9</f>
        <v>2.36385248121245E-012</v>
      </c>
      <c r="Q91" s="65" t="n">
        <f aca="false">$D$8*(1-EXP(-K91/$D$8))*$C$8</f>
        <v>2.11836633811759E-011</v>
      </c>
      <c r="R91" s="66" t="n">
        <f aca="false">$B$13-K91</f>
        <v>415</v>
      </c>
      <c r="S91" s="67" t="n">
        <f aca="false">VLOOKUP($R91,$K$6:$Q$506,5)/$C$26</f>
        <v>0.866851802195537</v>
      </c>
      <c r="T91" s="68" t="n">
        <f aca="false">VLOOKUP($R91,$K$6:$Q$506,6)/$C$26</f>
        <v>7.55598023610673</v>
      </c>
      <c r="U91" s="69" t="n">
        <f aca="false">VLOOKUP($R91,$K$6:$Q$506,7)/$C$26</f>
        <v>122.176790952209</v>
      </c>
      <c r="V91" s="28" t="s">
        <v>139</v>
      </c>
      <c r="W91" s="78" t="n">
        <f aca="false">G91*S91+H91*T91+I91*U91</f>
        <v>0</v>
      </c>
      <c r="X91" s="25"/>
      <c r="Y91" s="25"/>
      <c r="Z91" s="25"/>
    </row>
    <row r="92" customFormat="false" ht="15.75" hidden="false" customHeight="false" outlineLevel="0" collapsed="false">
      <c r="A92" s="25"/>
      <c r="B92" s="25"/>
      <c r="C92" s="25"/>
      <c r="D92" s="25"/>
      <c r="E92" s="25"/>
      <c r="F92" s="28" t="s">
        <v>208</v>
      </c>
      <c r="G92" s="103" t="n">
        <v>0</v>
      </c>
      <c r="H92" s="76" t="n">
        <v>0</v>
      </c>
      <c r="I92" s="77" t="n">
        <v>0</v>
      </c>
      <c r="J92" s="25"/>
      <c r="K92" s="61" t="n">
        <v>86</v>
      </c>
      <c r="L92" s="62" t="n">
        <f aca="false">$B$17+$B$18*EXP(-K92/$B$21)+$B$19*EXP(-K92/$B$22)+$B$20*EXP(-K92/$B$23)</f>
        <v>0.42425046945887</v>
      </c>
      <c r="M92" s="63" t="n">
        <f aca="false">EXP(-K92/$D$9)</f>
        <v>0.000683601376431695</v>
      </c>
      <c r="N92" s="63" t="n">
        <f aca="false">EXP(-K92/$D$8)</f>
        <v>0.454303034974329</v>
      </c>
      <c r="O92" s="64" t="n">
        <f aca="false">(K92*$B$17+$B$18*$B$21*(1-EXP(-K92/$B$21))+$B$19*$B$22*(1-EXP(-K92/$B$22))+$B$20*$B$23*(1-EXP(-K92/$B$23)))*$C$7</f>
        <v>7.93169030333705E-014</v>
      </c>
      <c r="P92" s="64" t="n">
        <f aca="false">$D$9*(1-EXP(-K92/$D$9))*$C$9</f>
        <v>2.36399550122551E-012</v>
      </c>
      <c r="Q92" s="65" t="n">
        <f aca="false">$D$8*(1-EXP(-K92/$D$8))*$C$8</f>
        <v>2.13474609795509E-011</v>
      </c>
      <c r="R92" s="66" t="n">
        <f aca="false">$B$13-K92</f>
        <v>414</v>
      </c>
      <c r="S92" s="67" t="n">
        <f aca="false">VLOOKUP($R92,$K$6:$Q$506,5)/$C$26</f>
        <v>0.86524203346394</v>
      </c>
      <c r="T92" s="68" t="n">
        <f aca="false">VLOOKUP($R92,$K$6:$Q$506,6)/$C$26</f>
        <v>7.55598023610673</v>
      </c>
      <c r="U92" s="69" t="n">
        <f aca="false">VLOOKUP($R92,$K$6:$Q$506,7)/$C$26</f>
        <v>122.151216722618</v>
      </c>
      <c r="V92" s="28" t="s">
        <v>208</v>
      </c>
      <c r="W92" s="78" t="n">
        <f aca="false">G92*S92+H92*T92+I92*U92</f>
        <v>0</v>
      </c>
      <c r="X92" s="25"/>
      <c r="Y92" s="25"/>
      <c r="Z92" s="25"/>
    </row>
    <row r="93" customFormat="false" ht="15.75" hidden="false" customHeight="false" outlineLevel="0" collapsed="false">
      <c r="A93" s="25"/>
      <c r="B93" s="25"/>
      <c r="C93" s="25"/>
      <c r="D93" s="25"/>
      <c r="E93" s="25"/>
      <c r="F93" s="28" t="s">
        <v>209</v>
      </c>
      <c r="G93" s="103" t="n">
        <v>0</v>
      </c>
      <c r="H93" s="76" t="n">
        <v>0</v>
      </c>
      <c r="I93" s="77" t="n">
        <v>0</v>
      </c>
      <c r="J93" s="25"/>
      <c r="K93" s="61" t="n">
        <v>87</v>
      </c>
      <c r="L93" s="62" t="n">
        <f aca="false">$B$17+$B$18*EXP(-K93/$B$21)+$B$19*EXP(-K93/$B$22)+$B$20*EXP(-K93/$B$23)</f>
        <v>0.423069901885257</v>
      </c>
      <c r="M93" s="63" t="n">
        <f aca="false">EXP(-K93/$D$9)</f>
        <v>0.000628055916823368</v>
      </c>
      <c r="N93" s="63" t="n">
        <f aca="false">EXP(-K93/$D$8)</f>
        <v>0.450154177777346</v>
      </c>
      <c r="O93" s="64" t="n">
        <f aca="false">(K93*$B$17+$B$18*$B$21*(1-EXP(-K93/$B$21))+$B$19*$B$22*(1-EXP(-K93/$B$22))+$B$20*$B$23*(1-EXP(-K93/$B$23)))*$C$7</f>
        <v>8.00391858195903E-014</v>
      </c>
      <c r="P93" s="64" t="n">
        <f aca="false">$D$9*(1-EXP(-K93/$D$9))*$C$9</f>
        <v>2.3641269002667E-012</v>
      </c>
      <c r="Q93" s="65" t="n">
        <f aca="false">$D$8*(1-EXP(-K93/$D$8))*$C$8</f>
        <v>2.15097627198916E-011</v>
      </c>
      <c r="R93" s="66" t="n">
        <f aca="false">$B$13-K93</f>
        <v>413</v>
      </c>
      <c r="S93" s="67" t="n">
        <f aca="false">VLOOKUP($R93,$K$6:$Q$506,5)/$C$26</f>
        <v>0.863631181614936</v>
      </c>
      <c r="T93" s="68" t="n">
        <f aca="false">VLOOKUP($R93,$K$6:$Q$506,6)/$C$26</f>
        <v>7.55598023610673</v>
      </c>
      <c r="U93" s="69" t="n">
        <f aca="false">VLOOKUP($R93,$K$6:$Q$506,7)/$C$26</f>
        <v>122.125406787503</v>
      </c>
      <c r="V93" s="28" t="s">
        <v>209</v>
      </c>
      <c r="W93" s="78" t="n">
        <f aca="false">G93*S93+H93*T93+I93*U93</f>
        <v>0</v>
      </c>
      <c r="X93" s="25"/>
      <c r="Y93" s="25"/>
      <c r="Z93" s="25"/>
    </row>
    <row r="94" customFormat="false" ht="15.75" hidden="false" customHeight="false" outlineLevel="0" collapsed="false">
      <c r="A94" s="25"/>
      <c r="B94" s="25"/>
      <c r="C94" s="25"/>
      <c r="D94" s="25"/>
      <c r="E94" s="25"/>
      <c r="F94" s="28" t="s">
        <v>210</v>
      </c>
      <c r="G94" s="103" t="n">
        <v>0</v>
      </c>
      <c r="H94" s="76" t="n">
        <v>0</v>
      </c>
      <c r="I94" s="77" t="n">
        <v>0</v>
      </c>
      <c r="J94" s="25"/>
      <c r="K94" s="61" t="n">
        <v>88</v>
      </c>
      <c r="L94" s="62" t="n">
        <f aca="false">$B$17+$B$18*EXP(-K94/$B$21)+$B$19*EXP(-K94/$B$22)+$B$20*EXP(-K94/$B$23)</f>
        <v>0.421910047126236</v>
      </c>
      <c r="M94" s="63" t="n">
        <f aca="false">EXP(-K94/$D$9)</f>
        <v>0.000577023757201658</v>
      </c>
      <c r="N94" s="63" t="n">
        <f aca="false">EXP(-K94/$D$8)</f>
        <v>0.446043209422647</v>
      </c>
      <c r="O94" s="64" t="n">
        <f aca="false">(K94*$B$17+$B$18*$B$21*(1-EXP(-K94/$B$21))+$B$19*$B$22*(1-EXP(-K94/$B$22))+$B$20*$B$23*(1-EXP(-K94/$B$23)))*$C$7</f>
        <v>8.07594736237326E-014</v>
      </c>
      <c r="P94" s="64" t="n">
        <f aca="false">$D$9*(1-EXP(-K94/$D$9))*$C$9</f>
        <v>2.36424762258841E-012</v>
      </c>
      <c r="Q94" s="65" t="n">
        <f aca="false">$D$8*(1-EXP(-K94/$D$8))*$C$8</f>
        <v>2.16705822629066E-011</v>
      </c>
      <c r="R94" s="66" t="n">
        <f aca="false">$B$13-K94</f>
        <v>412</v>
      </c>
      <c r="S94" s="67" t="n">
        <f aca="false">VLOOKUP($R94,$K$6:$Q$506,5)/$C$26</f>
        <v>0.862019243886061</v>
      </c>
      <c r="T94" s="68" t="n">
        <f aca="false">VLOOKUP($R94,$K$6:$Q$506,6)/$C$26</f>
        <v>7.55598023610673</v>
      </c>
      <c r="U94" s="69" t="n">
        <f aca="false">VLOOKUP($R94,$K$6:$Q$506,7)/$C$26</f>
        <v>122.099358974478</v>
      </c>
      <c r="V94" s="28" t="s">
        <v>210</v>
      </c>
      <c r="W94" s="78" t="n">
        <f aca="false">G94*S94+H94*T94+I94*U94</f>
        <v>0</v>
      </c>
      <c r="X94" s="25"/>
      <c r="Y94" s="25"/>
      <c r="Z94" s="25"/>
    </row>
    <row r="95" customFormat="false" ht="15.75" hidden="false" customHeight="false" outlineLevel="0" collapsed="false">
      <c r="A95" s="25"/>
      <c r="B95" s="25"/>
      <c r="C95" s="25"/>
      <c r="D95" s="25"/>
      <c r="E95" s="25"/>
      <c r="F95" s="28" t="s">
        <v>211</v>
      </c>
      <c r="G95" s="103" t="n">
        <v>0</v>
      </c>
      <c r="H95" s="76" t="n">
        <v>0</v>
      </c>
      <c r="I95" s="77" t="n">
        <v>0</v>
      </c>
      <c r="J95" s="25"/>
      <c r="K95" s="61" t="n">
        <v>89</v>
      </c>
      <c r="L95" s="62" t="n">
        <f aca="false">$B$17+$B$18*EXP(-K95/$B$21)+$B$19*EXP(-K95/$B$22)+$B$20*EXP(-K95/$B$23)</f>
        <v>0.420770374265767</v>
      </c>
      <c r="M95" s="63" t="n">
        <f aca="false">EXP(-K95/$D$9)</f>
        <v>0.000530138173140971</v>
      </c>
      <c r="N95" s="63" t="n">
        <f aca="false">EXP(-K95/$D$8)</f>
        <v>0.441969783895822</v>
      </c>
      <c r="O95" s="64" t="n">
        <f aca="false">(K95*$B$17+$B$18*$B$21*(1-EXP(-K95/$B$21))+$B$19*$B$22*(1-EXP(-K95/$B$22))+$B$20*$B$23*(1-EXP(-K95/$B$23)))*$C$7</f>
        <v>8.1477801303839E-014</v>
      </c>
      <c r="P95" s="64" t="n">
        <f aca="false">$D$9*(1-EXP(-K95/$D$9))*$C$9</f>
        <v>2.36435853571857E-012</v>
      </c>
      <c r="Q95" s="65" t="n">
        <f aca="false">$D$8*(1-EXP(-K95/$D$8))*$C$8</f>
        <v>2.18299331445501E-011</v>
      </c>
      <c r="R95" s="66" t="n">
        <f aca="false">$B$13-K95</f>
        <v>411</v>
      </c>
      <c r="S95" s="67" t="n">
        <f aca="false">VLOOKUP($R95,$K$6:$Q$506,5)/$C$26</f>
        <v>0.860406217507485</v>
      </c>
      <c r="T95" s="68" t="n">
        <f aca="false">VLOOKUP($R95,$K$6:$Q$506,6)/$C$26</f>
        <v>7.55598023610672</v>
      </c>
      <c r="U95" s="69" t="n">
        <f aca="false">VLOOKUP($R95,$K$6:$Q$506,7)/$C$26</f>
        <v>122.073071091135</v>
      </c>
      <c r="V95" s="28" t="s">
        <v>211</v>
      </c>
      <c r="W95" s="78" t="n">
        <f aca="false">G95*S95+H95*T95+I95*U95</f>
        <v>0</v>
      </c>
      <c r="X95" s="25"/>
      <c r="Y95" s="25"/>
      <c r="Z95" s="25"/>
    </row>
    <row r="96" customFormat="false" ht="15.75" hidden="false" customHeight="false" outlineLevel="0" collapsed="false">
      <c r="A96" s="25"/>
      <c r="B96" s="25"/>
      <c r="C96" s="25"/>
      <c r="D96" s="25"/>
      <c r="E96" s="25"/>
      <c r="F96" s="28" t="s">
        <v>212</v>
      </c>
      <c r="G96" s="103" t="n">
        <v>0</v>
      </c>
      <c r="H96" s="76" t="n">
        <v>0</v>
      </c>
      <c r="I96" s="77" t="n">
        <v>0</v>
      </c>
      <c r="J96" s="25"/>
      <c r="K96" s="61" t="n">
        <v>90</v>
      </c>
      <c r="L96" s="62" t="n">
        <f aca="false">$B$17+$B$18*EXP(-K96/$B$21)+$B$19*EXP(-K96/$B$22)+$B$20*EXP(-K96/$B$23)</f>
        <v>0.419650366649899</v>
      </c>
      <c r="M96" s="63" t="n">
        <f aca="false">EXP(-K96/$D$9)</f>
        <v>0.000487062238103008</v>
      </c>
      <c r="N96" s="63" t="n">
        <f aca="false">EXP(-K96/$D$8)</f>
        <v>0.43793355834239</v>
      </c>
      <c r="O96" s="64" t="n">
        <f aca="false">(K96*$B$17+$B$18*$B$21*(1-EXP(-K96/$B$21))+$B$19*$B$22*(1-EXP(-K96/$B$22))+$B$20*$B$23*(1-EXP(-K96/$B$23)))*$C$7</f>
        <v>8.2194202825021E-014</v>
      </c>
      <c r="P96" s="64" t="n">
        <f aca="false">$D$9*(1-EXP(-K96/$D$9))*$C$9</f>
        <v>2.36446043669486E-012</v>
      </c>
      <c r="Q96" s="65" t="n">
        <f aca="false">$D$8*(1-EXP(-K96/$D$8))*$C$8</f>
        <v>2.1987828777161E-011</v>
      </c>
      <c r="R96" s="66" t="n">
        <f aca="false">$B$13-K96</f>
        <v>410</v>
      </c>
      <c r="S96" s="67" t="n">
        <f aca="false">VLOOKUP($R96,$K$6:$Q$506,5)/$C$26</f>
        <v>0.858792099701984</v>
      </c>
      <c r="T96" s="68" t="n">
        <f aca="false">VLOOKUP($R96,$K$6:$Q$506,6)/$C$26</f>
        <v>7.55598023610672</v>
      </c>
      <c r="U96" s="69" t="n">
        <f aca="false">VLOOKUP($R96,$K$6:$Q$506,7)/$C$26</f>
        <v>122.04654092486</v>
      </c>
      <c r="V96" s="28" t="s">
        <v>212</v>
      </c>
      <c r="W96" s="78" t="n">
        <f aca="false">G96*S96+H96*T96+I96*U96</f>
        <v>0</v>
      </c>
      <c r="X96" s="25"/>
      <c r="Y96" s="25"/>
      <c r="Z96" s="25"/>
    </row>
    <row r="97" customFormat="false" ht="15.75" hidden="false" customHeight="false" outlineLevel="0" collapsed="false">
      <c r="A97" s="25"/>
      <c r="B97" s="25"/>
      <c r="C97" s="25"/>
      <c r="D97" s="25"/>
      <c r="E97" s="25"/>
      <c r="F97" s="28" t="s">
        <v>213</v>
      </c>
      <c r="G97" s="103" t="n">
        <v>0</v>
      </c>
      <c r="H97" s="76" t="n">
        <v>0</v>
      </c>
      <c r="I97" s="77" t="n">
        <v>0</v>
      </c>
      <c r="J97" s="25"/>
      <c r="K97" s="61" t="n">
        <v>91</v>
      </c>
      <c r="L97" s="62" t="n">
        <f aca="false">$B$17+$B$18*EXP(-K97/$B$21)+$B$19*EXP(-K97/$B$22)+$B$20*EXP(-K97/$B$23)</f>
        <v>0.418549521501732</v>
      </c>
      <c r="M97" s="63" t="n">
        <f aca="false">EXP(-K97/$D$9)</f>
        <v>0.000447486402234288</v>
      </c>
      <c r="N97" s="63" t="n">
        <f aca="false">EXP(-K97/$D$8)</f>
        <v>0.433934193038938</v>
      </c>
      <c r="O97" s="64" t="n">
        <f aca="false">(K97*$B$17+$B$18*$B$21*(1-EXP(-K97/$B$21))+$B$19*$B$22*(1-EXP(-K97/$B$22))+$B$20*$B$23*(1-EXP(-K97/$B$23)))*$C$7</f>
        <v>8.29087112834453E-014</v>
      </c>
      <c r="P97" s="64" t="n">
        <f aca="false">$D$9*(1-EXP(-K97/$D$9))*$C$9</f>
        <v>2.36455405779232E-012</v>
      </c>
      <c r="Q97" s="65" t="n">
        <f aca="false">$D$8*(1-EXP(-K97/$D$8))*$C$8</f>
        <v>2.21442824505919E-011</v>
      </c>
      <c r="R97" s="66" t="n">
        <f aca="false">$B$13-K97</f>
        <v>409</v>
      </c>
      <c r="S97" s="67" t="n">
        <f aca="false">VLOOKUP($R97,$K$6:$Q$506,5)/$C$26</f>
        <v>0.857176887684909</v>
      </c>
      <c r="T97" s="68" t="n">
        <f aca="false">VLOOKUP($R97,$K$6:$Q$506,6)/$C$26</f>
        <v>7.55598023610672</v>
      </c>
      <c r="U97" s="69" t="n">
        <f aca="false">VLOOKUP($R97,$K$6:$Q$506,7)/$C$26</f>
        <v>122.019766242646</v>
      </c>
      <c r="V97" s="28" t="s">
        <v>213</v>
      </c>
      <c r="W97" s="78" t="n">
        <f aca="false">G97*S97+H97*T97+I97*U97</f>
        <v>0</v>
      </c>
      <c r="X97" s="25"/>
      <c r="Y97" s="25"/>
      <c r="Z97" s="25"/>
    </row>
    <row r="98" customFormat="false" ht="15.75" hidden="false" customHeight="false" outlineLevel="0" collapsed="false">
      <c r="A98" s="25"/>
      <c r="B98" s="25"/>
      <c r="C98" s="25"/>
      <c r="D98" s="25"/>
      <c r="E98" s="25"/>
      <c r="F98" s="28" t="s">
        <v>214</v>
      </c>
      <c r="G98" s="103" t="n">
        <v>0</v>
      </c>
      <c r="H98" s="76" t="n">
        <v>0</v>
      </c>
      <c r="I98" s="77" t="n">
        <v>0</v>
      </c>
      <c r="J98" s="25"/>
      <c r="K98" s="61" t="n">
        <v>92</v>
      </c>
      <c r="L98" s="62" t="n">
        <f aca="false">$B$17+$B$18*EXP(-K98/$B$21)+$B$19*EXP(-K98/$B$22)+$B$20*EXP(-K98/$B$23)</f>
        <v>0.417467349546817</v>
      </c>
      <c r="M98" s="63" t="n">
        <f aca="false">EXP(-K98/$D$9)</f>
        <v>0.000411126267896461</v>
      </c>
      <c r="N98" s="63" t="n">
        <f aca="false">EXP(-K98/$D$8)</f>
        <v>0.42997135136453</v>
      </c>
      <c r="O98" s="64" t="n">
        <f aca="false">(K98*$B$17+$B$18*$B$21*(1-EXP(-K98/$B$21))+$B$19*$B$22*(1-EXP(-K98/$B$22))+$B$20*$B$23*(1-EXP(-K98/$B$23)))*$C$7</f>
        <v>8.36213589296714E-014</v>
      </c>
      <c r="P98" s="64" t="n">
        <f aca="false">$D$9*(1-EXP(-K98/$D$9))*$C$9</f>
        <v>2.3646400717856E-012</v>
      </c>
      <c r="Q98" s="65" t="n">
        <f aca="false">$D$8*(1-EXP(-K98/$D$8))*$C$8</f>
        <v>2.22993073333281E-011</v>
      </c>
      <c r="R98" s="66" t="n">
        <f aca="false">$B$13-K98</f>
        <v>408</v>
      </c>
      <c r="S98" s="67" t="n">
        <f aca="false">VLOOKUP($R98,$K$6:$Q$506,5)/$C$26</f>
        <v>0.855560578664158</v>
      </c>
      <c r="T98" s="68" t="n">
        <f aca="false">VLOOKUP($R98,$K$6:$Q$506,6)/$C$26</f>
        <v>7.55598023610672</v>
      </c>
      <c r="U98" s="69" t="n">
        <f aca="false">VLOOKUP($R98,$K$6:$Q$506,7)/$C$26</f>
        <v>121.992744790907</v>
      </c>
      <c r="V98" s="28" t="s">
        <v>214</v>
      </c>
      <c r="W98" s="78" t="n">
        <f aca="false">G98*S98+H98*T98+I98*U98</f>
        <v>0</v>
      </c>
      <c r="X98" s="25"/>
      <c r="Y98" s="25"/>
      <c r="Z98" s="25"/>
    </row>
    <row r="99" customFormat="false" ht="15.75" hidden="false" customHeight="false" outlineLevel="0" collapsed="false">
      <c r="A99" s="25"/>
      <c r="B99" s="25"/>
      <c r="C99" s="25"/>
      <c r="D99" s="25"/>
      <c r="E99" s="25"/>
      <c r="F99" s="28" t="s">
        <v>215</v>
      </c>
      <c r="G99" s="103" t="n">
        <v>0</v>
      </c>
      <c r="H99" s="76" t="n">
        <v>0</v>
      </c>
      <c r="I99" s="77" t="n">
        <v>0</v>
      </c>
      <c r="J99" s="25"/>
      <c r="K99" s="61" t="n">
        <v>93</v>
      </c>
      <c r="L99" s="62" t="n">
        <f aca="false">$B$17+$B$18*EXP(-K99/$B$21)+$B$19*EXP(-K99/$B$22)+$B$20*EXP(-K99/$B$23)</f>
        <v>0.416403374648701</v>
      </c>
      <c r="M99" s="63" t="n">
        <f aca="false">EXP(-K99/$D$9)</f>
        <v>0.000377720545944046</v>
      </c>
      <c r="N99" s="63" t="n">
        <f aca="false">EXP(-K99/$D$8)</f>
        <v>0.42604469977237</v>
      </c>
      <c r="O99" s="64" t="n">
        <f aca="false">(K99*$B$17+$B$18*$B$21*(1-EXP(-K99/$B$21))+$B$19*$B$22*(1-EXP(-K99/$B$22))+$B$20*$B$23*(1-EXP(-K99/$B$23)))*$C$7</f>
        <v>8.43321771913597E-014</v>
      </c>
      <c r="P99" s="64" t="n">
        <f aca="false">$D$9*(1-EXP(-K99/$D$9))*$C$9</f>
        <v>2.36471909678361E-012</v>
      </c>
      <c r="Q99" s="65" t="n">
        <f aca="false">$D$8*(1-EXP(-K99/$D$8))*$C$8</f>
        <v>2.24529164735951E-011</v>
      </c>
      <c r="R99" s="66" t="n">
        <f aca="false">$B$13-K99</f>
        <v>407</v>
      </c>
      <c r="S99" s="67" t="n">
        <f aca="false">VLOOKUP($R99,$K$6:$Q$506,5)/$C$26</f>
        <v>0.853943169840146</v>
      </c>
      <c r="T99" s="68" t="n">
        <f aca="false">VLOOKUP($R99,$K$6:$Q$506,6)/$C$26</f>
        <v>7.55598023610672</v>
      </c>
      <c r="U99" s="69" t="n">
        <f aca="false">VLOOKUP($R99,$K$6:$Q$506,7)/$C$26</f>
        <v>121.965474295284</v>
      </c>
      <c r="V99" s="28" t="s">
        <v>215</v>
      </c>
      <c r="W99" s="78" t="n">
        <f aca="false">G99*S99+H99*T99+I99*U99</f>
        <v>0</v>
      </c>
      <c r="X99" s="25"/>
      <c r="Y99" s="25"/>
      <c r="Z99" s="25"/>
    </row>
    <row r="100" customFormat="false" ht="15.75" hidden="false" customHeight="false" outlineLevel="0" collapsed="false">
      <c r="A100" s="25"/>
      <c r="B100" s="25"/>
      <c r="C100" s="25"/>
      <c r="D100" s="25"/>
      <c r="E100" s="25"/>
      <c r="F100" s="28" t="s">
        <v>216</v>
      </c>
      <c r="G100" s="103" t="n">
        <v>0</v>
      </c>
      <c r="H100" s="76" t="n">
        <v>0</v>
      </c>
      <c r="I100" s="77" t="n">
        <v>0</v>
      </c>
      <c r="J100" s="25"/>
      <c r="K100" s="61" t="n">
        <v>94</v>
      </c>
      <c r="L100" s="62" t="n">
        <f aca="false">$B$17+$B$18*EXP(-K100/$B$21)+$B$19*EXP(-K100/$B$22)+$B$20*EXP(-K100/$B$23)</f>
        <v>0.415357133454337</v>
      </c>
      <c r="M100" s="63" t="n">
        <f aca="false">EXP(-K100/$D$9)</f>
        <v>0.000347029178063124</v>
      </c>
      <c r="N100" s="63" t="n">
        <f aca="false">EXP(-K100/$D$8)</f>
        <v>0.422153907761731</v>
      </c>
      <c r="O100" s="64" t="n">
        <f aca="false">(K100*$B$17+$B$18*$B$21*(1-EXP(-K100/$B$21))+$B$19*$B$22*(1-EXP(-K100/$B$22))+$B$20*$B$23*(1-EXP(-K100/$B$23)))*$C$7</f>
        <v>8.50411966953663E-014</v>
      </c>
      <c r="P100" s="64" t="n">
        <f aca="false">$D$9*(1-EXP(-K100/$D$9))*$C$9</f>
        <v>2.36479170067132E-012</v>
      </c>
      <c r="Q100" s="65" t="n">
        <f aca="false">$D$8*(1-EXP(-K100/$D$8))*$C$8</f>
        <v>2.26051228004578E-011</v>
      </c>
      <c r="R100" s="66" t="n">
        <f aca="false">$B$13-K100</f>
        <v>406</v>
      </c>
      <c r="S100" s="67" t="n">
        <f aca="false">VLOOKUP($R100,$K$6:$Q$506,5)/$C$26</f>
        <v>0.852324658405777</v>
      </c>
      <c r="T100" s="68" t="n">
        <f aca="false">VLOOKUP($R100,$K$6:$Q$506,6)/$C$26</f>
        <v>7.55598023610672</v>
      </c>
      <c r="U100" s="69" t="n">
        <f aca="false">VLOOKUP($R100,$K$6:$Q$506,7)/$C$26</f>
        <v>121.937952460459</v>
      </c>
      <c r="V100" s="28" t="s">
        <v>216</v>
      </c>
      <c r="W100" s="78" t="n">
        <f aca="false">G100*S100+H100*T100+I100*U100</f>
        <v>0</v>
      </c>
      <c r="X100" s="25"/>
      <c r="Y100" s="25"/>
      <c r="Z100" s="25"/>
    </row>
    <row r="101" customFormat="false" ht="15.75" hidden="false" customHeight="false" outlineLevel="0" collapsed="false">
      <c r="A101" s="25"/>
      <c r="B101" s="25"/>
      <c r="C101" s="25"/>
      <c r="D101" s="25"/>
      <c r="E101" s="25"/>
      <c r="F101" s="28" t="s">
        <v>217</v>
      </c>
      <c r="G101" s="103" t="n">
        <v>0</v>
      </c>
      <c r="H101" s="76" t="n">
        <v>0</v>
      </c>
      <c r="I101" s="77" t="n">
        <v>0</v>
      </c>
      <c r="J101" s="25"/>
      <c r="K101" s="61" t="n">
        <v>95</v>
      </c>
      <c r="L101" s="62" t="n">
        <f aca="false">$B$17+$B$18*EXP(-K101/$B$21)+$B$19*EXP(-K101/$B$22)+$B$20*EXP(-K101/$B$23)</f>
        <v>0.414328175049081</v>
      </c>
      <c r="M101" s="63" t="n">
        <f aca="false">EXP(-K101/$D$9)</f>
        <v>0.000318831611677823</v>
      </c>
      <c r="N101" s="63" t="n">
        <f aca="false">EXP(-K101/$D$8)</f>
        <v>0.418298647850138</v>
      </c>
      <c r="O101" s="64" t="n">
        <f aca="false">(K101*$B$17+$B$18*$B$21*(1-EXP(-K101/$B$21))+$B$19*$B$22*(1-EXP(-K101/$B$22))+$B$20*$B$23*(1-EXP(-K101/$B$23)))*$C$7</f>
        <v>8.57484472892415E-014</v>
      </c>
      <c r="P101" s="64" t="n">
        <f aca="false">$D$9*(1-EXP(-K101/$D$9))*$C$9</f>
        <v>2.36485840519071E-012</v>
      </c>
      <c r="Q101" s="65" t="n">
        <f aca="false">$D$8*(1-EXP(-K101/$D$8))*$C$8</f>
        <v>2.27559391249079E-011</v>
      </c>
      <c r="R101" s="66" t="n">
        <f aca="false">$B$13-K101</f>
        <v>405</v>
      </c>
      <c r="S101" s="67" t="n">
        <f aca="false">VLOOKUP($R101,$K$6:$Q$506,5)/$C$26</f>
        <v>0.850705041546412</v>
      </c>
      <c r="T101" s="68" t="n">
        <f aca="false">VLOOKUP($R101,$K$6:$Q$506,6)/$C$26</f>
        <v>7.55598023610672</v>
      </c>
      <c r="U101" s="69" t="n">
        <f aca="false">VLOOKUP($R101,$K$6:$Q$506,7)/$C$26</f>
        <v>121.910176969957</v>
      </c>
      <c r="V101" s="28" t="s">
        <v>217</v>
      </c>
      <c r="W101" s="78" t="n">
        <f aca="false">G101*S101+H101*T101+I101*U101</f>
        <v>0</v>
      </c>
      <c r="X101" s="25"/>
      <c r="Y101" s="25"/>
      <c r="Z101" s="25"/>
    </row>
    <row r="102" customFormat="false" ht="15.75" hidden="false" customHeight="false" outlineLevel="0" collapsed="false">
      <c r="A102" s="25"/>
      <c r="B102" s="25"/>
      <c r="C102" s="25"/>
      <c r="D102" s="25"/>
      <c r="E102" s="25"/>
      <c r="F102" s="28" t="s">
        <v>218</v>
      </c>
      <c r="G102" s="103" t="n">
        <v>0</v>
      </c>
      <c r="H102" s="76" t="n">
        <v>0</v>
      </c>
      <c r="I102" s="77" t="n">
        <v>0</v>
      </c>
      <c r="J102" s="25"/>
      <c r="K102" s="61" t="n">
        <v>96</v>
      </c>
      <c r="L102" s="62" t="n">
        <f aca="false">$B$17+$B$18*EXP(-K102/$B$21)+$B$19*EXP(-K102/$B$22)+$B$20*EXP(-K102/$B$23)</f>
        <v>0.413316060621021</v>
      </c>
      <c r="M102" s="63" t="n">
        <f aca="false">EXP(-K102/$D$9)</f>
        <v>0.000292925215027848</v>
      </c>
      <c r="N102" s="63" t="n">
        <f aca="false">EXP(-K102/$D$8)</f>
        <v>0.414478595545801</v>
      </c>
      <c r="O102" s="64" t="n">
        <f aca="false">(K102*$B$17+$B$18*$B$21*(1-EXP(-K102/$B$21))+$B$19*$B$22*(1-EXP(-K102/$B$22))+$B$20*$B$23*(1-EXP(-K102/$B$23)))*$C$7</f>
        <v>8.64539580621485E-014</v>
      </c>
      <c r="P102" s="64" t="n">
        <f aca="false">$D$9*(1-EXP(-K102/$D$9))*$C$9</f>
        <v>2.36491968969001E-012</v>
      </c>
      <c r="Q102" s="65" t="n">
        <f aca="false">$D$8*(1-EXP(-K102/$D$8))*$C$8</f>
        <v>2.29053781409428E-011</v>
      </c>
      <c r="R102" s="66" t="n">
        <f aca="false">$B$13-K102</f>
        <v>404</v>
      </c>
      <c r="S102" s="67" t="n">
        <f aca="false">VLOOKUP($R102,$K$6:$Q$506,5)/$C$26</f>
        <v>0.849084316439835</v>
      </c>
      <c r="T102" s="68" t="n">
        <f aca="false">VLOOKUP($R102,$K$6:$Q$506,6)/$C$26</f>
        <v>7.55598023610672</v>
      </c>
      <c r="U102" s="69" t="n">
        <f aca="false">VLOOKUP($R102,$K$6:$Q$506,7)/$C$26</f>
        <v>121.882145485955</v>
      </c>
      <c r="V102" s="28" t="s">
        <v>218</v>
      </c>
      <c r="W102" s="78" t="n">
        <f aca="false">G102*S102+H102*T102+I102*U102</f>
        <v>0</v>
      </c>
      <c r="X102" s="25"/>
      <c r="Y102" s="25"/>
      <c r="Z102" s="25"/>
    </row>
    <row r="103" customFormat="false" ht="15.75" hidden="false" customHeight="false" outlineLevel="0" collapsed="false">
      <c r="A103" s="25"/>
      <c r="B103" s="25"/>
      <c r="C103" s="25"/>
      <c r="D103" s="25"/>
      <c r="E103" s="25"/>
      <c r="F103" s="28" t="s">
        <v>219</v>
      </c>
      <c r="G103" s="103" t="n">
        <v>0</v>
      </c>
      <c r="H103" s="76" t="n">
        <v>0</v>
      </c>
      <c r="I103" s="77" t="n">
        <v>0</v>
      </c>
      <c r="J103" s="25"/>
      <c r="K103" s="61" t="n">
        <v>97</v>
      </c>
      <c r="L103" s="62" t="n">
        <f aca="false">$B$17+$B$18*EXP(-K103/$B$21)+$B$19*EXP(-K103/$B$22)+$B$20*EXP(-K103/$B$23)</f>
        <v>0.412320363134383</v>
      </c>
      <c r="M103" s="63" t="n">
        <f aca="false">EXP(-K103/$D$9)</f>
        <v>0.00026912382102756</v>
      </c>
      <c r="N103" s="63" t="n">
        <f aca="false">EXP(-K103/$D$8)</f>
        <v>0.410693429320304</v>
      </c>
      <c r="O103" s="64" t="n">
        <f aca="false">(K103*$B$17+$B$18*$B$21*(1-EXP(-K103/$B$21))+$B$19*$B$22*(1-EXP(-K103/$B$22))+$B$20*$B$23*(1-EXP(-K103/$B$23)))*$C$7</f>
        <v>8.71577573652171E-014</v>
      </c>
      <c r="P103" s="64" t="n">
        <f aca="false">$D$9*(1-EXP(-K103/$D$9))*$C$9</f>
        <v>2.36497599456844E-012</v>
      </c>
      <c r="Q103" s="65" t="n">
        <f aca="false">$D$8*(1-EXP(-K103/$D$8))*$C$8</f>
        <v>2.30534524266338E-011</v>
      </c>
      <c r="R103" s="66" t="n">
        <f aca="false">$B$13-K103</f>
        <v>403</v>
      </c>
      <c r="S103" s="67" t="n">
        <f aca="false">VLOOKUP($R103,$K$6:$Q$506,5)/$C$26</f>
        <v>0.84746248025623</v>
      </c>
      <c r="T103" s="68" t="n">
        <f aca="false">VLOOKUP($R103,$K$6:$Q$506,6)/$C$26</f>
        <v>7.55598023610672</v>
      </c>
      <c r="U103" s="69" t="n">
        <f aca="false">VLOOKUP($R103,$K$6:$Q$506,7)/$C$26</f>
        <v>121.853855649082</v>
      </c>
      <c r="V103" s="28" t="s">
        <v>219</v>
      </c>
      <c r="W103" s="78" t="n">
        <f aca="false">G103*S103+H103*T103+I103*U103</f>
        <v>0</v>
      </c>
      <c r="X103" s="25"/>
      <c r="Y103" s="25"/>
      <c r="Z103" s="25"/>
    </row>
    <row r="104" customFormat="false" ht="15.75" hidden="false" customHeight="false" outlineLevel="0" collapsed="false">
      <c r="A104" s="25"/>
      <c r="B104" s="25"/>
      <c r="C104" s="25"/>
      <c r="D104" s="25"/>
      <c r="E104" s="25"/>
      <c r="F104" s="28" t="s">
        <v>220</v>
      </c>
      <c r="G104" s="103" t="n">
        <v>0</v>
      </c>
      <c r="H104" s="76" t="n">
        <v>0</v>
      </c>
      <c r="I104" s="77" t="n">
        <v>0</v>
      </c>
      <c r="J104" s="25"/>
      <c r="K104" s="61" t="n">
        <v>98</v>
      </c>
      <c r="L104" s="62" t="n">
        <f aca="false">$B$17+$B$18*EXP(-K104/$B$21)+$B$19*EXP(-K104/$B$22)+$B$20*EXP(-K104/$B$23)</f>
        <v>0.411340667011757</v>
      </c>
      <c r="M104" s="63" t="n">
        <f aca="false">EXP(-K104/$D$9)</f>
        <v>0.000247256389442571</v>
      </c>
      <c r="N104" s="63" t="n">
        <f aca="false">EXP(-K104/$D$8)</f>
        <v>0.406942830581545</v>
      </c>
      <c r="O104" s="64" t="n">
        <f aca="false">(K104*$B$17+$B$18*$B$21*(1-EXP(-K104/$B$21))+$B$19*$B$22*(1-EXP(-K104/$B$22))+$B$20*$B$23*(1-EXP(-K104/$B$23)))*$C$7</f>
        <v>8.78598728313484E-014</v>
      </c>
      <c r="P104" s="64" t="n">
        <f aca="false">$D$9*(1-EXP(-K104/$D$9))*$C$9</f>
        <v>2.36502772444094E-012</v>
      </c>
      <c r="Q104" s="65" t="n">
        <f aca="false">$D$8*(1-EXP(-K104/$D$8))*$C$8</f>
        <v>2.32001744451846E-011</v>
      </c>
      <c r="R104" s="66" t="n">
        <f aca="false">$B$13-K104</f>
        <v>402</v>
      </c>
      <c r="S104" s="67" t="n">
        <f aca="false">VLOOKUP($R104,$K$6:$Q$506,5)/$C$26</f>
        <v>0.845839530158142</v>
      </c>
      <c r="T104" s="68" t="n">
        <f aca="false">VLOOKUP($R104,$K$6:$Q$506,6)/$C$26</f>
        <v>7.55598023610672</v>
      </c>
      <c r="U104" s="69" t="n">
        <f aca="false">VLOOKUP($R104,$K$6:$Q$506,7)/$C$26</f>
        <v>121.825305078223</v>
      </c>
      <c r="V104" s="28" t="s">
        <v>220</v>
      </c>
      <c r="W104" s="78" t="n">
        <f aca="false">G104*S104+H104*T104+I104*U104</f>
        <v>0</v>
      </c>
      <c r="X104" s="25"/>
      <c r="Y104" s="25"/>
      <c r="Z104" s="25"/>
    </row>
    <row r="105" customFormat="false" ht="15.75" hidden="false" customHeight="false" outlineLevel="0" collapsed="false">
      <c r="A105" s="25"/>
      <c r="B105" s="25"/>
      <c r="C105" s="25"/>
      <c r="D105" s="25"/>
      <c r="E105" s="25"/>
      <c r="F105" s="28" t="s">
        <v>221</v>
      </c>
      <c r="G105" s="103" t="n">
        <v>0</v>
      </c>
      <c r="H105" s="76" t="n">
        <v>0</v>
      </c>
      <c r="I105" s="77" t="n">
        <v>0</v>
      </c>
      <c r="J105" s="25"/>
      <c r="K105" s="61" t="n">
        <v>99</v>
      </c>
      <c r="L105" s="62" t="n">
        <f aca="false">$B$17+$B$18*EXP(-K105/$B$21)+$B$19*EXP(-K105/$B$22)+$B$20*EXP(-K105/$B$23)</f>
        <v>0.410376567824914</v>
      </c>
      <c r="M105" s="63" t="n">
        <f aca="false">EXP(-K105/$D$9)</f>
        <v>0.00022716577777006</v>
      </c>
      <c r="N105" s="63" t="n">
        <f aca="false">EXP(-K105/$D$8)</f>
        <v>0.403226483646918</v>
      </c>
      <c r="O105" s="64" t="n">
        <f aca="false">(K105*$B$17+$B$18*$B$21*(1-EXP(-K105/$B$21))+$B$19*$B$22*(1-EXP(-K105/$B$22))+$B$20*$B$23*(1-EXP(-K105/$B$23)))*$C$7</f>
        <v>8.8560331394485E-014</v>
      </c>
      <c r="P105" s="64" t="n">
        <f aca="false">$D$9*(1-EXP(-K105/$D$9))*$C$9</f>
        <v>2.3650752510458E-012</v>
      </c>
      <c r="Q105" s="65" t="n">
        <f aca="false">$D$8*(1-EXP(-K105/$D$8))*$C$8</f>
        <v>2.33455565459806E-011</v>
      </c>
      <c r="R105" s="66" t="n">
        <f aca="false">$B$13-K105</f>
        <v>401</v>
      </c>
      <c r="S105" s="67" t="n">
        <f aca="false">VLOOKUP($R105,$K$6:$Q$506,5)/$C$26</f>
        <v>0.844215463300448</v>
      </c>
      <c r="T105" s="68" t="n">
        <f aca="false">VLOOKUP($R105,$K$6:$Q$506,6)/$C$26</f>
        <v>7.55598023610672</v>
      </c>
      <c r="U105" s="69" t="n">
        <f aca="false">VLOOKUP($R105,$K$6:$Q$506,7)/$C$26</f>
        <v>121.796491370315</v>
      </c>
      <c r="V105" s="28" t="s">
        <v>221</v>
      </c>
      <c r="W105" s="78" t="n">
        <f aca="false">G105*S105+H105*T105+I105*U105</f>
        <v>0</v>
      </c>
      <c r="X105" s="25"/>
      <c r="Y105" s="25"/>
      <c r="Z105" s="25"/>
    </row>
    <row r="106" customFormat="false" ht="15.75" hidden="false" customHeight="false" outlineLevel="0" collapsed="false">
      <c r="A106" s="25"/>
      <c r="B106" s="25"/>
      <c r="C106" s="25"/>
      <c r="D106" s="25"/>
      <c r="E106" s="25"/>
      <c r="F106" s="28" t="s">
        <v>222</v>
      </c>
      <c r="G106" s="103" t="n">
        <v>0</v>
      </c>
      <c r="H106" s="76" t="n">
        <v>0</v>
      </c>
      <c r="I106" s="77" t="n">
        <v>0</v>
      </c>
      <c r="J106" s="25"/>
      <c r="K106" s="61" t="n">
        <v>100</v>
      </c>
      <c r="L106" s="62" t="n">
        <f aca="false">$B$17+$B$18*EXP(-K106/$B$21)+$B$19*EXP(-K106/$B$22)+$B$20*EXP(-K106/$B$23)</f>
        <v>0.409427671993974</v>
      </c>
      <c r="M106" s="63" t="n">
        <f aca="false">EXP(-K106/$D$9)</f>
        <v>0.000208707611990194</v>
      </c>
      <c r="N106" s="63" t="n">
        <f aca="false">EXP(-K106/$D$8)</f>
        <v>0.399544075716742</v>
      </c>
      <c r="O106" s="64" t="n">
        <f aca="false">(K106*$B$17+$B$18*$B$21*(1-EXP(-K106/$B$21))+$B$19*$B$22*(1-EXP(-K106/$B$22))+$B$20*$B$23*(1-EXP(-K106/$B$23)))*$C$7</f>
        <v>8.92591593083618E-014</v>
      </c>
      <c r="P106" s="64" t="n">
        <f aca="false">$D$9*(1-EXP(-K106/$D$9))*$C$9</f>
        <v>2.36511891591603E-012</v>
      </c>
      <c r="Q106" s="65" t="n">
        <f aca="false">$D$8*(1-EXP(-K106/$D$8))*$C$8</f>
        <v>2.34896109656282E-011</v>
      </c>
      <c r="R106" s="66" t="n">
        <f aca="false">$B$13-K106</f>
        <v>400</v>
      </c>
      <c r="S106" s="67" t="n">
        <f aca="false">VLOOKUP($R106,$K$6:$Q$506,5)/$C$26</f>
        <v>0.842590276830326</v>
      </c>
      <c r="T106" s="68" t="n">
        <f aca="false">VLOOKUP($R106,$K$6:$Q$506,6)/$C$26</f>
        <v>7.55598023610672</v>
      </c>
      <c r="U106" s="69" t="n">
        <f aca="false">VLOOKUP($R106,$K$6:$Q$506,7)/$C$26</f>
        <v>121.767412100151</v>
      </c>
      <c r="V106" s="28" t="s">
        <v>222</v>
      </c>
      <c r="W106" s="78" t="n">
        <f aca="false">G106*S106+H106*T106+I106*U106</f>
        <v>0</v>
      </c>
      <c r="X106" s="25"/>
      <c r="Y106" s="25"/>
      <c r="Z106" s="25"/>
    </row>
    <row r="107" customFormat="false" ht="15.75" hidden="false" customHeight="false" outlineLevel="0" collapsed="false">
      <c r="A107" s="25"/>
      <c r="B107" s="25"/>
      <c r="C107" s="25"/>
      <c r="D107" s="25"/>
      <c r="E107" s="25"/>
      <c r="F107" s="28" t="s">
        <v>225</v>
      </c>
      <c r="G107" s="103" t="n">
        <v>0</v>
      </c>
      <c r="H107" s="76" t="n">
        <v>0</v>
      </c>
      <c r="I107" s="77" t="n">
        <v>0</v>
      </c>
      <c r="J107" s="25"/>
      <c r="K107" s="61" t="n">
        <v>101</v>
      </c>
      <c r="L107" s="62" t="n">
        <f aca="false">$B$17+$B$18*EXP(-K107/$B$21)+$B$19*EXP(-K107/$B$22)+$B$20*EXP(-K107/$B$23)</f>
        <v>0.4084935964947</v>
      </c>
      <c r="M107" s="63" t="n">
        <f aca="false">EXP(-K107/$D$9)</f>
        <v>0.000191749249073688</v>
      </c>
      <c r="N107" s="63" t="n">
        <f aca="false">EXP(-K107/$D$8)</f>
        <v>0.395895296847935</v>
      </c>
      <c r="O107" s="64" t="n">
        <f aca="false">(K107*$B$17+$B$18*$B$21*(1-EXP(-K107/$B$21))+$B$19*$B$22*(1-EXP(-K107/$B$22))+$B$20*$B$23*(1-EXP(-K107/$B$23)))*$C$7</f>
        <v>8.99563821647495E-014</v>
      </c>
      <c r="P107" s="64" t="n">
        <f aca="false">$D$9*(1-EXP(-K107/$D$9))*$C$9</f>
        <v>2.36515903283366E-012</v>
      </c>
      <c r="Q107" s="65" t="n">
        <f aca="false">$D$8*(1-EXP(-K107/$D$8))*$C$8</f>
        <v>2.36323498289847E-011</v>
      </c>
      <c r="R107" s="66" t="n">
        <f aca="false">$B$13-K107</f>
        <v>399</v>
      </c>
      <c r="S107" s="67" t="n">
        <f aca="false">VLOOKUP($R107,$K$6:$Q$506,5)/$C$26</f>
        <v>0.840963967887219</v>
      </c>
      <c r="T107" s="68" t="n">
        <f aca="false">VLOOKUP($R107,$K$6:$Q$506,6)/$C$26</f>
        <v>7.55598023610671</v>
      </c>
      <c r="U107" s="69" t="n">
        <f aca="false">VLOOKUP($R107,$K$6:$Q$506,7)/$C$26</f>
        <v>121.738064820169</v>
      </c>
      <c r="V107" s="28" t="s">
        <v>225</v>
      </c>
      <c r="W107" s="78" t="n">
        <f aca="false">G107*S107+H107*T107+I107*U107</f>
        <v>0</v>
      </c>
      <c r="X107" s="25"/>
      <c r="Y107" s="25"/>
      <c r="Z107" s="25"/>
    </row>
    <row r="108" customFormat="false" ht="15.75" hidden="false" customHeight="false" outlineLevel="0" collapsed="false">
      <c r="A108" s="25"/>
      <c r="B108" s="25"/>
      <c r="C108" s="25"/>
      <c r="D108" s="25"/>
      <c r="E108" s="25"/>
      <c r="F108" s="28" t="s">
        <v>226</v>
      </c>
      <c r="G108" s="103" t="n">
        <v>0</v>
      </c>
      <c r="H108" s="76" t="n">
        <v>0</v>
      </c>
      <c r="I108" s="77" t="n">
        <v>0</v>
      </c>
      <c r="J108" s="25"/>
      <c r="K108" s="61" t="n">
        <v>102</v>
      </c>
      <c r="L108" s="62" t="n">
        <f aca="false">$B$17+$B$18*EXP(-K108/$B$21)+$B$19*EXP(-K108/$B$22)+$B$20*EXP(-K108/$B$23)</f>
        <v>0.407573968573694</v>
      </c>
      <c r="M108" s="63" t="n">
        <f aca="false">EXP(-K108/$D$9)</f>
        <v>0.000176168823789957</v>
      </c>
      <c r="N108" s="63" t="n">
        <f aca="false">EXP(-K108/$D$8)</f>
        <v>0.392279839927925</v>
      </c>
      <c r="O108" s="64" t="n">
        <f aca="false">(K108*$B$17+$B$18*$B$21*(1-EXP(-K108/$B$21))+$B$19*$B$22*(1-EXP(-K108/$B$22))+$B$20*$B$23*(1-EXP(-K108/$B$23)))*$C$7</f>
        <v>9.06520249112074E-014</v>
      </c>
      <c r="P108" s="64" t="n">
        <f aca="false">$D$9*(1-EXP(-K108/$D$9))*$C$9</f>
        <v>2.3651958900846E-012</v>
      </c>
      <c r="Q108" s="65" t="n">
        <f aca="false">$D$8*(1-EXP(-K108/$D$8))*$C$8</f>
        <v>2.3773785150179E-011</v>
      </c>
      <c r="R108" s="66" t="n">
        <f aca="false">$B$13-K108</f>
        <v>398</v>
      </c>
      <c r="S108" s="67" t="n">
        <f aca="false">VLOOKUP($R108,$K$6:$Q$506,5)/$C$26</f>
        <v>0.839336533602804</v>
      </c>
      <c r="T108" s="68" t="n">
        <f aca="false">VLOOKUP($R108,$K$6:$Q$506,6)/$C$26</f>
        <v>7.55598023610671</v>
      </c>
      <c r="U108" s="69" t="n">
        <f aca="false">VLOOKUP($R108,$K$6:$Q$506,7)/$C$26</f>
        <v>121.70844706025</v>
      </c>
      <c r="V108" s="28" t="s">
        <v>226</v>
      </c>
      <c r="W108" s="78" t="n">
        <f aca="false">G108*S108+H108*T108+I108*U108</f>
        <v>0</v>
      </c>
      <c r="X108" s="25"/>
      <c r="Y108" s="25"/>
      <c r="Z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8" t="s">
        <v>227</v>
      </c>
      <c r="G109" s="103" t="n">
        <v>0</v>
      </c>
      <c r="H109" s="76" t="n">
        <v>0</v>
      </c>
      <c r="I109" s="77" t="n">
        <v>0</v>
      </c>
      <c r="J109" s="25"/>
      <c r="K109" s="61" t="n">
        <v>103</v>
      </c>
      <c r="L109" s="62" t="n">
        <f aca="false">$B$17+$B$18*EXP(-K109/$B$21)+$B$19*EXP(-K109/$B$22)+$B$20*EXP(-K109/$B$23)</f>
        <v>0.406668425471293</v>
      </c>
      <c r="M109" s="63" t="n">
        <f aca="false">EXP(-K109/$D$9)</f>
        <v>0.000161854372966072</v>
      </c>
      <c r="N109" s="63" t="n">
        <f aca="false">EXP(-K109/$D$8)</f>
        <v>0.388697400648804</v>
      </c>
      <c r="O109" s="64" t="n">
        <f aca="false">(K109*$B$17+$B$18*$B$21*(1-EXP(-K109/$B$21))+$B$19*$B$22*(1-EXP(-K109/$B$22))+$B$20*$B$23*(1-EXP(-K109/$B$23)))*$C$7</f>
        <v>9.13461118683565E-014</v>
      </c>
      <c r="P109" s="64" t="n">
        <f aca="false">$D$9*(1-EXP(-K109/$D$9))*$C$9</f>
        <v>2.36522975253037E-012</v>
      </c>
      <c r="Q109" s="65" t="n">
        <f aca="false">$D$8*(1-EXP(-K109/$D$8))*$C$8</f>
        <v>2.39139288336225E-011</v>
      </c>
      <c r="R109" s="66" t="n">
        <f aca="false">$B$13-K109</f>
        <v>397</v>
      </c>
      <c r="S109" s="67" t="n">
        <f aca="false">VLOOKUP($R109,$K$6:$Q$506,5)/$C$26</f>
        <v>0.837707971100957</v>
      </c>
      <c r="T109" s="68" t="n">
        <f aca="false">VLOOKUP($R109,$K$6:$Q$506,6)/$C$26</f>
        <v>7.55598023610671</v>
      </c>
      <c r="U109" s="69" t="n">
        <f aca="false">VLOOKUP($R109,$K$6:$Q$506,7)/$C$26</f>
        <v>121.678556327508</v>
      </c>
      <c r="V109" s="28" t="s">
        <v>227</v>
      </c>
      <c r="W109" s="78" t="n">
        <f aca="false">G109*S109+H109*T109+I109*U109</f>
        <v>0</v>
      </c>
      <c r="X109" s="25"/>
      <c r="Y109" s="25"/>
      <c r="Z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8" t="s">
        <v>228</v>
      </c>
      <c r="G110" s="103" t="n">
        <v>0</v>
      </c>
      <c r="H110" s="76" t="n">
        <v>0</v>
      </c>
      <c r="I110" s="77" t="n">
        <v>0</v>
      </c>
      <c r="J110" s="25"/>
      <c r="K110" s="61" t="n">
        <v>104</v>
      </c>
      <c r="L110" s="62" t="n">
        <f aca="false">$B$17+$B$18*EXP(-K110/$B$21)+$B$19*EXP(-K110/$B$22)+$B$20*EXP(-K110/$B$23)</f>
        <v>0.405776614151939</v>
      </c>
      <c r="M110" s="63" t="n">
        <f aca="false">EXP(-K110/$D$9)</f>
        <v>0.000148703030903325</v>
      </c>
      <c r="N110" s="63" t="n">
        <f aca="false">EXP(-K110/$D$8)</f>
        <v>0.385147677481708</v>
      </c>
      <c r="O110" s="64" t="n">
        <f aca="false">(K110*$B$17+$B$18*$B$21*(1-EXP(-K110/$B$21))+$B$19*$B$22*(1-EXP(-K110/$B$22))+$B$20*$B$23*(1-EXP(-K110/$B$23)))*$C$7</f>
        <v>9.20386667466862E-014</v>
      </c>
      <c r="P110" s="64" t="n">
        <f aca="false">$D$9*(1-EXP(-K110/$D$9))*$C$9</f>
        <v>2.36526086351135E-012</v>
      </c>
      <c r="Q110" s="65" t="n">
        <f aca="false">$D$8*(1-EXP(-K110/$D$8))*$C$8</f>
        <v>2.40527926750115E-011</v>
      </c>
      <c r="R110" s="66" t="n">
        <f aca="false">$B$13-K110</f>
        <v>396</v>
      </c>
      <c r="S110" s="67" t="n">
        <f aca="false">VLOOKUP($R110,$K$6:$Q$506,5)/$C$26</f>
        <v>0.836078277497722</v>
      </c>
      <c r="T110" s="68" t="n">
        <f aca="false">VLOOKUP($R110,$K$6:$Q$506,6)/$C$26</f>
        <v>7.55598023610671</v>
      </c>
      <c r="U110" s="69" t="n">
        <f aca="false">VLOOKUP($R110,$K$6:$Q$506,7)/$C$26</f>
        <v>121.648390106083</v>
      </c>
      <c r="V110" s="28" t="s">
        <v>228</v>
      </c>
      <c r="W110" s="78" t="n">
        <f aca="false">G110*S110+H110*T110+I110*U110</f>
        <v>0</v>
      </c>
      <c r="X110" s="25"/>
      <c r="Y110" s="25"/>
      <c r="Z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8" t="s">
        <v>229</v>
      </c>
      <c r="G111" s="103" t="n">
        <v>0</v>
      </c>
      <c r="H111" s="76" t="n">
        <v>0</v>
      </c>
      <c r="I111" s="77" t="n">
        <v>0</v>
      </c>
      <c r="J111" s="25"/>
      <c r="K111" s="61" t="n">
        <v>105</v>
      </c>
      <c r="L111" s="62" t="n">
        <f aca="false">$B$17+$B$18*EXP(-K111/$B$21)+$B$19*EXP(-K111/$B$22)+$B$20*EXP(-K111/$B$23)</f>
        <v>0.404898191041831</v>
      </c>
      <c r="M111" s="63" t="n">
        <f aca="false">EXP(-K111/$D$9)</f>
        <v>0.000136620290169549</v>
      </c>
      <c r="N111" s="63" t="n">
        <f aca="false">EXP(-K111/$D$8)</f>
        <v>0.381630371651446</v>
      </c>
      <c r="O111" s="64" t="n">
        <f aca="false">(K111*$B$17+$B$18*$B$21*(1-EXP(-K111/$B$21))+$B$19*$B$22*(1-EXP(-K111/$B$22))+$B$20*$B$23*(1-EXP(-K111/$B$23)))*$C$7</f>
        <v>9.27297126629086E-014</v>
      </c>
      <c r="P111" s="64" t="n">
        <f aca="false">$D$9*(1-EXP(-K111/$D$9))*$C$9</f>
        <v>2.36528944659552E-012</v>
      </c>
      <c r="Q111" s="65" t="n">
        <f aca="false">$D$8*(1-EXP(-K111/$D$8))*$C$8</f>
        <v>2.41903883623197E-011</v>
      </c>
      <c r="R111" s="66" t="n">
        <f aca="false">$B$13-K111</f>
        <v>395</v>
      </c>
      <c r="S111" s="67" t="n">
        <f aca="false">VLOOKUP($R111,$K$6:$Q$506,5)/$C$26</f>
        <v>0.834447449901272</v>
      </c>
      <c r="T111" s="68" t="n">
        <f aca="false">VLOOKUP($R111,$K$6:$Q$506,6)/$C$26</f>
        <v>7.55598023610671</v>
      </c>
      <c r="U111" s="69" t="n">
        <f aca="false">VLOOKUP($R111,$K$6:$Q$506,7)/$C$26</f>
        <v>121.617945856926</v>
      </c>
      <c r="V111" s="28" t="s">
        <v>229</v>
      </c>
      <c r="W111" s="78" t="n">
        <f aca="false">G111*S111+H111*T111+I111*U111</f>
        <v>0</v>
      </c>
      <c r="X111" s="25"/>
      <c r="Y111" s="25"/>
      <c r="Z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8" t="s">
        <v>230</v>
      </c>
      <c r="G112" s="103" t="n">
        <v>0</v>
      </c>
      <c r="H112" s="76" t="n">
        <v>0</v>
      </c>
      <c r="I112" s="77" t="n">
        <v>0</v>
      </c>
      <c r="J112" s="25"/>
      <c r="K112" s="61" t="n">
        <v>106</v>
      </c>
      <c r="L112" s="62" t="n">
        <f aca="false">$B$17+$B$18*EXP(-K112/$B$21)+$B$19*EXP(-K112/$B$22)+$B$20*EXP(-K112/$B$23)</f>
        <v>0.404032821773666</v>
      </c>
      <c r="M112" s="63" t="n">
        <f aca="false">EXP(-K112/$D$9)</f>
        <v>0.000125519322455145</v>
      </c>
      <c r="N112" s="63" t="n">
        <f aca="false">EXP(-K112/$D$8)</f>
        <v>0.378145187111345</v>
      </c>
      <c r="O112" s="64" t="n">
        <f aca="false">(K112*$B$17+$B$18*$B$21*(1-EXP(-K112/$B$21))+$B$19*$B$22*(1-EXP(-K112/$B$22))+$B$20*$B$23*(1-EXP(-K112/$B$23)))*$C$7</f>
        <v>9.34192721558704E-014</v>
      </c>
      <c r="P112" s="64" t="n">
        <f aca="false">$D$9*(1-EXP(-K112/$D$9))*$C$9</f>
        <v>2.36531570718503E-012</v>
      </c>
      <c r="Q112" s="65" t="n">
        <f aca="false">$D$8*(1-EXP(-K112/$D$8))*$C$8</f>
        <v>2.43267274767819E-011</v>
      </c>
      <c r="R112" s="66" t="n">
        <f aca="false">$B$13-K112</f>
        <v>394</v>
      </c>
      <c r="S112" s="67" t="n">
        <f aca="false">VLOOKUP($R112,$K$6:$Q$506,5)/$C$26</f>
        <v>0.832815485411874</v>
      </c>
      <c r="T112" s="68" t="n">
        <f aca="false">VLOOKUP($R112,$K$6:$Q$506,6)/$C$26</f>
        <v>7.55598023610671</v>
      </c>
      <c r="U112" s="69" t="n">
        <f aca="false">VLOOKUP($R112,$K$6:$Q$506,7)/$C$26</f>
        <v>121.587221017589</v>
      </c>
      <c r="V112" s="28" t="s">
        <v>230</v>
      </c>
      <c r="W112" s="78" t="n">
        <f aca="false">G112*S112+H112*T112+I112*U112</f>
        <v>0</v>
      </c>
      <c r="X112" s="25"/>
      <c r="Y112" s="25"/>
      <c r="Z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8" t="s">
        <v>231</v>
      </c>
      <c r="G113" s="103" t="n">
        <v>0</v>
      </c>
      <c r="H113" s="76" t="n">
        <v>0</v>
      </c>
      <c r="I113" s="77" t="n">
        <v>0</v>
      </c>
      <c r="J113" s="25"/>
      <c r="K113" s="61" t="n">
        <v>107</v>
      </c>
      <c r="L113" s="62" t="n">
        <f aca="false">$B$17+$B$18*EXP(-K113/$B$21)+$B$19*EXP(-K113/$B$22)+$B$20*EXP(-K113/$B$23)</f>
        <v>0.403180180938266</v>
      </c>
      <c r="M113" s="63" t="n">
        <f aca="false">EXP(-K113/$D$9)</f>
        <v>0.00011532035461238</v>
      </c>
      <c r="N113" s="63" t="n">
        <f aca="false">EXP(-K113/$D$8)</f>
        <v>0.374691830518339</v>
      </c>
      <c r="O113" s="64" t="n">
        <f aca="false">(K113*$B$17+$B$18*$B$21*(1-EXP(-K113/$B$21))+$B$19*$B$22*(1-EXP(-K113/$B$22))+$B$20*$B$23*(1-EXP(-K113/$B$23)))*$C$7</f>
        <v>9.41073672020366E-014</v>
      </c>
      <c r="P113" s="64" t="n">
        <f aca="false">$D$9*(1-EXP(-K113/$D$9))*$C$9</f>
        <v>2.36533983399225E-012</v>
      </c>
      <c r="Q113" s="65" t="n">
        <f aca="false">$D$8*(1-EXP(-K113/$D$8))*$C$8</f>
        <v>2.44618214938692E-011</v>
      </c>
      <c r="R113" s="66" t="n">
        <f aca="false">$B$13-K113</f>
        <v>393</v>
      </c>
      <c r="S113" s="67" t="n">
        <f aca="false">VLOOKUP($R113,$K$6:$Q$506,5)/$C$26</f>
        <v>0.831182381121859</v>
      </c>
      <c r="T113" s="68" t="n">
        <f aca="false">VLOOKUP($R113,$K$6:$Q$506,6)/$C$26</f>
        <v>7.5559802361067</v>
      </c>
      <c r="U113" s="69" t="n">
        <f aca="false">VLOOKUP($R113,$K$6:$Q$506,7)/$C$26</f>
        <v>121.556213002004</v>
      </c>
      <c r="V113" s="28" t="s">
        <v>231</v>
      </c>
      <c r="W113" s="78" t="n">
        <f aca="false">G113*S113+H113*T113+I113*U113</f>
        <v>0</v>
      </c>
      <c r="X113" s="25"/>
      <c r="Y113" s="25"/>
      <c r="Z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8" t="s">
        <v>232</v>
      </c>
      <c r="G114" s="103" t="n">
        <v>0</v>
      </c>
      <c r="H114" s="76" t="n">
        <v>0</v>
      </c>
      <c r="I114" s="77" t="n">
        <v>0</v>
      </c>
      <c r="J114" s="25"/>
      <c r="K114" s="61" t="n">
        <v>108</v>
      </c>
      <c r="L114" s="62" t="n">
        <f aca="false">$B$17+$B$18*EXP(-K114/$B$21)+$B$19*EXP(-K114/$B$22)+$B$20*EXP(-K114/$B$23)</f>
        <v>0.402339951842913</v>
      </c>
      <c r="M114" s="63" t="n">
        <f aca="false">EXP(-K114/$D$9)</f>
        <v>0.000105950095394097</v>
      </c>
      <c r="N114" s="63" t="n">
        <f aca="false">EXP(-K114/$D$8)</f>
        <v>0.371270011208273</v>
      </c>
      <c r="O114" s="64" t="n">
        <f aca="false">(K114*$B$17+$B$18*$B$21*(1-EXP(-K114/$B$21))+$B$19*$B$22*(1-EXP(-K114/$B$22))+$B$20*$B$23*(1-EXP(-K114/$B$23)))*$C$7</f>
        <v>9.47940192305554E-014</v>
      </c>
      <c r="P114" s="64" t="n">
        <f aca="false">$D$9*(1-EXP(-K114/$D$9))*$C$9</f>
        <v>2.36536200039587E-012</v>
      </c>
      <c r="Q114" s="65" t="n">
        <f aca="false">$D$8*(1-EXP(-K114/$D$8))*$C$8</f>
        <v>2.45956817842545E-011</v>
      </c>
      <c r="R114" s="66" t="n">
        <f aca="false">$B$13-K114</f>
        <v>392</v>
      </c>
      <c r="S114" s="67" t="n">
        <f aca="false">VLOOKUP($R114,$K$6:$Q$506,5)/$C$26</f>
        <v>0.82954813411558</v>
      </c>
      <c r="T114" s="68" t="n">
        <f aca="false">VLOOKUP($R114,$K$6:$Q$506,6)/$C$26</f>
        <v>7.5559802361067</v>
      </c>
      <c r="U114" s="69" t="n">
        <f aca="false">VLOOKUP($R114,$K$6:$Q$506,7)/$C$26</f>
        <v>121.524919200271</v>
      </c>
      <c r="V114" s="28" t="s">
        <v>232</v>
      </c>
      <c r="W114" s="78" t="n">
        <f aca="false">G114*S114+H114*T114+I114*U114</f>
        <v>0</v>
      </c>
      <c r="X114" s="25"/>
      <c r="Y114" s="25"/>
      <c r="Z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8" t="s">
        <v>233</v>
      </c>
      <c r="G115" s="103" t="n">
        <v>0</v>
      </c>
      <c r="H115" s="76" t="n">
        <v>0</v>
      </c>
      <c r="I115" s="77" t="n">
        <v>0</v>
      </c>
      <c r="J115" s="25"/>
      <c r="K115" s="61" t="n">
        <v>109</v>
      </c>
      <c r="L115" s="62" t="n">
        <f aca="false">$B$17+$B$18*EXP(-K115/$B$21)+$B$19*EXP(-K115/$B$22)+$B$20*EXP(-K115/$B$23)</f>
        <v>0.401511826276206</v>
      </c>
      <c r="M115" s="63" t="n">
        <f aca="false">EXP(-K115/$D$9)</f>
        <v>9.7341208772291E-005</v>
      </c>
      <c r="N115" s="63" t="n">
        <f aca="false">EXP(-K115/$D$8)</f>
        <v>0.367879441171442</v>
      </c>
      <c r="O115" s="64" t="n">
        <f aca="false">(K115*$B$17+$B$18*$B$21*(1-EXP(-K115/$B$21))+$B$19*$B$22*(1-EXP(-K115/$B$22))+$B$20*$B$23*(1-EXP(-K115/$B$23)))*$C$7</f>
        <v>9.54792491379181E-014</v>
      </c>
      <c r="P115" s="64" t="n">
        <f aca="false">$D$9*(1-EXP(-K115/$D$9))*$C$9</f>
        <v>2.36538236568686E-012</v>
      </c>
      <c r="Q115" s="65" t="n">
        <f aca="false">$D$8*(1-EXP(-K115/$D$8))*$C$8</f>
        <v>2.47283196147696E-011</v>
      </c>
      <c r="R115" s="66" t="n">
        <f aca="false">$B$13-K115</f>
        <v>391</v>
      </c>
      <c r="S115" s="67" t="n">
        <f aca="false">VLOOKUP($R115,$K$6:$Q$506,5)/$C$26</f>
        <v>0.827912741469375</v>
      </c>
      <c r="T115" s="68" t="n">
        <f aca="false">VLOOKUP($R115,$K$6:$Q$506,6)/$C$26</f>
        <v>7.5559802361067</v>
      </c>
      <c r="U115" s="69" t="n">
        <f aca="false">VLOOKUP($R115,$K$6:$Q$506,7)/$C$26</f>
        <v>121.493336978434</v>
      </c>
      <c r="V115" s="28" t="s">
        <v>233</v>
      </c>
      <c r="W115" s="78" t="n">
        <f aca="false">G115*S115+H115*T115+I115*U115</f>
        <v>0</v>
      </c>
      <c r="X115" s="25"/>
      <c r="Y115" s="25"/>
      <c r="Z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8" t="s">
        <v>234</v>
      </c>
      <c r="G116" s="103" t="n">
        <v>0</v>
      </c>
      <c r="H116" s="76" t="n">
        <v>0</v>
      </c>
      <c r="I116" s="77" t="n">
        <v>0</v>
      </c>
      <c r="J116" s="25"/>
      <c r="K116" s="61" t="n">
        <v>110</v>
      </c>
      <c r="L116" s="62" t="n">
        <f aca="false">$B$17+$B$18*EXP(-K116/$B$21)+$B$19*EXP(-K116/$B$22)+$B$20*EXP(-K116/$B$23)</f>
        <v>0.400695504279275</v>
      </c>
      <c r="M116" s="63" t="n">
        <f aca="false">EXP(-K116/$D$9)</f>
        <v>8.94318300517417E-005</v>
      </c>
      <c r="N116" s="63" t="n">
        <f aca="false">EXP(-K116/$D$8)</f>
        <v>0.364519835028348</v>
      </c>
      <c r="O116" s="64" t="n">
        <f aca="false">(K116*$B$17+$B$18*$B$21*(1-EXP(-K116/$B$21))+$B$19*$B$22*(1-EXP(-K116/$B$22))+$B$20*$B$23*(1-EXP(-K116/$B$23)))*$C$7</f>
        <v>9.6163077302222E-014</v>
      </c>
      <c r="P116" s="64" t="n">
        <f aca="false">$D$9*(1-EXP(-K116/$D$9))*$C$9</f>
        <v>2.36540107621311E-012</v>
      </c>
      <c r="Q116" s="65" t="n">
        <f aca="false">$D$8*(1-EXP(-K116/$D$8))*$C$8</f>
        <v>2.48597461493536E-011</v>
      </c>
      <c r="R116" s="66" t="n">
        <f aca="false">$B$13-K116</f>
        <v>390</v>
      </c>
      <c r="S116" s="67" t="n">
        <f aca="false">VLOOKUP($R116,$K$6:$Q$506,5)/$C$26</f>
        <v>0.826276200251535</v>
      </c>
      <c r="T116" s="68" t="n">
        <f aca="false">VLOOKUP($R116,$K$6:$Q$506,6)/$C$26</f>
        <v>7.5559802361067</v>
      </c>
      <c r="U116" s="69" t="n">
        <f aca="false">VLOOKUP($R116,$K$6:$Q$506,7)/$C$26</f>
        <v>121.461463678263</v>
      </c>
      <c r="V116" s="28" t="s">
        <v>234</v>
      </c>
      <c r="W116" s="78" t="n">
        <f aca="false">G116*S116+H116*T116+I116*U116</f>
        <v>0</v>
      </c>
      <c r="X116" s="25"/>
      <c r="Y116" s="25"/>
      <c r="Z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8" t="s">
        <v>235</v>
      </c>
      <c r="G117" s="103" t="n">
        <v>0</v>
      </c>
      <c r="H117" s="76" t="n">
        <v>0</v>
      </c>
      <c r="I117" s="77" t="n">
        <v>0</v>
      </c>
      <c r="J117" s="25"/>
      <c r="K117" s="61" t="n">
        <v>111</v>
      </c>
      <c r="L117" s="62" t="n">
        <f aca="false">$B$17+$B$18*EXP(-K117/$B$21)+$B$19*EXP(-K117/$B$22)+$B$20*EXP(-K117/$B$23)</f>
        <v>0.399890693923154</v>
      </c>
      <c r="M117" s="63" t="n">
        <f aca="false">EXP(-K117/$D$9)</f>
        <v>8.21651213014353E-005</v>
      </c>
      <c r="N117" s="63" t="n">
        <f aca="false">EXP(-K117/$D$8)</f>
        <v>0.36119091000568</v>
      </c>
      <c r="O117" s="64" t="n">
        <f aca="false">(K117*$B$17+$B$18*$B$21*(1-EXP(-K117/$B$21))+$B$19*$B$22*(1-EXP(-K117/$B$22))+$B$20*$B$23*(1-EXP(-K117/$B$23)))*$C$7</f>
        <v>9.68455235970495E-014</v>
      </c>
      <c r="P117" s="64" t="n">
        <f aca="false">$D$9*(1-EXP(-K117/$D$9))*$C$9</f>
        <v>2.36541826643116E-012</v>
      </c>
      <c r="Q117" s="65" t="n">
        <f aca="false">$D$8*(1-EXP(-K117/$D$8))*$C$8</f>
        <v>2.49899724499927E-011</v>
      </c>
      <c r="R117" s="66" t="n">
        <f aca="false">$B$13-K117</f>
        <v>389</v>
      </c>
      <c r="S117" s="67" t="n">
        <f aca="false">VLOOKUP($R117,$K$6:$Q$506,5)/$C$26</f>
        <v>0.824638507522262</v>
      </c>
      <c r="T117" s="68" t="n">
        <f aca="false">VLOOKUP($R117,$K$6:$Q$506,6)/$C$26</f>
        <v>7.55598023610669</v>
      </c>
      <c r="U117" s="69" t="n">
        <f aca="false">VLOOKUP($R117,$K$6:$Q$506,7)/$C$26</f>
        <v>121.429296617026</v>
      </c>
      <c r="V117" s="28" t="s">
        <v>235</v>
      </c>
      <c r="W117" s="78" t="n">
        <f aca="false">G117*S117+H117*T117+I117*U117</f>
        <v>0</v>
      </c>
      <c r="X117" s="25"/>
      <c r="Y117" s="25"/>
      <c r="Z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8" t="s">
        <v>236</v>
      </c>
      <c r="G118" s="103" t="n">
        <v>0</v>
      </c>
      <c r="H118" s="76" t="n">
        <v>0</v>
      </c>
      <c r="I118" s="77" t="n">
        <v>0</v>
      </c>
      <c r="J118" s="25"/>
      <c r="K118" s="61" t="n">
        <v>112</v>
      </c>
      <c r="L118" s="62" t="n">
        <f aca="false">$B$17+$B$18*EXP(-K118/$B$21)+$B$19*EXP(-K118/$B$22)+$B$20*EXP(-K118/$B$23)</f>
        <v>0.399097111092185</v>
      </c>
      <c r="M118" s="63" t="n">
        <f aca="false">EXP(-K118/$D$9)</f>
        <v>7.54888629090297E-005</v>
      </c>
      <c r="N118" s="63" t="n">
        <f aca="false">EXP(-K118/$D$8)</f>
        <v>0.357892385912512</v>
      </c>
      <c r="O118" s="64" t="n">
        <f aca="false">(K118*$B$17+$B$18*$B$21*(1-EXP(-K118/$B$21))+$B$19*$B$22*(1-EXP(-K118/$B$22))+$B$20*$B$23*(1-EXP(-K118/$B$23)))*$C$7</f>
        <v>9.75266074049728E-014</v>
      </c>
      <c r="P118" s="64" t="n">
        <f aca="false">$D$9*(1-EXP(-K118/$D$9))*$C$9</f>
        <v>2.36543405987238E-012</v>
      </c>
      <c r="Q118" s="65" t="n">
        <f aca="false">$D$8*(1-EXP(-K118/$D$8))*$C$8</f>
        <v>2.51190094776509E-011</v>
      </c>
      <c r="R118" s="66" t="n">
        <f aca="false">$B$13-K118</f>
        <v>388</v>
      </c>
      <c r="S118" s="67" t="n">
        <f aca="false">VLOOKUP($R118,$K$6:$Q$506,5)/$C$26</f>
        <v>0.822999660333629</v>
      </c>
      <c r="T118" s="68" t="n">
        <f aca="false">VLOOKUP($R118,$K$6:$Q$506,6)/$C$26</f>
        <v>7.55598023610669</v>
      </c>
      <c r="U118" s="69" t="n">
        <f aca="false">VLOOKUP($R118,$K$6:$Q$506,7)/$C$26</f>
        <v>121.396833087268</v>
      </c>
      <c r="V118" s="28" t="s">
        <v>236</v>
      </c>
      <c r="W118" s="78" t="n">
        <f aca="false">G118*S118+H118*T118+I118*U118</f>
        <v>0</v>
      </c>
      <c r="X118" s="25"/>
      <c r="Y118" s="25"/>
      <c r="Z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8" t="s">
        <v>237</v>
      </c>
      <c r="G119" s="103" t="n">
        <v>0</v>
      </c>
      <c r="H119" s="76" t="n">
        <v>0</v>
      </c>
      <c r="I119" s="77" t="n">
        <v>0</v>
      </c>
      <c r="J119" s="25"/>
      <c r="K119" s="61" t="n">
        <v>113</v>
      </c>
      <c r="L119" s="62" t="n">
        <f aca="false">$B$17+$B$18*EXP(-K119/$B$21)+$B$19*EXP(-K119/$B$22)+$B$20*EXP(-K119/$B$23)</f>
        <v>0.39831447927325</v>
      </c>
      <c r="M119" s="63" t="n">
        <f aca="false">EXP(-K119/$D$9)</f>
        <v>6.93550783232243E-005</v>
      </c>
      <c r="N119" s="63" t="n">
        <f aca="false">EXP(-K119/$D$8)</f>
        <v>0.354623985116726</v>
      </c>
      <c r="O119" s="64" t="n">
        <f aca="false">(K119*$B$17+$B$18*$B$21*(1-EXP(-K119/$B$21))+$B$19*$B$22*(1-EXP(-K119/$B$22))+$B$20*$B$23*(1-EXP(-K119/$B$23)))*$C$7</f>
        <v>9.82063476306936E-014</v>
      </c>
      <c r="P119" s="64" t="n">
        <f aca="false">$D$9*(1-EXP(-K119/$D$9))*$C$9</f>
        <v>2.36544857003071E-012</v>
      </c>
      <c r="Q119" s="65" t="n">
        <f aca="false">$D$8*(1-EXP(-K119/$D$8))*$C$8</f>
        <v>2.52468680931928E-011</v>
      </c>
      <c r="R119" s="66" t="n">
        <f aca="false">$B$13-K119</f>
        <v>387</v>
      </c>
      <c r="S119" s="67" t="n">
        <f aca="false">VLOOKUP($R119,$K$6:$Q$506,5)/$C$26</f>
        <v>0.821359655729547</v>
      </c>
      <c r="T119" s="68" t="n">
        <f aca="false">VLOOKUP($R119,$K$6:$Q$506,6)/$C$26</f>
        <v>7.55598023610669</v>
      </c>
      <c r="U119" s="69" t="n">
        <f aca="false">VLOOKUP($R119,$K$6:$Q$506,7)/$C$26</f>
        <v>121.364070356579</v>
      </c>
      <c r="V119" s="28" t="s">
        <v>237</v>
      </c>
      <c r="W119" s="78" t="n">
        <f aca="false">G119*S119+H119*T119+I119*U119</f>
        <v>0</v>
      </c>
      <c r="X119" s="25"/>
      <c r="Y119" s="25"/>
      <c r="Z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8" t="s">
        <v>238</v>
      </c>
      <c r="G120" s="103" t="n">
        <v>0</v>
      </c>
      <c r="H120" s="76" t="n">
        <v>0</v>
      </c>
      <c r="I120" s="77" t="n">
        <v>0</v>
      </c>
      <c r="J120" s="25"/>
      <c r="K120" s="61" t="n">
        <v>114</v>
      </c>
      <c r="L120" s="62" t="n">
        <f aca="false">$B$17+$B$18*EXP(-K120/$B$21)+$B$19*EXP(-K120/$B$22)+$B$20*EXP(-K120/$B$23)</f>
        <v>0.397542529350711</v>
      </c>
      <c r="M120" s="63" t="n">
        <f aca="false">EXP(-K120/$D$9)</f>
        <v>6.37196892873746E-005</v>
      </c>
      <c r="N120" s="63" t="n">
        <f aca="false">EXP(-K120/$D$8)</f>
        <v>0.351385432521634</v>
      </c>
      <c r="O120" s="64" t="n">
        <f aca="false">(K120*$B$17+$B$18*$B$21*(1-EXP(-K120/$B$21))+$B$19*$B$22*(1-EXP(-K120/$B$22))+$B$20*$B$23*(1-EXP(-K120/$B$23)))*$C$7</f>
        <v>9.88847627138295E-014</v>
      </c>
      <c r="P120" s="64" t="n">
        <f aca="false">$D$9*(1-EXP(-K120/$D$9))*$C$9</f>
        <v>2.36546190117823E-012</v>
      </c>
      <c r="Q120" s="65" t="n">
        <f aca="false">$D$8*(1-EXP(-K120/$D$8))*$C$8</f>
        <v>2.53735590582977E-011</v>
      </c>
      <c r="R120" s="66" t="n">
        <f aca="false">$B$13-K120</f>
        <v>386</v>
      </c>
      <c r="S120" s="67" t="n">
        <f aca="false">VLOOKUP($R120,$K$6:$Q$506,5)/$C$26</f>
        <v>0.819718490745721</v>
      </c>
      <c r="T120" s="68" t="n">
        <f aca="false">VLOOKUP($R120,$K$6:$Q$506,6)/$C$26</f>
        <v>7.55598023610668</v>
      </c>
      <c r="U120" s="69" t="n">
        <f aca="false">VLOOKUP($R120,$K$6:$Q$506,7)/$C$26</f>
        <v>121.331005667366</v>
      </c>
      <c r="V120" s="28" t="s">
        <v>238</v>
      </c>
      <c r="W120" s="78" t="n">
        <f aca="false">G120*S120+H120*T120+I120*U120</f>
        <v>0</v>
      </c>
      <c r="X120" s="25"/>
      <c r="Y120" s="25"/>
      <c r="Z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8" t="s">
        <v>239</v>
      </c>
      <c r="G121" s="103" t="n">
        <v>0</v>
      </c>
      <c r="H121" s="76" t="n">
        <v>0</v>
      </c>
      <c r="I121" s="77" t="n">
        <v>0</v>
      </c>
      <c r="J121" s="25"/>
      <c r="K121" s="61" t="n">
        <v>115</v>
      </c>
      <c r="L121" s="62" t="n">
        <f aca="false">$B$17+$B$18*EXP(-K121/$B$21)+$B$19*EXP(-K121/$B$22)+$B$20*EXP(-K121/$B$23)</f>
        <v>0.396780999406864</v>
      </c>
      <c r="M121" s="63" t="n">
        <f aca="false">EXP(-K121/$D$9)</f>
        <v>5.85421990868108E-005</v>
      </c>
      <c r="N121" s="63" t="n">
        <f aca="false">EXP(-K121/$D$8)</f>
        <v>0.348176455542832</v>
      </c>
      <c r="O121" s="64" t="n">
        <f aca="false">(K121*$B$17+$B$18*$B$21*(1-EXP(-K121/$B$21))+$B$19*$B$22*(1-EXP(-K121/$B$22))+$B$20*$B$23*(1-EXP(-K121/$B$23)))*$C$7</f>
        <v>9.95618706413543E-014</v>
      </c>
      <c r="P121" s="64" t="n">
        <f aca="false">$D$9*(1-EXP(-K121/$D$9))*$C$9</f>
        <v>2.36547414911448E-012</v>
      </c>
      <c r="Q121" s="65" t="n">
        <f aca="false">$D$8*(1-EXP(-K121/$D$8))*$C$8</f>
        <v>2.54990930363656E-011</v>
      </c>
      <c r="R121" s="66" t="n">
        <f aca="false">$B$13-K121</f>
        <v>385</v>
      </c>
      <c r="S121" s="67" t="n">
        <f aca="false">VLOOKUP($R121,$K$6:$Q$506,5)/$C$26</f>
        <v>0.818076162409608</v>
      </c>
      <c r="T121" s="68" t="n">
        <f aca="false">VLOOKUP($R121,$K$6:$Q$506,6)/$C$26</f>
        <v>7.55598023610668</v>
      </c>
      <c r="U121" s="69" t="n">
        <f aca="false">VLOOKUP($R121,$K$6:$Q$506,7)/$C$26</f>
        <v>121.297636236621</v>
      </c>
      <c r="V121" s="28" t="s">
        <v>239</v>
      </c>
      <c r="W121" s="78" t="n">
        <f aca="false">G121*S121+H121*T121+I121*U121</f>
        <v>0</v>
      </c>
      <c r="X121" s="25"/>
      <c r="Y121" s="25"/>
      <c r="Z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8" t="s">
        <v>240</v>
      </c>
      <c r="G122" s="103" t="n">
        <v>0</v>
      </c>
      <c r="H122" s="76" t="n">
        <v>0</v>
      </c>
      <c r="I122" s="77" t="n">
        <v>0</v>
      </c>
      <c r="J122" s="25"/>
      <c r="K122" s="61" t="n">
        <v>116</v>
      </c>
      <c r="L122" s="62" t="n">
        <f aca="false">$B$17+$B$18*EXP(-K122/$B$21)+$B$19*EXP(-K122/$B$22)+$B$20*EXP(-K122/$B$23)</f>
        <v>0.396029634527805</v>
      </c>
      <c r="M122" s="63" t="n">
        <f aca="false">EXP(-K122/$D$9)</f>
        <v>5.37854015336334E-005</v>
      </c>
      <c r="N122" s="63" t="n">
        <f aca="false">EXP(-K122/$D$8)</f>
        <v>0.344996784085255</v>
      </c>
      <c r="O122" s="64" t="n">
        <f aca="false">(K122*$B$17+$B$18*$B$21*(1-EXP(-K122/$B$21))+$B$19*$B$22*(1-EXP(-K122/$B$22))+$B$20*$B$23*(1-EXP(-K122/$B$23)))*$C$7</f>
        <v>1.00237688959703E-013</v>
      </c>
      <c r="P122" s="64" t="n">
        <f aca="false">$D$9*(1-EXP(-K122/$D$9))*$C$9</f>
        <v>2.36548540185489E-012</v>
      </c>
      <c r="Q122" s="65" t="n">
        <f aca="false">$D$8*(1-EXP(-K122/$D$8))*$C$8</f>
        <v>2.56234805934143E-011</v>
      </c>
      <c r="R122" s="66" t="n">
        <f aca="false">$B$13-K122</f>
        <v>384</v>
      </c>
      <c r="S122" s="67" t="n">
        <f aca="false">VLOOKUP($R122,$K$6:$Q$506,5)/$C$26</f>
        <v>0.816432667740381</v>
      </c>
      <c r="T122" s="68" t="n">
        <f aca="false">VLOOKUP($R122,$K$6:$Q$506,6)/$C$26</f>
        <v>7.55598023610668</v>
      </c>
      <c r="U122" s="69" t="n">
        <f aca="false">VLOOKUP($R122,$K$6:$Q$506,7)/$C$26</f>
        <v>121.263959255686</v>
      </c>
      <c r="V122" s="28" t="s">
        <v>240</v>
      </c>
      <c r="W122" s="78" t="n">
        <f aca="false">G122*S122+H122*T122+I122*U122</f>
        <v>0</v>
      </c>
      <c r="X122" s="25"/>
      <c r="Y122" s="25"/>
      <c r="Z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8" t="s">
        <v>241</v>
      </c>
      <c r="G123" s="103" t="n">
        <v>0</v>
      </c>
      <c r="H123" s="76" t="n">
        <v>0</v>
      </c>
      <c r="I123" s="77" t="n">
        <v>0</v>
      </c>
      <c r="J123" s="25"/>
      <c r="K123" s="61" t="n">
        <v>117</v>
      </c>
      <c r="L123" s="62" t="n">
        <f aca="false">$B$17+$B$18*EXP(-K123/$B$21)+$B$19*EXP(-K123/$B$22)+$B$20*EXP(-K123/$B$23)</f>
        <v>0.395288186614511</v>
      </c>
      <c r="M123" s="63" t="n">
        <f aca="false">EXP(-K123/$D$9)</f>
        <v>4.94151135977041E-005</v>
      </c>
      <c r="N123" s="63" t="n">
        <f aca="false">EXP(-K123/$D$8)</f>
        <v>0.341846150520438</v>
      </c>
      <c r="O123" s="64" t="n">
        <f aca="false">(K123*$B$17+$B$18*$B$21*(1-EXP(-K123/$B$21))+$B$19*$B$22*(1-EXP(-K123/$B$22))+$B$20*$B$23*(1-EXP(-K123/$B$23)))*$C$7</f>
        <v>1.00912234786553E-013</v>
      </c>
      <c r="P123" s="64" t="n">
        <f aca="false">$D$9*(1-EXP(-K123/$D$9))*$C$9</f>
        <v>2.36549574026326E-012</v>
      </c>
      <c r="Q123" s="65" t="n">
        <f aca="false">$D$8*(1-EXP(-K123/$D$8))*$C$8</f>
        <v>2.57467321989691E-011</v>
      </c>
      <c r="R123" s="66" t="n">
        <f aca="false">$B$13-K123</f>
        <v>383</v>
      </c>
      <c r="S123" s="67" t="n">
        <f aca="false">VLOOKUP($R123,$K$6:$Q$506,5)/$C$26</f>
        <v>0.814788003748885</v>
      </c>
      <c r="T123" s="68" t="n">
        <f aca="false">VLOOKUP($R123,$K$6:$Q$506,6)/$C$26</f>
        <v>7.55598023610667</v>
      </c>
      <c r="U123" s="69" t="n">
        <f aca="false">VLOOKUP($R123,$K$6:$Q$506,7)/$C$26</f>
        <v>121.229971890018</v>
      </c>
      <c r="V123" s="28" t="s">
        <v>241</v>
      </c>
      <c r="W123" s="78" t="n">
        <f aca="false">G123*S123+H123*T123+I123*U123</f>
        <v>0</v>
      </c>
      <c r="X123" s="25"/>
      <c r="Y123" s="25"/>
      <c r="Z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8" t="s">
        <v>242</v>
      </c>
      <c r="G124" s="103" t="n">
        <v>0</v>
      </c>
      <c r="H124" s="76" t="n">
        <v>0</v>
      </c>
      <c r="I124" s="77" t="n">
        <v>0</v>
      </c>
      <c r="J124" s="25"/>
      <c r="K124" s="61" t="n">
        <v>118</v>
      </c>
      <c r="L124" s="62" t="n">
        <f aca="false">$B$17+$B$18*EXP(-K124/$B$21)+$B$19*EXP(-K124/$B$22)+$B$20*EXP(-K124/$B$23)</f>
        <v>0.394556414199044</v>
      </c>
      <c r="M124" s="63" t="n">
        <f aca="false">EXP(-K124/$D$9)</f>
        <v>4.53999297624849E-005</v>
      </c>
      <c r="N124" s="63" t="n">
        <f aca="false">EXP(-K124/$D$8)</f>
        <v>0.338724289664</v>
      </c>
      <c r="O124" s="64" t="n">
        <f aca="false">(K124*$B$17+$B$18*$B$21*(1-EXP(-K124/$B$21))+$B$19*$B$22*(1-EXP(-K124/$B$22))+$B$20*$B$23*(1-EXP(-K124/$B$23)))*$C$7</f>
        <v>1.01585524822281E-013</v>
      </c>
      <c r="P124" s="64" t="n">
        <f aca="false">$D$9*(1-EXP(-K124/$D$9))*$C$9</f>
        <v>2.36550523863288E-012</v>
      </c>
      <c r="Q124" s="65" t="n">
        <f aca="false">$D$8*(1-EXP(-K124/$D$8))*$C$8</f>
        <v>2.58688582269437E-011</v>
      </c>
      <c r="R124" s="66" t="n">
        <f aca="false">$B$13-K124</f>
        <v>382</v>
      </c>
      <c r="S124" s="67" t="n">
        <f aca="false">VLOOKUP($R124,$K$6:$Q$506,5)/$C$26</f>
        <v>0.813142167437595</v>
      </c>
      <c r="T124" s="68" t="n">
        <f aca="false">VLOOKUP($R124,$K$6:$Q$506,6)/$C$26</f>
        <v>7.55598023610666</v>
      </c>
      <c r="U124" s="69" t="n">
        <f aca="false">VLOOKUP($R124,$K$6:$Q$506,7)/$C$26</f>
        <v>121.195671278946</v>
      </c>
      <c r="V124" s="28" t="s">
        <v>242</v>
      </c>
      <c r="W124" s="78" t="n">
        <f aca="false">G124*S124+H124*T124+I124*U124</f>
        <v>0</v>
      </c>
      <c r="X124" s="25"/>
      <c r="Y124" s="25"/>
      <c r="Z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8" t="s">
        <v>243</v>
      </c>
      <c r="G125" s="103" t="n">
        <v>0</v>
      </c>
      <c r="H125" s="76" t="n">
        <v>0</v>
      </c>
      <c r="I125" s="77" t="n">
        <v>0</v>
      </c>
      <c r="J125" s="25"/>
      <c r="K125" s="61" t="n">
        <v>119</v>
      </c>
      <c r="L125" s="62" t="n">
        <f aca="false">$B$17+$B$18*EXP(-K125/$B$21)+$B$19*EXP(-K125/$B$22)+$B$20*EXP(-K125/$B$23)</f>
        <v>0.393834082265696</v>
      </c>
      <c r="M125" s="63" t="n">
        <f aca="false">EXP(-K125/$D$9)</f>
        <v>4.17109963404865E-005</v>
      </c>
      <c r="N125" s="63" t="n">
        <f aca="false">EXP(-K125/$D$8)</f>
        <v>0.335630938753314</v>
      </c>
      <c r="O125" s="64" t="n">
        <f aca="false">(K125*$B$17+$B$18*$B$21*(1-EXP(-K125/$B$21))+$B$19*$B$22*(1-EXP(-K125/$B$22))+$B$20*$B$23*(1-EXP(-K125/$B$23)))*$C$7</f>
        <v>1.02257575361118E-013</v>
      </c>
      <c r="P125" s="64" t="n">
        <f aca="false">$D$9*(1-EXP(-K125/$D$9))*$C$9</f>
        <v>2.3655139652204E-012</v>
      </c>
      <c r="Q125" s="65" t="n">
        <f aca="false">$D$8*(1-EXP(-K125/$D$8))*$C$8</f>
        <v>2.59898689565138E-011</v>
      </c>
      <c r="R125" s="66" t="n">
        <f aca="false">$B$13-K125</f>
        <v>381</v>
      </c>
      <c r="S125" s="67" t="n">
        <f aca="false">VLOOKUP($R125,$K$6:$Q$506,5)/$C$26</f>
        <v>0.811495155800571</v>
      </c>
      <c r="T125" s="68" t="n">
        <f aca="false">VLOOKUP($R125,$K$6:$Q$506,6)/$C$26</f>
        <v>7.55598023610666</v>
      </c>
      <c r="U125" s="69" t="n">
        <f aca="false">VLOOKUP($R125,$K$6:$Q$506,7)/$C$26</f>
        <v>121.161054535438</v>
      </c>
      <c r="V125" s="28" t="s">
        <v>243</v>
      </c>
      <c r="W125" s="78" t="n">
        <f aca="false">G125*S125+H125*T125+I125*U125</f>
        <v>0</v>
      </c>
      <c r="X125" s="25"/>
      <c r="Y125" s="25"/>
      <c r="Z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8" t="s">
        <v>244</v>
      </c>
      <c r="G126" s="103" t="n">
        <v>0</v>
      </c>
      <c r="H126" s="76" t="n">
        <v>0</v>
      </c>
      <c r="I126" s="77" t="n">
        <v>0</v>
      </c>
      <c r="J126" s="25"/>
      <c r="K126" s="61" t="n">
        <v>120</v>
      </c>
      <c r="L126" s="62" t="n">
        <f aca="false">$B$17+$B$18*EXP(-K126/$B$21)+$B$19*EXP(-K126/$B$22)+$B$20*EXP(-K126/$B$23)</f>
        <v>0.393120962076979</v>
      </c>
      <c r="M126" s="63" t="n">
        <f aca="false">EXP(-K126/$D$9)</f>
        <v>3.83218041265281E-005</v>
      </c>
      <c r="N126" s="63" t="n">
        <f aca="false">EXP(-K126/$D$8)</f>
        <v>0.332565837425396</v>
      </c>
      <c r="O126" s="64" t="n">
        <f aca="false">(K126*$B$17+$B$18*$B$21*(1-EXP(-K126/$B$21))+$B$19*$B$22*(1-EXP(-K126/$B$22))+$B$20*$B$23*(1-EXP(-K126/$B$23)))*$C$7</f>
        <v>1.02928402302001E-013</v>
      </c>
      <c r="P126" s="64" t="n">
        <f aca="false">$D$9*(1-EXP(-K126/$D$9))*$C$9</f>
        <v>2.36552198273633E-012</v>
      </c>
      <c r="Q126" s="65" t="n">
        <f aca="false">$D$8*(1-EXP(-K126/$D$8))*$C$8</f>
        <v>2.61097745729817E-011</v>
      </c>
      <c r="R126" s="66" t="n">
        <f aca="false">$B$13-K126</f>
        <v>380</v>
      </c>
      <c r="S126" s="67" t="n">
        <f aca="false">VLOOKUP($R126,$K$6:$Q$506,5)/$C$26</f>
        <v>0.809846965823418</v>
      </c>
      <c r="T126" s="68" t="n">
        <f aca="false">VLOOKUP($R126,$K$6:$Q$506,6)/$C$26</f>
        <v>7.55598023610665</v>
      </c>
      <c r="U126" s="69" t="n">
        <f aca="false">VLOOKUP($R126,$K$6:$Q$506,7)/$C$26</f>
        <v>121.126118745851</v>
      </c>
      <c r="V126" s="28" t="s">
        <v>244</v>
      </c>
      <c r="W126" s="78" t="n">
        <f aca="false">G126*S126+H126*T126+I126*U126</f>
        <v>0</v>
      </c>
      <c r="X126" s="25"/>
      <c r="Y126" s="25"/>
      <c r="Z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8" t="s">
        <v>245</v>
      </c>
      <c r="G127" s="103" t="n">
        <v>0</v>
      </c>
      <c r="H127" s="76" t="n">
        <v>0</v>
      </c>
      <c r="I127" s="77" t="n">
        <v>0</v>
      </c>
      <c r="J127" s="25"/>
      <c r="K127" s="61" t="n">
        <v>121</v>
      </c>
      <c r="L127" s="62" t="n">
        <f aca="false">$B$17+$B$18*EXP(-K127/$B$21)+$B$19*EXP(-K127/$B$22)+$B$20*EXP(-K127/$B$23)</f>
        <v>0.392416831004299</v>
      </c>
      <c r="M127" s="63" t="n">
        <f aca="false">EXP(-K127/$D$9)</f>
        <v>3.52079978987828E-005</v>
      </c>
      <c r="N127" s="63" t="n">
        <f aca="false">EXP(-K127/$D$8)</f>
        <v>0.329528727694992</v>
      </c>
      <c r="O127" s="64" t="n">
        <f aca="false">(K127*$B$17+$B$18*$B$21*(1-EXP(-K127/$B$21))+$B$19*$B$22*(1-EXP(-K127/$B$22))+$B$20*$B$23*(1-EXP(-K127/$B$23)))*$C$7</f>
        <v>1.03598021159129E-013</v>
      </c>
      <c r="P127" s="64" t="n">
        <f aca="false">$D$9*(1-EXP(-K127/$D$9))*$C$9</f>
        <v>2.36552934879569E-012</v>
      </c>
      <c r="Q127" s="65" t="n">
        <f aca="false">$D$8*(1-EXP(-K127/$D$8))*$C$8</f>
        <v>2.62285851686342E-011</v>
      </c>
      <c r="R127" s="66" t="n">
        <f aca="false">$B$13-K127</f>
        <v>379</v>
      </c>
      <c r="S127" s="67" t="n">
        <f aca="false">VLOOKUP($R127,$K$6:$Q$506,5)/$C$26</f>
        <v>0.80819759448324</v>
      </c>
      <c r="T127" s="68" t="n">
        <f aca="false">VLOOKUP($R127,$K$6:$Q$506,6)/$C$26</f>
        <v>7.55598023610665</v>
      </c>
      <c r="U127" s="69" t="n">
        <f aca="false">VLOOKUP($R127,$K$6:$Q$506,7)/$C$26</f>
        <v>121.090860969688</v>
      </c>
      <c r="V127" s="28" t="s">
        <v>245</v>
      </c>
      <c r="W127" s="78" t="n">
        <f aca="false">G127*S127+H127*T127+I127*U127</f>
        <v>0</v>
      </c>
      <c r="X127" s="25"/>
      <c r="Y127" s="25"/>
      <c r="Z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8" t="s">
        <v>246</v>
      </c>
      <c r="G128" s="103" t="n">
        <v>0</v>
      </c>
      <c r="H128" s="76" t="n">
        <v>0</v>
      </c>
      <c r="I128" s="77" t="n">
        <v>0</v>
      </c>
      <c r="J128" s="25"/>
      <c r="K128" s="61" t="n">
        <v>122</v>
      </c>
      <c r="L128" s="62" t="n">
        <f aca="false">$B$17+$B$18*EXP(-K128/$B$21)+$B$19*EXP(-K128/$B$22)+$B$20*EXP(-K128/$B$23)</f>
        <v>0.391721472363213</v>
      </c>
      <c r="M128" s="63" t="n">
        <f aca="false">EXP(-K128/$D$9)</f>
        <v>3.23472013986571E-005</v>
      </c>
      <c r="N128" s="63" t="n">
        <f aca="false">EXP(-K128/$D$8)</f>
        <v>0.326519353932857</v>
      </c>
      <c r="O128" s="64" t="n">
        <f aca="false">(K128*$B$17+$B$18*$B$21*(1-EXP(-K128/$B$21))+$B$19*$B$22*(1-EXP(-K128/$B$22))+$B$20*$B$23*(1-EXP(-K128/$B$23)))*$C$7</f>
        <v>1.04266447072238E-013</v>
      </c>
      <c r="P128" s="64" t="n">
        <f aca="false">$D$9*(1-EXP(-K128/$D$9))*$C$9</f>
        <v>2.36553611633205E-012</v>
      </c>
      <c r="Q128" s="65" t="n">
        <f aca="false">$D$8*(1-EXP(-K128/$D$8))*$C$8</f>
        <v>2.63463107435914E-011</v>
      </c>
      <c r="R128" s="66" t="n">
        <f aca="false">$B$13-K128</f>
        <v>378</v>
      </c>
      <c r="S128" s="67" t="n">
        <f aca="false">VLOOKUP($R128,$K$6:$Q$506,5)/$C$26</f>
        <v>0.806547038748594</v>
      </c>
      <c r="T128" s="68" t="n">
        <f aca="false">VLOOKUP($R128,$K$6:$Q$506,6)/$C$26</f>
        <v>7.55598023610664</v>
      </c>
      <c r="U128" s="69" t="n">
        <f aca="false">VLOOKUP($R128,$K$6:$Q$506,7)/$C$26</f>
        <v>121.055278239353</v>
      </c>
      <c r="V128" s="28" t="s">
        <v>246</v>
      </c>
      <c r="W128" s="78" t="n">
        <f aca="false">G128*S128+H128*T128+I128*U128</f>
        <v>0</v>
      </c>
      <c r="X128" s="25"/>
      <c r="Y128" s="25"/>
      <c r="Z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8" t="s">
        <v>247</v>
      </c>
      <c r="G129" s="103" t="n">
        <v>0</v>
      </c>
      <c r="H129" s="76" t="n">
        <v>0</v>
      </c>
      <c r="I129" s="77" t="n">
        <v>0</v>
      </c>
      <c r="J129" s="25"/>
      <c r="K129" s="61" t="n">
        <v>123</v>
      </c>
      <c r="L129" s="62" t="n">
        <f aca="false">$B$17+$B$18*EXP(-K129/$B$21)+$B$19*EXP(-K129/$B$22)+$B$20*EXP(-K129/$B$23)</f>
        <v>0.39103467525312</v>
      </c>
      <c r="M129" s="63" t="n">
        <f aca="false">EXP(-K129/$D$9)</f>
        <v>2.97188565317842E-005</v>
      </c>
      <c r="N129" s="63" t="n">
        <f aca="false">EXP(-K129/$D$8)</f>
        <v>0.323537462844247</v>
      </c>
      <c r="O129" s="64" t="n">
        <f aca="false">(K129*$B$17+$B$18*$B$21*(1-EXP(-K129/$B$21))+$B$19*$B$22*(1-EXP(-K129/$B$22))+$B$20*$B$23*(1-EXP(-K129/$B$23)))*$C$7</f>
        <v>1.04933694816599E-013</v>
      </c>
      <c r="P129" s="64" t="n">
        <f aca="false">$D$9*(1-EXP(-K129/$D$9))*$C$9</f>
        <v>2.36554233397788E-012</v>
      </c>
      <c r="Q129" s="65" t="n">
        <f aca="false">$D$8*(1-EXP(-K129/$D$8))*$C$8</f>
        <v>2.6462961206649E-011</v>
      </c>
      <c r="R129" s="66" t="n">
        <f aca="false">$B$13-K129</f>
        <v>377</v>
      </c>
      <c r="S129" s="67" t="n">
        <f aca="false">VLOOKUP($R129,$K$6:$Q$506,5)/$C$26</f>
        <v>0.804895295579444</v>
      </c>
      <c r="T129" s="68" t="n">
        <f aca="false">VLOOKUP($R129,$K$6:$Q$506,6)/$C$26</f>
        <v>7.55598023610663</v>
      </c>
      <c r="U129" s="69" t="n">
        <f aca="false">VLOOKUP($R129,$K$6:$Q$506,7)/$C$26</f>
        <v>121.019367559897</v>
      </c>
      <c r="V129" s="28" t="s">
        <v>247</v>
      </c>
      <c r="W129" s="78" t="n">
        <f aca="false">G129*S129+H129*T129+I129*U129</f>
        <v>0</v>
      </c>
      <c r="X129" s="25"/>
      <c r="Y129" s="25"/>
      <c r="Z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8" t="s">
        <v>248</v>
      </c>
      <c r="G130" s="103" t="n">
        <v>0</v>
      </c>
      <c r="H130" s="76" t="n">
        <v>0</v>
      </c>
      <c r="I130" s="77" t="n">
        <v>0</v>
      </c>
      <c r="J130" s="25"/>
      <c r="K130" s="61" t="n">
        <v>124</v>
      </c>
      <c r="L130" s="62" t="n">
        <f aca="false">$B$17+$B$18*EXP(-K130/$B$21)+$B$19*EXP(-K130/$B$22)+$B$20*EXP(-K130/$B$23)</f>
        <v>0.390356234401288</v>
      </c>
      <c r="M130" s="63" t="n">
        <f aca="false">EXP(-K130/$D$9)</f>
        <v>2.73040756346062E-005</v>
      </c>
      <c r="N130" s="63" t="n">
        <f aca="false">EXP(-K130/$D$8)</f>
        <v>0.320582803447594</v>
      </c>
      <c r="O130" s="64" t="n">
        <f aca="false">(K130*$B$17+$B$18*$B$21*(1-EXP(-K130/$B$21))+$B$19*$B$22*(1-EXP(-K130/$B$22))+$B$20*$B$23*(1-EXP(-K130/$B$23)))*$C$7</f>
        <v>1.05599778812744E-013</v>
      </c>
      <c r="P130" s="64" t="n">
        <f aca="false">$D$9*(1-EXP(-K130/$D$9))*$C$9</f>
        <v>2.36554804641408E-012</v>
      </c>
      <c r="Q130" s="65" t="n">
        <f aca="false">$D$8*(1-EXP(-K130/$D$8))*$C$8</f>
        <v>2.6578546376112E-011</v>
      </c>
      <c r="R130" s="66" t="n">
        <f aca="false">$B$13-K130</f>
        <v>376</v>
      </c>
      <c r="S130" s="67" t="n">
        <f aca="false">VLOOKUP($R130,$K$6:$Q$506,5)/$C$26</f>
        <v>0.803242361927116</v>
      </c>
      <c r="T130" s="68" t="n">
        <f aca="false">VLOOKUP($R130,$K$6:$Q$506,6)/$C$26</f>
        <v>7.55598023610662</v>
      </c>
      <c r="U130" s="69" t="n">
        <f aca="false">VLOOKUP($R130,$K$6:$Q$506,7)/$C$26</f>
        <v>120.983125908768</v>
      </c>
      <c r="V130" s="28" t="s">
        <v>248</v>
      </c>
      <c r="W130" s="78" t="n">
        <f aca="false">G130*S130+H130*T130+I130*U130</f>
        <v>0</v>
      </c>
      <c r="X130" s="25"/>
      <c r="Y130" s="25"/>
      <c r="Z130" s="25"/>
    </row>
    <row r="131" customFormat="false" ht="15.75" hidden="false" customHeight="false" outlineLevel="0" collapsed="false">
      <c r="A131" s="25"/>
      <c r="B131" s="25"/>
      <c r="C131" s="25"/>
      <c r="D131" s="25"/>
      <c r="E131" s="25"/>
      <c r="F131" s="28" t="s">
        <v>249</v>
      </c>
      <c r="G131" s="103" t="n">
        <v>0</v>
      </c>
      <c r="H131" s="76" t="n">
        <v>0</v>
      </c>
      <c r="I131" s="77" t="n">
        <v>0</v>
      </c>
      <c r="J131" s="25"/>
      <c r="K131" s="61" t="n">
        <v>125</v>
      </c>
      <c r="L131" s="62" t="n">
        <f aca="false">$B$17+$B$18*EXP(-K131/$B$21)+$B$19*EXP(-K131/$B$22)+$B$20*EXP(-K131/$B$23)</f>
        <v>0.389685950011094</v>
      </c>
      <c r="M131" s="63" t="n">
        <f aca="false">EXP(-K131/$D$9)</f>
        <v>2.50855057449122E-005</v>
      </c>
      <c r="N131" s="63" t="n">
        <f aca="false">EXP(-K131/$D$8)</f>
        <v>0.317655127053383</v>
      </c>
      <c r="O131" s="64" t="n">
        <f aca="false">(K131*$B$17+$B$18*$B$21*(1-EXP(-K131/$B$21))+$B$19*$B$22*(1-EXP(-K131/$B$22))+$B$20*$B$23*(1-EXP(-K131/$B$23)))*$C$7</f>
        <v>1.0626471313593E-013</v>
      </c>
      <c r="P131" s="64" t="n">
        <f aca="false">$D$9*(1-EXP(-K131/$D$9))*$C$9</f>
        <v>2.36555329469105E-012</v>
      </c>
      <c r="Q131" s="65" t="n">
        <f aca="false">$D$8*(1-EXP(-K131/$D$8))*$C$8</f>
        <v>2.6693075980621E-011</v>
      </c>
      <c r="R131" s="66" t="n">
        <f aca="false">$B$13-K131</f>
        <v>375</v>
      </c>
      <c r="S131" s="67" t="n">
        <f aca="false">VLOOKUP($R131,$K$6:$Q$506,5)/$C$26</f>
        <v>0.801588234734252</v>
      </c>
      <c r="T131" s="68" t="n">
        <f aca="false">VLOOKUP($R131,$K$6:$Q$506,6)/$C$26</f>
        <v>7.55598023610661</v>
      </c>
      <c r="U131" s="69" t="n">
        <f aca="false">VLOOKUP($R131,$K$6:$Q$506,7)/$C$26</f>
        <v>120.946550235559</v>
      </c>
      <c r="V131" s="28" t="s">
        <v>249</v>
      </c>
      <c r="W131" s="78" t="n">
        <f aca="false">G131*S131+H131*T131+I131*U131</f>
        <v>0</v>
      </c>
      <c r="X131" s="25"/>
      <c r="Y131" s="25"/>
      <c r="Z131" s="25"/>
    </row>
    <row r="132" customFormat="false" ht="15.75" hidden="false" customHeight="false" outlineLevel="0" collapsed="false">
      <c r="A132" s="25"/>
      <c r="B132" s="25"/>
      <c r="C132" s="25"/>
      <c r="D132" s="25"/>
      <c r="E132" s="25"/>
      <c r="F132" s="28" t="s">
        <v>250</v>
      </c>
      <c r="G132" s="103" t="n">
        <v>0</v>
      </c>
      <c r="H132" s="76" t="n">
        <v>0</v>
      </c>
      <c r="I132" s="77" t="n">
        <v>0</v>
      </c>
      <c r="J132" s="25"/>
      <c r="K132" s="61" t="n">
        <v>126</v>
      </c>
      <c r="L132" s="62" t="n">
        <f aca="false">$B$17+$B$18*EXP(-K132/$B$21)+$B$19*EXP(-K132/$B$22)+$B$20*EXP(-K132/$B$23)</f>
        <v>0.389023627614348</v>
      </c>
      <c r="M132" s="63" t="n">
        <f aca="false">EXP(-K132/$D$9)</f>
        <v>2.30472039009607E-005</v>
      </c>
      <c r="N132" s="63" t="n">
        <f aca="false">EXP(-K132/$D$8)</f>
        <v>0.314754187243223</v>
      </c>
      <c r="O132" s="64" t="n">
        <f aca="false">(K132*$B$17+$B$18*$B$21*(1-EXP(-K132/$B$21))+$B$19*$B$22*(1-EXP(-K132/$B$22))+$B$20*$B$23*(1-EXP(-K132/$B$23)))*$C$7</f>
        <v>1.0692851152535E-013</v>
      </c>
      <c r="P132" s="64" t="n">
        <f aca="false">$D$9*(1-EXP(-K132/$D$9))*$C$9</f>
        <v>2.36555811652365E-012</v>
      </c>
      <c r="Q132" s="65" t="n">
        <f aca="false">$D$8*(1-EXP(-K132/$D$8))*$C$8</f>
        <v>2.68065596599713E-011</v>
      </c>
      <c r="R132" s="66" t="n">
        <f aca="false">$B$13-K132</f>
        <v>374</v>
      </c>
      <c r="S132" s="67" t="n">
        <f aca="false">VLOOKUP($R132,$K$6:$Q$506,5)/$C$26</f>
        <v>0.799932910934756</v>
      </c>
      <c r="T132" s="68" t="n">
        <f aca="false">VLOOKUP($R132,$K$6:$Q$506,6)/$C$26</f>
        <v>7.5559802361066</v>
      </c>
      <c r="U132" s="69" t="n">
        <f aca="false">VLOOKUP($R132,$K$6:$Q$506,7)/$C$26</f>
        <v>120.909637461747</v>
      </c>
      <c r="V132" s="28" t="s">
        <v>250</v>
      </c>
      <c r="W132" s="78" t="n">
        <f aca="false">G132*S132+H132*T132+I132*U132</f>
        <v>0</v>
      </c>
      <c r="X132" s="25"/>
      <c r="Y132" s="25"/>
      <c r="Z132" s="25"/>
    </row>
    <row r="133" customFormat="false" ht="15.75" hidden="false" customHeight="false" outlineLevel="0" collapsed="false">
      <c r="A133" s="25"/>
      <c r="B133" s="25"/>
      <c r="C133" s="25"/>
      <c r="D133" s="25"/>
      <c r="E133" s="25"/>
      <c r="F133" s="28" t="s">
        <v>251</v>
      </c>
      <c r="G133" s="103" t="n">
        <v>0</v>
      </c>
      <c r="H133" s="76" t="n">
        <v>0</v>
      </c>
      <c r="I133" s="77" t="n">
        <v>0</v>
      </c>
      <c r="J133" s="25"/>
      <c r="K133" s="61" t="n">
        <v>127</v>
      </c>
      <c r="L133" s="62" t="n">
        <f aca="false">$B$17+$B$18*EXP(-K133/$B$21)+$B$19*EXP(-K133/$B$22)+$B$20*EXP(-K133/$B$23)</f>
        <v>0.388369077927616</v>
      </c>
      <c r="M133" s="63" t="n">
        <f aca="false">EXP(-K133/$D$9)</f>
        <v>2.11745225730676E-005</v>
      </c>
      <c r="N133" s="63" t="n">
        <f aca="false">EXP(-K133/$D$8)</f>
        <v>0.311879739849099</v>
      </c>
      <c r="O133" s="64" t="n">
        <f aca="false">(K133*$B$17+$B$18*$B$21*(1-EXP(-K133/$B$21))+$B$19*$B$22*(1-EXP(-K133/$B$22))+$B$20*$B$23*(1-EXP(-K133/$B$23)))*$C$7</f>
        <v>1.07591187393093E-013</v>
      </c>
      <c r="P133" s="64" t="n">
        <f aca="false">$D$9*(1-EXP(-K133/$D$9))*$C$9</f>
        <v>2.36556254656227E-012</v>
      </c>
      <c r="Q133" s="65" t="n">
        <f aca="false">$D$8*(1-EXP(-K133/$D$8))*$C$8</f>
        <v>2.69190069659243E-011</v>
      </c>
      <c r="R133" s="66" t="n">
        <f aca="false">$B$13-K133</f>
        <v>373</v>
      </c>
      <c r="S133" s="67" t="n">
        <f aca="false">VLOOKUP($R133,$K$6:$Q$506,5)/$C$26</f>
        <v>0.79827638745375</v>
      </c>
      <c r="T133" s="68" t="n">
        <f aca="false">VLOOKUP($R133,$K$6:$Q$506,6)/$C$26</f>
        <v>7.55598023610659</v>
      </c>
      <c r="U133" s="69" t="n">
        <f aca="false">VLOOKUP($R133,$K$6:$Q$506,7)/$C$26</f>
        <v>120.872384480435</v>
      </c>
      <c r="V133" s="28" t="s">
        <v>251</v>
      </c>
      <c r="W133" s="78" t="n">
        <f aca="false">G133*S133+H133*T133+I133*U133</f>
        <v>0</v>
      </c>
      <c r="X133" s="25"/>
      <c r="Y133" s="25"/>
      <c r="Z133" s="25"/>
    </row>
    <row r="134" customFormat="false" ht="15.75" hidden="false" customHeight="false" outlineLevel="0" collapsed="false">
      <c r="A134" s="25"/>
      <c r="B134" s="25"/>
      <c r="C134" s="25"/>
      <c r="D134" s="25"/>
      <c r="E134" s="25"/>
      <c r="F134" s="28" t="s">
        <v>252</v>
      </c>
      <c r="G134" s="103" t="n">
        <v>0</v>
      </c>
      <c r="H134" s="76" t="n">
        <v>0</v>
      </c>
      <c r="I134" s="77" t="n">
        <v>0</v>
      </c>
      <c r="J134" s="25"/>
      <c r="K134" s="61" t="n">
        <v>128</v>
      </c>
      <c r="L134" s="62" t="n">
        <f aca="false">$B$17+$B$18*EXP(-K134/$B$21)+$B$19*EXP(-K134/$B$22)+$B$20*EXP(-K134/$B$23)</f>
        <v>0.387722116712416</v>
      </c>
      <c r="M134" s="63" t="n">
        <f aca="false">EXP(-K134/$D$9)</f>
        <v>1.94540044043546E-005</v>
      </c>
      <c r="N134" s="63" t="n">
        <f aca="false">EXP(-K134/$D$8)</f>
        <v>0.309031542932829</v>
      </c>
      <c r="O134" s="64" t="n">
        <f aca="false">(K134*$B$17+$B$18*$B$21*(1-EXP(-K134/$B$21))+$B$19*$B$22*(1-EXP(-K134/$B$22))+$B$20*$B$23*(1-EXP(-K134/$B$23)))*$C$7</f>
        <v>1.08252753832866E-013</v>
      </c>
      <c r="P134" s="64" t="n">
        <f aca="false">$D$9*(1-EXP(-K134/$D$9))*$C$9</f>
        <v>2.36556661664179E-012</v>
      </c>
      <c r="Q134" s="65" t="n">
        <f aca="false">$D$8*(1-EXP(-K134/$D$8))*$C$8</f>
        <v>2.70304273630109E-011</v>
      </c>
      <c r="R134" s="66" t="n">
        <f aca="false">$B$13-K134</f>
        <v>372</v>
      </c>
      <c r="S134" s="67" t="n">
        <f aca="false">VLOOKUP($R134,$K$6:$Q$506,5)/$C$26</f>
        <v>0.796618661207521</v>
      </c>
      <c r="T134" s="68" t="n">
        <f aca="false">VLOOKUP($R134,$K$6:$Q$506,6)/$C$26</f>
        <v>7.55598023610658</v>
      </c>
      <c r="U134" s="69" t="n">
        <f aca="false">VLOOKUP($R134,$K$6:$Q$506,7)/$C$26</f>
        <v>120.834788156092</v>
      </c>
      <c r="V134" s="28" t="s">
        <v>252</v>
      </c>
      <c r="W134" s="78" t="n">
        <f aca="false">G134*S134+H134*T134+I134*U134</f>
        <v>0</v>
      </c>
      <c r="X134" s="25"/>
      <c r="Y134" s="25"/>
      <c r="Z134" s="25"/>
    </row>
    <row r="135" customFormat="false" ht="15.75" hidden="false" customHeight="false" outlineLevel="0" collapsed="false">
      <c r="A135" s="25"/>
      <c r="B135" s="25"/>
      <c r="C135" s="25"/>
      <c r="D135" s="25"/>
      <c r="E135" s="25"/>
      <c r="F135" s="28" t="s">
        <v>253</v>
      </c>
      <c r="G135" s="103" t="n">
        <v>0</v>
      </c>
      <c r="H135" s="76" t="n">
        <v>0</v>
      </c>
      <c r="I135" s="77" t="n">
        <v>0</v>
      </c>
      <c r="J135" s="25"/>
      <c r="K135" s="61" t="n">
        <v>129</v>
      </c>
      <c r="L135" s="62" t="n">
        <f aca="false">$B$17+$B$18*EXP(-K135/$B$21)+$B$19*EXP(-K135/$B$22)+$B$20*EXP(-K135/$B$23)</f>
        <v>0.387082564639185</v>
      </c>
      <c r="M135" s="63" t="n">
        <f aca="false">EXP(-K135/$D$9)</f>
        <v>1.78732855042512E-005</v>
      </c>
      <c r="N135" s="63" t="n">
        <f aca="false">EXP(-K135/$D$8)</f>
        <v>0.306209356765695</v>
      </c>
      <c r="O135" s="64" t="n">
        <f aca="false">(K135*$B$17+$B$18*$B$21*(1-EXP(-K135/$B$21))+$B$19*$B$22*(1-EXP(-K135/$B$22))+$B$20*$B$23*(1-EXP(-K135/$B$23)))*$C$7</f>
        <v>1.08913223628474E-013</v>
      </c>
      <c r="P135" s="64" t="n">
        <f aca="false">$D$9*(1-EXP(-K135/$D$9))*$C$9</f>
        <v>2.3655703560104E-012</v>
      </c>
      <c r="Q135" s="65" t="n">
        <f aca="false">$D$8*(1-EXP(-K135/$D$8))*$C$8</f>
        <v>2.7140830229329E-011</v>
      </c>
      <c r="R135" s="66" t="n">
        <f aca="false">$B$13-K135</f>
        <v>371</v>
      </c>
      <c r="S135" s="67" t="n">
        <f aca="false">VLOOKUP($R135,$K$6:$Q$506,5)/$C$26</f>
        <v>0.794959729103472</v>
      </c>
      <c r="T135" s="68" t="n">
        <f aca="false">VLOOKUP($R135,$K$6:$Q$506,6)/$C$26</f>
        <v>7.55598023610656</v>
      </c>
      <c r="U135" s="69" t="n">
        <f aca="false">VLOOKUP($R135,$K$6:$Q$506,7)/$C$26</f>
        <v>120.796845324289</v>
      </c>
      <c r="V135" s="28" t="s">
        <v>253</v>
      </c>
      <c r="W135" s="78" t="n">
        <f aca="false">G135*S135+H135*T135+I135*U135</f>
        <v>0</v>
      </c>
      <c r="X135" s="25"/>
      <c r="Y135" s="25"/>
      <c r="Z135" s="25"/>
    </row>
    <row r="136" customFormat="false" ht="15.75" hidden="false" customHeight="false" outlineLevel="0" collapsed="false">
      <c r="A136" s="25"/>
      <c r="B136" s="25"/>
      <c r="C136" s="25"/>
      <c r="D136" s="25"/>
      <c r="E136" s="25"/>
      <c r="F136" s="28" t="s">
        <v>254</v>
      </c>
      <c r="G136" s="103" t="n">
        <v>0</v>
      </c>
      <c r="H136" s="76" t="n">
        <v>0</v>
      </c>
      <c r="I136" s="77" t="n">
        <v>0</v>
      </c>
      <c r="J136" s="25"/>
      <c r="K136" s="61" t="n">
        <v>130</v>
      </c>
      <c r="L136" s="62" t="n">
        <f aca="false">$B$17+$B$18*EXP(-K136/$B$21)+$B$19*EXP(-K136/$B$22)+$B$20*EXP(-K136/$B$23)</f>
        <v>0.386450247154926</v>
      </c>
      <c r="M136" s="63" t="n">
        <f aca="false">EXP(-K136/$D$9)</f>
        <v>1.64210065998016E-005</v>
      </c>
      <c r="N136" s="63" t="n">
        <f aca="false">EXP(-K136/$D$8)</f>
        <v>0.303412943808267</v>
      </c>
      <c r="O136" s="64" t="n">
        <f aca="false">(K136*$B$17+$B$18*$B$21*(1-EXP(-K136/$B$21))+$B$19*$B$22*(1-EXP(-K136/$B$22))+$B$20*$B$23*(1-EXP(-K136/$B$23)))*$C$7</f>
        <v>1.09572609262082E-013</v>
      </c>
      <c r="P136" s="64" t="n">
        <f aca="false">$D$9*(1-EXP(-K136/$D$9))*$C$9</f>
        <v>2.36557379153973E-012</v>
      </c>
      <c r="Q136" s="65" t="n">
        <f aca="false">$D$8*(1-EXP(-K136/$D$8))*$C$8</f>
        <v>2.72502248573321E-011</v>
      </c>
      <c r="R136" s="66" t="n">
        <f aca="false">$B$13-K136</f>
        <v>370</v>
      </c>
      <c r="S136" s="67" t="n">
        <f aca="false">VLOOKUP($R136,$K$6:$Q$506,5)/$C$26</f>
        <v>0.79329958804007</v>
      </c>
      <c r="T136" s="68" t="n">
        <f aca="false">VLOOKUP($R136,$K$6:$Q$506,6)/$C$26</f>
        <v>7.55598023610655</v>
      </c>
      <c r="U136" s="69" t="n">
        <f aca="false">VLOOKUP($R136,$K$6:$Q$506,7)/$C$26</f>
        <v>120.758552791431</v>
      </c>
      <c r="V136" s="28" t="s">
        <v>254</v>
      </c>
      <c r="W136" s="78" t="n">
        <f aca="false">G136*S136+H136*T136+I136*U136</f>
        <v>0</v>
      </c>
      <c r="X136" s="25"/>
      <c r="Y136" s="25"/>
      <c r="Z136" s="25"/>
    </row>
    <row r="137" customFormat="false" ht="15.75" hidden="false" customHeight="false" outlineLevel="0" collapsed="false">
      <c r="A137" s="25"/>
      <c r="B137" s="25"/>
      <c r="C137" s="25"/>
      <c r="D137" s="25"/>
      <c r="E137" s="25"/>
      <c r="F137" s="28" t="s">
        <v>255</v>
      </c>
      <c r="G137" s="103" t="n">
        <v>0</v>
      </c>
      <c r="H137" s="76" t="n">
        <v>0</v>
      </c>
      <c r="I137" s="77" t="n">
        <v>0</v>
      </c>
      <c r="J137" s="25"/>
      <c r="K137" s="61" t="n">
        <v>131</v>
      </c>
      <c r="L137" s="62" t="n">
        <f aca="false">$B$17+$B$18*EXP(-K137/$B$21)+$B$19*EXP(-K137/$B$22)+$B$20*EXP(-K137/$B$23)</f>
        <v>0.385824994354417</v>
      </c>
      <c r="M137" s="63" t="n">
        <f aca="false">EXP(-K137/$D$9)</f>
        <v>1.50867314062985E-005</v>
      </c>
      <c r="N137" s="63" t="n">
        <f aca="false">EXP(-K137/$D$8)</f>
        <v>0.300642068690412</v>
      </c>
      <c r="O137" s="64" t="n">
        <f aca="false">(K137*$B$17+$B$18*$B$21*(1-EXP(-K137/$B$21))+$B$19*$B$22*(1-EXP(-K137/$B$22))+$B$20*$B$23*(1-EXP(-K137/$B$23)))*$C$7</f>
        <v>1.10230922922243E-013</v>
      </c>
      <c r="P137" s="64" t="n">
        <f aca="false">$D$9*(1-EXP(-K137/$D$9))*$C$9</f>
        <v>2.36557694791799E-012</v>
      </c>
      <c r="Q137" s="65" t="n">
        <f aca="false">$D$8*(1-EXP(-K137/$D$8))*$C$8</f>
        <v>2.73586204546117E-011</v>
      </c>
      <c r="R137" s="66" t="n">
        <f aca="false">$B$13-K137</f>
        <v>369</v>
      </c>
      <c r="S137" s="67" t="n">
        <f aca="false">VLOOKUP($R137,$K$6:$Q$506,5)/$C$26</f>
        <v>0.791638234906791</v>
      </c>
      <c r="T137" s="68" t="n">
        <f aca="false">VLOOKUP($R137,$K$6:$Q$506,6)/$C$26</f>
        <v>7.55598023610653</v>
      </c>
      <c r="U137" s="69" t="n">
        <f aca="false">VLOOKUP($R137,$K$6:$Q$506,7)/$C$26</f>
        <v>120.71990733449</v>
      </c>
      <c r="V137" s="28" t="s">
        <v>255</v>
      </c>
      <c r="W137" s="78" t="n">
        <f aca="false">G137*S137+H137*T137+I137*U137</f>
        <v>0</v>
      </c>
      <c r="X137" s="25"/>
      <c r="Y137" s="25"/>
      <c r="Z137" s="25"/>
    </row>
    <row r="138" customFormat="false" ht="15.75" hidden="false" customHeight="false" outlineLevel="0" collapsed="false">
      <c r="A138" s="25"/>
      <c r="B138" s="25"/>
      <c r="C138" s="25"/>
      <c r="D138" s="25"/>
      <c r="E138" s="25"/>
      <c r="F138" s="28" t="s">
        <v>256</v>
      </c>
      <c r="G138" s="103" t="n">
        <v>0</v>
      </c>
      <c r="H138" s="76" t="n">
        <v>0</v>
      </c>
      <c r="I138" s="77" t="n">
        <v>0</v>
      </c>
      <c r="J138" s="25"/>
      <c r="K138" s="61" t="n">
        <v>132</v>
      </c>
      <c r="L138" s="62" t="n">
        <f aca="false">$B$17+$B$18*EXP(-K138/$B$21)+$B$19*EXP(-K138/$B$22)+$B$20*EXP(-K138/$B$23)</f>
        <v>0.385206640854907</v>
      </c>
      <c r="M138" s="63" t="n">
        <f aca="false">EXP(-K138/$D$9)</f>
        <v>1.38608716306432E-005</v>
      </c>
      <c r="N138" s="63" t="n">
        <f aca="false">EXP(-K138/$D$8)</f>
        <v>0.297896498191477</v>
      </c>
      <c r="O138" s="64" t="n">
        <f aca="false">(K138*$B$17+$B$18*$B$21*(1-EXP(-K138/$B$21))+$B$19*$B$22*(1-EXP(-K138/$B$22))+$B$20*$B$23*(1-EXP(-K138/$B$23)))*$C$7</f>
        <v>1.10888176511715E-013</v>
      </c>
      <c r="P138" s="64" t="n">
        <f aca="false">$D$9*(1-EXP(-K138/$D$9))*$C$9</f>
        <v>2.36557984782736E-012</v>
      </c>
      <c r="Q138" s="65" t="n">
        <f aca="false">$D$8*(1-EXP(-K138/$D$8))*$C$8</f>
        <v>2.74660261446724E-011</v>
      </c>
      <c r="R138" s="66" t="n">
        <f aca="false">$B$13-K138</f>
        <v>368</v>
      </c>
      <c r="S138" s="67" t="n">
        <f aca="false">VLOOKUP($R138,$K$6:$Q$506,5)/$C$26</f>
        <v>0.78997566658407</v>
      </c>
      <c r="T138" s="68" t="n">
        <f aca="false">VLOOKUP($R138,$K$6:$Q$506,6)/$C$26</f>
        <v>7.55598023610651</v>
      </c>
      <c r="U138" s="69" t="n">
        <f aca="false">VLOOKUP($R138,$K$6:$Q$506,7)/$C$26</f>
        <v>120.680905700732</v>
      </c>
      <c r="V138" s="28" t="s">
        <v>256</v>
      </c>
      <c r="W138" s="78" t="n">
        <f aca="false">G138*S138+H138*T138+I138*U138</f>
        <v>0</v>
      </c>
      <c r="X138" s="25"/>
      <c r="Y138" s="25"/>
      <c r="Z138" s="25"/>
    </row>
    <row r="139" customFormat="false" ht="15.75" hidden="false" customHeight="false" outlineLevel="0" collapsed="false">
      <c r="A139" s="25"/>
      <c r="B139" s="25"/>
      <c r="C139" s="25"/>
      <c r="D139" s="25"/>
      <c r="E139" s="25"/>
      <c r="F139" s="28" t="s">
        <v>257</v>
      </c>
      <c r="G139" s="103" t="n">
        <v>0</v>
      </c>
      <c r="H139" s="76" t="n">
        <v>0</v>
      </c>
      <c r="I139" s="77" t="n">
        <v>0</v>
      </c>
      <c r="J139" s="25"/>
      <c r="K139" s="61" t="n">
        <v>133</v>
      </c>
      <c r="L139" s="62" t="n">
        <f aca="false">$B$17+$B$18*EXP(-K139/$B$21)+$B$19*EXP(-K139/$B$22)+$B$20*EXP(-K139/$B$23)</f>
        <v>0.384595025674188</v>
      </c>
      <c r="M139" s="63" t="n">
        <f aca="false">EXP(-K139/$D$9)</f>
        <v>1.27346180684943E-005</v>
      </c>
      <c r="N139" s="63" t="n">
        <f aca="false">EXP(-K139/$D$8)</f>
        <v>0.295176001220667</v>
      </c>
      <c r="O139" s="64" t="n">
        <f aca="false">(K139*$B$17+$B$18*$B$21*(1-EXP(-K139/$B$21))+$B$19*$B$22*(1-EXP(-K139/$B$22))+$B$20*$B$23*(1-EXP(-K139/$B$23)))*$C$7</f>
        <v>1.1154438165507E-013</v>
      </c>
      <c r="P139" s="64" t="n">
        <f aca="false">$D$9*(1-EXP(-K139/$D$9))*$C$9</f>
        <v>2.36558251210702E-012</v>
      </c>
      <c r="Q139" s="65" t="n">
        <f aca="false">$D$8*(1-EXP(-K139/$D$8))*$C$8</f>
        <v>2.75724509676997E-011</v>
      </c>
      <c r="R139" s="66" t="n">
        <f aca="false">$B$13-K139</f>
        <v>367</v>
      </c>
      <c r="S139" s="67" t="n">
        <f aca="false">VLOOKUP($R139,$K$6:$Q$506,5)/$C$26</f>
        <v>0.788311879943242</v>
      </c>
      <c r="T139" s="68" t="n">
        <f aca="false">VLOOKUP($R139,$K$6:$Q$506,6)/$C$26</f>
        <v>7.5559802361065</v>
      </c>
      <c r="U139" s="69" t="n">
        <f aca="false">VLOOKUP($R139,$K$6:$Q$506,7)/$C$26</f>
        <v>120.641544607445</v>
      </c>
      <c r="V139" s="28" t="s">
        <v>257</v>
      </c>
      <c r="W139" s="78" t="n">
        <f aca="false">G139*S139+H139*T139+I139*U139</f>
        <v>0</v>
      </c>
      <c r="X139" s="25"/>
      <c r="Y139" s="25"/>
      <c r="Z139" s="25"/>
    </row>
    <row r="140" customFormat="false" ht="15.75" hidden="false" customHeight="false" outlineLevel="0" collapsed="false">
      <c r="A140" s="25"/>
      <c r="B140" s="25"/>
      <c r="C140" s="25"/>
      <c r="D140" s="25"/>
      <c r="E140" s="25"/>
      <c r="F140" s="28" t="s">
        <v>258</v>
      </c>
      <c r="G140" s="103" t="n">
        <v>0</v>
      </c>
      <c r="H140" s="76" t="n">
        <v>0</v>
      </c>
      <c r="I140" s="77" t="n">
        <v>0</v>
      </c>
      <c r="J140" s="25"/>
      <c r="K140" s="61" t="n">
        <v>134</v>
      </c>
      <c r="L140" s="62" t="n">
        <f aca="false">$B$17+$B$18*EXP(-K140/$B$21)+$B$19*EXP(-K140/$B$22)+$B$20*EXP(-K140/$B$23)</f>
        <v>0.383989992111956</v>
      </c>
      <c r="M140" s="63" t="n">
        <f aca="false">EXP(-K140/$D$9)</f>
        <v>1.1699877300061E-005</v>
      </c>
      <c r="N140" s="63" t="n">
        <f aca="false">EXP(-K140/$D$8)</f>
        <v>0.292480348797587</v>
      </c>
      <c r="O140" s="64" t="n">
        <f aca="false">(K140*$B$17+$B$18*$B$21*(1-EXP(-K140/$B$21))+$B$19*$B$22*(1-EXP(-K140/$B$22))+$B$20*$B$23*(1-EXP(-K140/$B$23)))*$C$7</f>
        <v>1.12199549706093E-013</v>
      </c>
      <c r="P140" s="64" t="n">
        <f aca="false">$D$9*(1-EXP(-K140/$D$9))*$C$9</f>
        <v>2.36558495990286E-012</v>
      </c>
      <c r="Q140" s="65" t="n">
        <f aca="false">$D$8*(1-EXP(-K140/$D$8))*$C$8</f>
        <v>2.76779038813207E-011</v>
      </c>
      <c r="R140" s="66" t="n">
        <f aca="false">$B$13-K140</f>
        <v>366</v>
      </c>
      <c r="S140" s="67" t="n">
        <f aca="false">VLOOKUP($R140,$K$6:$Q$506,5)/$C$26</f>
        <v>0.786646871846489</v>
      </c>
      <c r="T140" s="68" t="n">
        <f aca="false">VLOOKUP($R140,$K$6:$Q$506,6)/$C$26</f>
        <v>7.55598023610647</v>
      </c>
      <c r="U140" s="69" t="n">
        <f aca="false">VLOOKUP($R140,$K$6:$Q$506,7)/$C$26</f>
        <v>120.601820741661</v>
      </c>
      <c r="V140" s="28" t="s">
        <v>258</v>
      </c>
      <c r="W140" s="78" t="n">
        <f aca="false">G140*S140+H140*T140+I140*U140</f>
        <v>0</v>
      </c>
      <c r="X140" s="25"/>
      <c r="Y140" s="25"/>
      <c r="Z140" s="25"/>
    </row>
    <row r="141" customFormat="false" ht="15.75" hidden="false" customHeight="false" outlineLevel="0" collapsed="false">
      <c r="A141" s="25"/>
      <c r="B141" s="25"/>
      <c r="C141" s="25"/>
      <c r="D141" s="25"/>
      <c r="E141" s="25"/>
      <c r="F141" s="28" t="s">
        <v>259</v>
      </c>
      <c r="G141" s="103" t="n">
        <v>0</v>
      </c>
      <c r="H141" s="76" t="n">
        <v>0</v>
      </c>
      <c r="I141" s="77" t="n">
        <v>0</v>
      </c>
      <c r="J141" s="25"/>
      <c r="K141" s="61" t="n">
        <v>135</v>
      </c>
      <c r="L141" s="62" t="n">
        <f aca="false">$B$17+$B$18*EXP(-K141/$B$21)+$B$19*EXP(-K141/$B$22)+$B$20*EXP(-K141/$B$23)</f>
        <v>0.383391387634384</v>
      </c>
      <c r="M141" s="63" t="n">
        <f aca="false">EXP(-K141/$D$9)</f>
        <v>1.07492135296263E-005</v>
      </c>
      <c r="N141" s="63" t="n">
        <f aca="false">EXP(-K141/$D$8)</f>
        <v>0.289809314032976</v>
      </c>
      <c r="O141" s="64" t="n">
        <f aca="false">(K141*$B$17+$B$18*$B$21*(1-EXP(-K141/$B$21))+$B$19*$B$22*(1-EXP(-K141/$B$22))+$B$20*$B$23*(1-EXP(-K141/$B$23)))*$C$7</f>
        <v>1.12853691754981E-013</v>
      </c>
      <c r="P141" s="64" t="n">
        <f aca="false">$D$9*(1-EXP(-K141/$D$9))*$C$9</f>
        <v>2.36558720880509E-012</v>
      </c>
      <c r="Q141" s="65" t="n">
        <f aca="false">$D$8*(1-EXP(-K141/$D$8))*$C$8</f>
        <v>2.77823937613586E-011</v>
      </c>
      <c r="R141" s="66" t="n">
        <f aca="false">$B$13-K141</f>
        <v>365</v>
      </c>
      <c r="S141" s="67" t="n">
        <f aca="false">VLOOKUP($R141,$K$6:$Q$506,5)/$C$26</f>
        <v>0.784980639146783</v>
      </c>
      <c r="T141" s="68" t="n">
        <f aca="false">VLOOKUP($R141,$K$6:$Q$506,6)/$C$26</f>
        <v>7.55598023610645</v>
      </c>
      <c r="U141" s="69" t="n">
        <f aca="false">VLOOKUP($R141,$K$6:$Q$506,7)/$C$26</f>
        <v>120.561730759877</v>
      </c>
      <c r="V141" s="28" t="s">
        <v>259</v>
      </c>
      <c r="W141" s="78" t="n">
        <f aca="false">G141*S141+H141*T141+I141*U141</f>
        <v>0</v>
      </c>
      <c r="X141" s="25"/>
      <c r="Y141" s="25"/>
      <c r="Z141" s="25"/>
    </row>
    <row r="142" customFormat="false" ht="15.75" hidden="false" customHeight="false" outlineLevel="0" collapsed="false">
      <c r="A142" s="25"/>
      <c r="B142" s="25"/>
      <c r="C142" s="25"/>
      <c r="D142" s="25"/>
      <c r="E142" s="25"/>
      <c r="F142" s="28" t="s">
        <v>260</v>
      </c>
      <c r="G142" s="103" t="n">
        <v>0</v>
      </c>
      <c r="H142" s="76" t="n">
        <v>0</v>
      </c>
      <c r="I142" s="77" t="n">
        <v>0</v>
      </c>
      <c r="J142" s="25"/>
      <c r="K142" s="61" t="n">
        <v>136</v>
      </c>
      <c r="L142" s="62" t="n">
        <f aca="false">$B$17+$B$18*EXP(-K142/$B$21)+$B$19*EXP(-K142/$B$22)+$B$20*EXP(-K142/$B$23)</f>
        <v>0.382799063761802</v>
      </c>
      <c r="M142" s="63" t="n">
        <f aca="false">EXP(-K142/$D$9)</f>
        <v>9.87579515085155E-006</v>
      </c>
      <c r="N142" s="63" t="n">
        <f aca="false">EXP(-K142/$D$8)</f>
        <v>0.287162672109603</v>
      </c>
      <c r="O142" s="64" t="n">
        <f aca="false">(K142*$B$17+$B$18*$B$21*(1-EXP(-K142/$B$21))+$B$19*$B$22*(1-EXP(-K142/$B$22))+$B$20*$B$23*(1-EXP(-K142/$B$23)))*$C$7</f>
        <v>1.13506818635355E-013</v>
      </c>
      <c r="P142" s="64" t="n">
        <f aca="false">$D$9*(1-EXP(-K142/$D$9))*$C$9</f>
        <v>2.36558927497464E-012</v>
      </c>
      <c r="Q142" s="65" t="n">
        <f aca="false">$D$8*(1-EXP(-K142/$D$8))*$C$8</f>
        <v>2.78859294025791E-011</v>
      </c>
      <c r="R142" s="66" t="n">
        <f aca="false">$B$13-K142</f>
        <v>364</v>
      </c>
      <c r="S142" s="67" t="n">
        <f aca="false">VLOOKUP($R142,$K$6:$Q$506,5)/$C$26</f>
        <v>0.783313178687826</v>
      </c>
      <c r="T142" s="68" t="n">
        <f aca="false">VLOOKUP($R142,$K$6:$Q$506,6)/$C$26</f>
        <v>7.55598023610643</v>
      </c>
      <c r="U142" s="69" t="n">
        <f aca="false">VLOOKUP($R142,$K$6:$Q$506,7)/$C$26</f>
        <v>120.521271287778</v>
      </c>
      <c r="V142" s="28" t="s">
        <v>260</v>
      </c>
      <c r="W142" s="78" t="n">
        <f aca="false">G142*S142+H142*T142+I142*U142</f>
        <v>0</v>
      </c>
      <c r="X142" s="25"/>
      <c r="Y142" s="25"/>
      <c r="Z142" s="25"/>
    </row>
    <row r="143" customFormat="false" ht="15.75" hidden="false" customHeight="false" outlineLevel="0" collapsed="false">
      <c r="A143" s="25"/>
      <c r="B143" s="25"/>
      <c r="C143" s="25"/>
      <c r="D143" s="25"/>
      <c r="E143" s="25"/>
      <c r="F143" s="28" t="s">
        <v>261</v>
      </c>
      <c r="G143" s="103" t="n">
        <v>0</v>
      </c>
      <c r="H143" s="76" t="n">
        <v>0</v>
      </c>
      <c r="I143" s="77" t="n">
        <v>0</v>
      </c>
      <c r="J143" s="25"/>
      <c r="K143" s="61" t="n">
        <v>137</v>
      </c>
      <c r="L143" s="62" t="n">
        <f aca="false">$B$17+$B$18*EXP(-K143/$B$21)+$B$19*EXP(-K143/$B$22)+$B$20*EXP(-K143/$B$23)</f>
        <v>0.382212875959408</v>
      </c>
      <c r="M143" s="63" t="n">
        <f aca="false">EXP(-K143/$D$9)</f>
        <v>9.07334565387259E-006</v>
      </c>
      <c r="N143" s="63" t="n">
        <f aca="false">EXP(-K143/$D$8)</f>
        <v>0.284540200263352</v>
      </c>
      <c r="O143" s="64" t="n">
        <f aca="false">(K143*$B$17+$B$18*$B$21*(1-EXP(-K143/$B$21))+$B$19*$B$22*(1-EXP(-K143/$B$22))+$B$20*$B$23*(1-EXP(-K143/$B$23)))*$C$7</f>
        <v>1.14158940931073E-013</v>
      </c>
      <c r="P143" s="64" t="n">
        <f aca="false">$D$9*(1-EXP(-K143/$D$9))*$C$9</f>
        <v>2.36559117325931E-012</v>
      </c>
      <c r="Q143" s="65" t="n">
        <f aca="false">$D$8*(1-EXP(-K143/$D$8))*$C$8</f>
        <v>2.79885195194312E-011</v>
      </c>
      <c r="R143" s="66" t="n">
        <f aca="false">$B$13-K143</f>
        <v>363</v>
      </c>
      <c r="S143" s="67" t="n">
        <f aca="false">VLOOKUP($R143,$K$6:$Q$506,5)/$C$26</f>
        <v>0.781644487303994</v>
      </c>
      <c r="T143" s="68" t="n">
        <f aca="false">VLOOKUP($R143,$K$6:$Q$506,6)/$C$26</f>
        <v>7.5559802361064</v>
      </c>
      <c r="U143" s="69" t="n">
        <f aca="false">VLOOKUP($R143,$K$6:$Q$506,7)/$C$26</f>
        <v>120.480438919945</v>
      </c>
      <c r="V143" s="28" t="s">
        <v>261</v>
      </c>
      <c r="W143" s="78" t="n">
        <f aca="false">G143*S143+H143*T143+I143*U143</f>
        <v>0</v>
      </c>
      <c r="X143" s="25"/>
      <c r="Y143" s="25"/>
      <c r="Z143" s="25"/>
    </row>
    <row r="144" customFormat="false" ht="15.75" hidden="false" customHeight="false" outlineLevel="0" collapsed="false">
      <c r="A144" s="25"/>
      <c r="B144" s="25"/>
      <c r="C144" s="25"/>
      <c r="D144" s="25"/>
      <c r="E144" s="25"/>
      <c r="F144" s="28" t="s">
        <v>262</v>
      </c>
      <c r="G144" s="103" t="n">
        <v>0</v>
      </c>
      <c r="H144" s="76" t="n">
        <v>0</v>
      </c>
      <c r="I144" s="77" t="n">
        <v>0</v>
      </c>
      <c r="J144" s="25"/>
      <c r="K144" s="61" t="n">
        <v>138</v>
      </c>
      <c r="L144" s="62" t="n">
        <f aca="false">$B$17+$B$18*EXP(-K144/$B$21)+$B$19*EXP(-K144/$B$22)+$B$20*EXP(-K144/$B$23)</f>
        <v>0.381632683530938</v>
      </c>
      <c r="M144" s="63" t="n">
        <f aca="false">EXP(-K144/$D$9)</f>
        <v>8.33609852139857E-006</v>
      </c>
      <c r="N144" s="63" t="n">
        <f aca="false">EXP(-K144/$D$8)</f>
        <v>0.281941677764465</v>
      </c>
      <c r="O144" s="64" t="n">
        <f aca="false">(K144*$B$17+$B$18*$B$21*(1-EXP(-K144/$B$21))+$B$19*$B$22*(1-EXP(-K144/$B$22))+$B$20*$B$23*(1-EXP(-K144/$B$23)))*$C$7</f>
        <v>1.14810068982868E-013</v>
      </c>
      <c r="P144" s="64" t="n">
        <f aca="false">$D$9*(1-EXP(-K144/$D$9))*$C$9</f>
        <v>2.36559291730045E-012</v>
      </c>
      <c r="Q144" s="65" t="n">
        <f aca="false">$D$8*(1-EXP(-K144/$D$8))*$C$8</f>
        <v>2.80901727467804E-011</v>
      </c>
      <c r="R144" s="66" t="n">
        <f aca="false">$B$13-K144</f>
        <v>362</v>
      </c>
      <c r="S144" s="67" t="n">
        <f aca="false">VLOOKUP($R144,$K$6:$Q$506,5)/$C$26</f>
        <v>0.779974561820275</v>
      </c>
      <c r="T144" s="68" t="n">
        <f aca="false">VLOOKUP($R144,$K$6:$Q$506,6)/$C$26</f>
        <v>7.55598023610637</v>
      </c>
      <c r="U144" s="69" t="n">
        <f aca="false">VLOOKUP($R144,$K$6:$Q$506,7)/$C$26</f>
        <v>120.439230219577</v>
      </c>
      <c r="V144" s="28" t="s">
        <v>262</v>
      </c>
      <c r="W144" s="78" t="n">
        <f aca="false">G144*S144+H144*T144+I144*U144</f>
        <v>0</v>
      </c>
      <c r="X144" s="25"/>
      <c r="Y144" s="25"/>
      <c r="Z144" s="25"/>
    </row>
    <row r="145" customFormat="false" ht="15.75" hidden="false" customHeight="false" outlineLevel="0" collapsed="false">
      <c r="A145" s="25"/>
      <c r="B145" s="25"/>
      <c r="C145" s="25"/>
      <c r="D145" s="25"/>
      <c r="E145" s="25"/>
      <c r="F145" s="28" t="s">
        <v>263</v>
      </c>
      <c r="G145" s="103" t="n">
        <v>0</v>
      </c>
      <c r="H145" s="76" t="n">
        <v>0</v>
      </c>
      <c r="I145" s="77" t="n">
        <v>0</v>
      </c>
      <c r="J145" s="25"/>
      <c r="K145" s="61" t="n">
        <v>139</v>
      </c>
      <c r="L145" s="62" t="n">
        <f aca="false">$B$17+$B$18*EXP(-K145/$B$21)+$B$19*EXP(-K145/$B$22)+$B$20*EXP(-K145/$B$23)</f>
        <v>0.3810583495152</v>
      </c>
      <c r="M145" s="63" t="n">
        <f aca="false">EXP(-K145/$D$9)</f>
        <v>7.65875578969088E-006</v>
      </c>
      <c r="N145" s="63" t="n">
        <f aca="false">EXP(-K145/$D$8)</f>
        <v>0.279366885898968</v>
      </c>
      <c r="O145" s="64" t="n">
        <f aca="false">(K145*$B$17+$B$18*$B$21*(1-EXP(-K145/$B$21))+$B$19*$B$22*(1-EXP(-K145/$B$22))+$B$20*$B$23*(1-EXP(-K145/$B$23)))*$C$7</f>
        <v>1.15460212894802E-013</v>
      </c>
      <c r="P145" s="64" t="n">
        <f aca="false">$D$9*(1-EXP(-K145/$D$9))*$C$9</f>
        <v>2.36559451963097E-012</v>
      </c>
      <c r="Q145" s="65" t="n">
        <f aca="false">$D$8*(1-EXP(-K145/$D$8))*$C$8</f>
        <v>2.81908976406353E-011</v>
      </c>
      <c r="R145" s="66" t="n">
        <f aca="false">$B$13-K145</f>
        <v>361</v>
      </c>
      <c r="S145" s="67" t="n">
        <f aca="false">VLOOKUP($R145,$K$6:$Q$506,5)/$C$26</f>
        <v>0.778303399052207</v>
      </c>
      <c r="T145" s="68" t="n">
        <f aca="false">VLOOKUP($R145,$K$6:$Q$506,6)/$C$26</f>
        <v>7.55598023610634</v>
      </c>
      <c r="U145" s="69" t="n">
        <f aca="false">VLOOKUP($R145,$K$6:$Q$506,7)/$C$26</f>
        <v>120.397641718196</v>
      </c>
      <c r="V145" s="28" t="s">
        <v>263</v>
      </c>
      <c r="W145" s="78" t="n">
        <f aca="false">G145*S145+H145*T145+I145*U145</f>
        <v>0</v>
      </c>
      <c r="X145" s="25"/>
      <c r="Y145" s="25"/>
      <c r="Z145" s="25"/>
    </row>
    <row r="146" customFormat="false" ht="15.75" hidden="false" customHeight="false" outlineLevel="0" collapsed="false">
      <c r="A146" s="25"/>
      <c r="B146" s="25"/>
      <c r="C146" s="25"/>
      <c r="D146" s="25"/>
      <c r="E146" s="25"/>
      <c r="F146" s="28" t="s">
        <v>264</v>
      </c>
      <c r="G146" s="103" t="n">
        <v>0</v>
      </c>
      <c r="H146" s="76" t="n">
        <v>0</v>
      </c>
      <c r="I146" s="77" t="n">
        <v>0</v>
      </c>
      <c r="J146" s="25"/>
      <c r="K146" s="61" t="n">
        <v>140</v>
      </c>
      <c r="L146" s="62" t="n">
        <f aca="false">$B$17+$B$18*EXP(-K146/$B$21)+$B$19*EXP(-K146/$B$22)+$B$20*EXP(-K146/$B$23)</f>
        <v>0.380489740585396</v>
      </c>
      <c r="M146" s="63" t="n">
        <f aca="false">EXP(-K146/$D$9)</f>
        <v>7.0364499766352E-006</v>
      </c>
      <c r="N146" s="63" t="n">
        <f aca="false">EXP(-K146/$D$8)</f>
        <v>0.276815607950261</v>
      </c>
      <c r="O146" s="64" t="n">
        <f aca="false">(K146*$B$17+$B$18*$B$21*(1-EXP(-K146/$B$21))+$B$19*$B$22*(1-EXP(-K146/$B$22))+$B$20*$B$23*(1-EXP(-K146/$B$23)))*$C$7</f>
        <v>1.16109382540549E-013</v>
      </c>
      <c r="P146" s="64" t="n">
        <f aca="false">$D$9*(1-EXP(-K146/$D$9))*$C$9</f>
        <v>2.36559599176547E-012</v>
      </c>
      <c r="Q146" s="65" t="n">
        <f aca="false">$D$8*(1-EXP(-K146/$D$8))*$C$8</f>
        <v>2.82907026788682E-011</v>
      </c>
      <c r="R146" s="66" t="n">
        <f aca="false">$B$13-K146</f>
        <v>360</v>
      </c>
      <c r="S146" s="67" t="n">
        <f aca="false">VLOOKUP($R146,$K$6:$Q$506,5)/$C$26</f>
        <v>0.776630995805819</v>
      </c>
      <c r="T146" s="68" t="n">
        <f aca="false">VLOOKUP($R146,$K$6:$Q$506,6)/$C$26</f>
        <v>7.55598023610631</v>
      </c>
      <c r="U146" s="69" t="n">
        <f aca="false">VLOOKUP($R146,$K$6:$Q$506,7)/$C$26</f>
        <v>120.355669915354</v>
      </c>
      <c r="V146" s="28" t="s">
        <v>264</v>
      </c>
      <c r="W146" s="78" t="n">
        <f aca="false">G146*S146+H146*T146+I146*U146</f>
        <v>0</v>
      </c>
      <c r="X146" s="25"/>
      <c r="Y146" s="25"/>
      <c r="Z146" s="25"/>
    </row>
    <row r="147" customFormat="false" ht="15.75" hidden="false" customHeight="false" outlineLevel="0" collapsed="false">
      <c r="A147" s="25"/>
      <c r="B147" s="25"/>
      <c r="C147" s="25"/>
      <c r="D147" s="25"/>
      <c r="E147" s="25"/>
      <c r="F147" s="28" t="s">
        <v>265</v>
      </c>
      <c r="G147" s="103" t="n">
        <v>0</v>
      </c>
      <c r="H147" s="76" t="n">
        <v>0</v>
      </c>
      <c r="I147" s="77" t="n">
        <v>0</v>
      </c>
      <c r="J147" s="25"/>
      <c r="K147" s="61" t="n">
        <v>141</v>
      </c>
      <c r="L147" s="62" t="n">
        <f aca="false">$B$17+$B$18*EXP(-K147/$B$21)+$B$19*EXP(-K147/$B$22)+$B$20*EXP(-K147/$B$23)</f>
        <v>0.379926726951173</v>
      </c>
      <c r="M147" s="63" t="n">
        <f aca="false">EXP(-K147/$D$9)</f>
        <v>6.46470910331609E-006</v>
      </c>
      <c r="N147" s="63" t="n">
        <f aca="false">EXP(-K147/$D$8)</f>
        <v>0.274287629180878</v>
      </c>
      <c r="O147" s="64" t="n">
        <f aca="false">(K147*$B$17+$B$18*$B$21*(1-EXP(-K147/$B$21))+$B$19*$B$22*(1-EXP(-K147/$B$22))+$B$20*$B$23*(1-EXP(-K147/$B$23)))*$C$7</f>
        <v>1.16757587569507E-013</v>
      </c>
      <c r="P147" s="64" t="n">
        <f aca="false">$D$9*(1-EXP(-K147/$D$9))*$C$9</f>
        <v>2.3655973442829E-012</v>
      </c>
      <c r="Q147" s="65" t="n">
        <f aca="false">$D$8*(1-EXP(-K147/$D$8))*$C$8</f>
        <v>2.83895962619286E-011</v>
      </c>
      <c r="R147" s="66" t="n">
        <f aca="false">$B$13-K147</f>
        <v>359</v>
      </c>
      <c r="S147" s="67" t="n">
        <f aca="false">VLOOKUP($R147,$K$6:$Q$506,5)/$C$26</f>
        <v>0.774957348877561</v>
      </c>
      <c r="T147" s="68" t="n">
        <f aca="false">VLOOKUP($R147,$K$6:$Q$506,6)/$C$26</f>
        <v>7.55598023610627</v>
      </c>
      <c r="U147" s="69" t="n">
        <f aca="false">VLOOKUP($R147,$K$6:$Q$506,7)/$C$26</f>
        <v>120.313311278346</v>
      </c>
      <c r="V147" s="28" t="s">
        <v>265</v>
      </c>
      <c r="W147" s="78" t="n">
        <f aca="false">G147*S147+H147*T147+I147*U147</f>
        <v>0</v>
      </c>
      <c r="X147" s="25"/>
      <c r="Y147" s="25"/>
      <c r="Z147" s="25"/>
    </row>
    <row r="148" customFormat="false" ht="15.75" hidden="false" customHeight="false" outlineLevel="0" collapsed="false">
      <c r="A148" s="25"/>
      <c r="B148" s="25"/>
      <c r="C148" s="25"/>
      <c r="D148" s="25"/>
      <c r="E148" s="25"/>
      <c r="F148" s="28" t="s">
        <v>266</v>
      </c>
      <c r="G148" s="103" t="n">
        <v>0</v>
      </c>
      <c r="H148" s="76" t="n">
        <v>0</v>
      </c>
      <c r="I148" s="77" t="n">
        <v>0</v>
      </c>
      <c r="J148" s="25"/>
      <c r="K148" s="61" t="n">
        <v>142</v>
      </c>
      <c r="L148" s="62" t="n">
        <f aca="false">$B$17+$B$18*EXP(-K148/$B$21)+$B$19*EXP(-K148/$B$22)+$B$20*EXP(-K148/$B$23)</f>
        <v>0.379369182263308</v>
      </c>
      <c r="M148" s="63" t="n">
        <f aca="false">EXP(-K148/$D$9)</f>
        <v>5.93942455773457E-006</v>
      </c>
      <c r="N148" s="63" t="n">
        <f aca="false">EXP(-K148/$D$8)</f>
        <v>0.27178273681441</v>
      </c>
      <c r="O148" s="64" t="n">
        <f aca="false">(K148*$B$17+$B$18*$B$21*(1-EXP(-K148/$B$21))+$B$19*$B$22*(1-EXP(-K148/$B$22))+$B$20*$B$23*(1-EXP(-K148/$B$23)))*$C$7</f>
        <v>1.17404837412741E-013</v>
      </c>
      <c r="P148" s="64" t="n">
        <f aca="false">$D$9*(1-EXP(-K148/$D$9))*$C$9</f>
        <v>2.36559858690266E-012</v>
      </c>
      <c r="Q148" s="65" t="n">
        <f aca="false">$D$8*(1-EXP(-K148/$D$8))*$C$8</f>
        <v>2.84875867135497E-011</v>
      </c>
      <c r="R148" s="66" t="n">
        <f aca="false">$B$13-K148</f>
        <v>358</v>
      </c>
      <c r="S148" s="67" t="n">
        <f aca="false">VLOOKUP($R148,$K$6:$Q$506,5)/$C$26</f>
        <v>0.773282455054246</v>
      </c>
      <c r="T148" s="68" t="n">
        <f aca="false">VLOOKUP($R148,$K$6:$Q$506,6)/$C$26</f>
        <v>7.55598023610623</v>
      </c>
      <c r="U148" s="69" t="n">
        <f aca="false">VLOOKUP($R148,$K$6:$Q$506,7)/$C$26</f>
        <v>120.270562241905</v>
      </c>
      <c r="V148" s="28" t="s">
        <v>266</v>
      </c>
      <c r="W148" s="78" t="n">
        <f aca="false">G148*S148+H148*T148+I148*U148</f>
        <v>0</v>
      </c>
      <c r="X148" s="25"/>
      <c r="Y148" s="25"/>
      <c r="Z148" s="25"/>
    </row>
    <row r="149" customFormat="false" ht="15.75" hidden="false" customHeight="false" outlineLevel="0" collapsed="false">
      <c r="A149" s="25"/>
      <c r="B149" s="25"/>
      <c r="C149" s="25"/>
      <c r="D149" s="25"/>
      <c r="E149" s="25"/>
      <c r="F149" s="28" t="s">
        <v>267</v>
      </c>
      <c r="G149" s="103" t="n">
        <v>0</v>
      </c>
      <c r="H149" s="76" t="n">
        <v>0</v>
      </c>
      <c r="I149" s="77" t="n">
        <v>0</v>
      </c>
      <c r="J149" s="25"/>
      <c r="K149" s="61" t="n">
        <v>143</v>
      </c>
      <c r="L149" s="62" t="n">
        <f aca="false">$B$17+$B$18*EXP(-K149/$B$21)+$B$19*EXP(-K149/$B$22)+$B$20*EXP(-K149/$B$23)</f>
        <v>0.378816983520972</v>
      </c>
      <c r="M149" s="63" t="n">
        <f aca="false">EXP(-K149/$D$9)</f>
        <v>5.45682156973238E-006</v>
      </c>
      <c r="N149" s="63" t="n">
        <f aca="false">EXP(-K149/$D$8)</f>
        <v>0.2693007200176</v>
      </c>
      <c r="O149" s="64" t="n">
        <f aca="false">(K149*$B$17+$B$18*$B$21*(1-EXP(-K149/$B$21))+$B$19*$B$22*(1-EXP(-K149/$B$22))+$B$20*$B$23*(1-EXP(-K149/$B$23)))*$C$7</f>
        <v>1.1805114128878E-013</v>
      </c>
      <c r="P149" s="64" t="n">
        <f aca="false">$D$9*(1-EXP(-K149/$D$9))*$C$9</f>
        <v>2.36559972855439E-012</v>
      </c>
      <c r="Q149" s="65" t="n">
        <f aca="false">$D$8*(1-EXP(-K149/$D$8))*$C$8</f>
        <v>2.85846822814498E-011</v>
      </c>
      <c r="R149" s="66" t="n">
        <f aca="false">$B$13-K149</f>
        <v>357</v>
      </c>
      <c r="S149" s="67" t="n">
        <f aca="false">VLOOKUP($R149,$K$6:$Q$506,5)/$C$26</f>
        <v>0.77160631111298</v>
      </c>
      <c r="T149" s="68" t="n">
        <f aca="false">VLOOKUP($R149,$K$6:$Q$506,6)/$C$26</f>
        <v>7.55598023610618</v>
      </c>
      <c r="U149" s="69" t="n">
        <f aca="false">VLOOKUP($R149,$K$6:$Q$506,7)/$C$26</f>
        <v>120.227419207904</v>
      </c>
      <c r="V149" s="28" t="s">
        <v>267</v>
      </c>
      <c r="W149" s="78" t="n">
        <f aca="false">G149*S149+H149*T149+I149*U149</f>
        <v>0</v>
      </c>
      <c r="X149" s="25"/>
      <c r="Y149" s="25"/>
      <c r="Z149" s="25"/>
    </row>
    <row r="150" customFormat="false" ht="15.75" hidden="false" customHeight="false" outlineLevel="0" collapsed="false">
      <c r="A150" s="25"/>
      <c r="B150" s="25"/>
      <c r="C150" s="25"/>
      <c r="D150" s="25"/>
      <c r="E150" s="25"/>
      <c r="F150" s="28" t="s">
        <v>268</v>
      </c>
      <c r="G150" s="103" t="n">
        <v>0</v>
      </c>
      <c r="H150" s="76" t="n">
        <v>0</v>
      </c>
      <c r="I150" s="77" t="n">
        <v>0</v>
      </c>
      <c r="J150" s="25"/>
      <c r="K150" s="61" t="n">
        <v>144</v>
      </c>
      <c r="L150" s="62" t="n">
        <f aca="false">$B$17+$B$18*EXP(-K150/$B$21)+$B$19*EXP(-K150/$B$22)+$B$20*EXP(-K150/$B$23)</f>
        <v>0.378270010981491</v>
      </c>
      <c r="M150" s="63" t="n">
        <f aca="false">EXP(-K150/$D$9)</f>
        <v>5.01343208495169E-006</v>
      </c>
      <c r="N150" s="63" t="n">
        <f aca="false">EXP(-K150/$D$8)</f>
        <v>0.266841369882594</v>
      </c>
      <c r="O150" s="64" t="n">
        <f aca="false">(K150*$B$17+$B$18*$B$21*(1-EXP(-K150/$B$21))+$B$19*$B$22*(1-EXP(-K150/$B$22))+$B$20*$B$23*(1-EXP(-K150/$B$23)))*$C$7</f>
        <v>1.18696508209237E-013</v>
      </c>
      <c r="P150" s="64" t="n">
        <f aca="false">$D$9*(1-EXP(-K150/$D$9))*$C$9</f>
        <v>2.36560077744216E-012</v>
      </c>
      <c r="Q150" s="65" t="n">
        <f aca="false">$D$8*(1-EXP(-K150/$D$8))*$C$8</f>
        <v>2.86808911380257E-011</v>
      </c>
      <c r="R150" s="66" t="n">
        <f aca="false">$B$13-K150</f>
        <v>356</v>
      </c>
      <c r="S150" s="67" t="n">
        <f aca="false">VLOOKUP($R150,$K$6:$Q$506,5)/$C$26</f>
        <v>0.769928913821093</v>
      </c>
      <c r="T150" s="68" t="n">
        <f aca="false">VLOOKUP($R150,$K$6:$Q$506,6)/$C$26</f>
        <v>7.55598023610613</v>
      </c>
      <c r="U150" s="69" t="n">
        <f aca="false">VLOOKUP($R150,$K$6:$Q$506,7)/$C$26</f>
        <v>120.183878545055</v>
      </c>
      <c r="V150" s="28" t="s">
        <v>268</v>
      </c>
      <c r="W150" s="78" t="n">
        <f aca="false">G150*S150+H150*T150+I150*U150</f>
        <v>0</v>
      </c>
      <c r="X150" s="25"/>
      <c r="Y150" s="25"/>
      <c r="Z150" s="25"/>
    </row>
    <row r="151" customFormat="false" ht="15.75" hidden="false" customHeight="false" outlineLevel="0" collapsed="false">
      <c r="A151" s="25"/>
      <c r="B151" s="25"/>
      <c r="C151" s="25"/>
      <c r="D151" s="25"/>
      <c r="E151" s="25"/>
      <c r="F151" s="28" t="s">
        <v>269</v>
      </c>
      <c r="G151" s="103" t="n">
        <v>0</v>
      </c>
      <c r="H151" s="76" t="n">
        <v>0</v>
      </c>
      <c r="I151" s="77" t="n">
        <v>0</v>
      </c>
      <c r="J151" s="25"/>
      <c r="K151" s="61" t="n">
        <v>145</v>
      </c>
      <c r="L151" s="62" t="n">
        <f aca="false">$B$17+$B$18*EXP(-K151/$B$21)+$B$19*EXP(-K151/$B$22)+$B$20*EXP(-K151/$B$23)</f>
        <v>0.377728148072551</v>
      </c>
      <c r="M151" s="63" t="n">
        <f aca="false">EXP(-K151/$D$9)</f>
        <v>4.60606984289863E-006</v>
      </c>
      <c r="N151" s="63" t="n">
        <f aca="false">EXP(-K151/$D$8)</f>
        <v>0.26440447940936</v>
      </c>
      <c r="O151" s="64" t="n">
        <f aca="false">(K151*$B$17+$B$18*$B$21*(1-EXP(-K151/$B$21))+$B$19*$B$22*(1-EXP(-K151/$B$22))+$B$20*$B$23*(1-EXP(-K151/$B$23)))*$C$7</f>
        <v>1.19340946984299E-013</v>
      </c>
      <c r="P151" s="64" t="n">
        <f aca="false">$D$9*(1-EXP(-K151/$D$9))*$C$9</f>
        <v>2.36560174110343E-012</v>
      </c>
      <c r="Q151" s="65" t="n">
        <f aca="false">$D$8*(1-EXP(-K151/$D$8))*$C$8</f>
        <v>2.87762213810414E-011</v>
      </c>
      <c r="R151" s="66" t="n">
        <f aca="false">$B$13-K151</f>
        <v>355</v>
      </c>
      <c r="S151" s="67" t="n">
        <f aca="false">VLOOKUP($R151,$K$6:$Q$506,5)/$C$26</f>
        <v>0.768250259936073</v>
      </c>
      <c r="T151" s="68" t="n">
        <f aca="false">VLOOKUP($R151,$K$6:$Q$506,6)/$C$26</f>
        <v>7.55598023610608</v>
      </c>
      <c r="U151" s="69" t="n">
        <f aca="false">VLOOKUP($R151,$K$6:$Q$506,7)/$C$26</f>
        <v>120.139936588602</v>
      </c>
      <c r="V151" s="28" t="s">
        <v>269</v>
      </c>
      <c r="W151" s="78" t="n">
        <f aca="false">G151*S151+H151*T151+I151*U151</f>
        <v>0</v>
      </c>
      <c r="X151" s="25"/>
      <c r="Y151" s="25"/>
      <c r="Z151" s="25"/>
    </row>
    <row r="152" customFormat="false" ht="15.75" hidden="false" customHeight="false" outlineLevel="0" collapsed="false">
      <c r="A152" s="25"/>
      <c r="B152" s="25"/>
      <c r="C152" s="25"/>
      <c r="D152" s="25"/>
      <c r="E152" s="25"/>
      <c r="F152" s="28" t="s">
        <v>270</v>
      </c>
      <c r="G152" s="103" t="n">
        <v>0</v>
      </c>
      <c r="H152" s="76" t="n">
        <v>0</v>
      </c>
      <c r="I152" s="77" t="n">
        <v>0</v>
      </c>
      <c r="J152" s="25"/>
      <c r="K152" s="61" t="n">
        <v>146</v>
      </c>
      <c r="L152" s="62" t="n">
        <f aca="false">$B$17+$B$18*EXP(-K152/$B$21)+$B$19*EXP(-K152/$B$22)+$B$20*EXP(-K152/$B$23)</f>
        <v>0.377191281306764</v>
      </c>
      <c r="M152" s="63" t="n">
        <f aca="false">EXP(-K152/$D$9)</f>
        <v>4.23180748001789E-006</v>
      </c>
      <c r="N152" s="63" t="n">
        <f aca="false">EXP(-K152/$D$8)</f>
        <v>0.261989843488264</v>
      </c>
      <c r="O152" s="64" t="n">
        <f aca="false">(K152*$B$17+$B$18*$B$21*(1-EXP(-K152/$B$21))+$B$19*$B$22*(1-EXP(-K152/$B$22))+$B$20*$B$23*(1-EXP(-K152/$B$23)))*$C$7</f>
        <v>1.19984466228049E-013</v>
      </c>
      <c r="P152" s="64" t="n">
        <f aca="false">$D$9*(1-EXP(-K152/$D$9))*$C$9</f>
        <v>2.3656026264632E-012</v>
      </c>
      <c r="Q152" s="65" t="n">
        <f aca="false">$D$8*(1-EXP(-K152/$D$8))*$C$8</f>
        <v>2.88706810343088E-011</v>
      </c>
      <c r="R152" s="66" t="n">
        <f aca="false">$B$13-K152</f>
        <v>354</v>
      </c>
      <c r="S152" s="67" t="n">
        <f aca="false">VLOOKUP($R152,$K$6:$Q$506,5)/$C$26</f>
        <v>0.766570346205494</v>
      </c>
      <c r="T152" s="68" t="n">
        <f aca="false">VLOOKUP($R152,$K$6:$Q$506,6)/$C$26</f>
        <v>7.55598023610602</v>
      </c>
      <c r="U152" s="69" t="n">
        <f aca="false">VLOOKUP($R152,$K$6:$Q$506,7)/$C$26</f>
        <v>120.095589640012</v>
      </c>
      <c r="V152" s="28" t="s">
        <v>270</v>
      </c>
      <c r="W152" s="78" t="n">
        <f aca="false">G152*S152+H152*T152+I152*U152</f>
        <v>0</v>
      </c>
      <c r="X152" s="25"/>
      <c r="Y152" s="25"/>
      <c r="Z152" s="25"/>
    </row>
    <row r="153" customFormat="false" ht="15.75" hidden="false" customHeight="false" outlineLevel="0" collapsed="false">
      <c r="A153" s="25"/>
      <c r="B153" s="25"/>
      <c r="C153" s="25"/>
      <c r="D153" s="25"/>
      <c r="E153" s="25"/>
      <c r="F153" s="28" t="s">
        <v>271</v>
      </c>
      <c r="G153" s="103" t="n">
        <v>0</v>
      </c>
      <c r="H153" s="76" t="n">
        <v>0</v>
      </c>
      <c r="I153" s="77" t="n">
        <v>0</v>
      </c>
      <c r="J153" s="25"/>
      <c r="K153" s="61" t="n">
        <v>147</v>
      </c>
      <c r="L153" s="62" t="n">
        <f aca="false">$B$17+$B$18*EXP(-K153/$B$21)+$B$19*EXP(-K153/$B$22)+$B$20*EXP(-K153/$B$23)</f>
        <v>0.376659300198546</v>
      </c>
      <c r="M153" s="63" t="n">
        <f aca="false">EXP(-K153/$D$9)</f>
        <v>3.88795549323793E-006</v>
      </c>
      <c r="N153" s="63" t="n">
        <f aca="false">EXP(-K153/$D$8)</f>
        <v>0.259597258882806</v>
      </c>
      <c r="O153" s="64" t="n">
        <f aca="false">(K153*$B$17+$B$18*$B$21*(1-EXP(-K153/$B$21))+$B$19*$B$22*(1-EXP(-K153/$B$22))+$B$20*$B$23*(1-EXP(-K153/$B$23)))*$C$7</f>
        <v>1.20627074363664E-013</v>
      </c>
      <c r="P153" s="64" t="n">
        <f aca="false">$D$9*(1-EXP(-K153/$D$9))*$C$9</f>
        <v>2.36560343988381E-012</v>
      </c>
      <c r="Q153" s="65" t="n">
        <f aca="false">$D$8*(1-EXP(-K153/$D$8))*$C$8</f>
        <v>2.89642780483639E-011</v>
      </c>
      <c r="R153" s="66" t="n">
        <f aca="false">$B$13-K153</f>
        <v>353</v>
      </c>
      <c r="S153" s="67" t="n">
        <f aca="false">VLOOKUP($R153,$K$6:$Q$506,5)/$C$26</f>
        <v>0.764889169366947</v>
      </c>
      <c r="T153" s="68" t="n">
        <f aca="false">VLOOKUP($R153,$K$6:$Q$506,6)/$C$26</f>
        <v>7.55598023610596</v>
      </c>
      <c r="U153" s="69" t="n">
        <f aca="false">VLOOKUP($R153,$K$6:$Q$506,7)/$C$26</f>
        <v>120.050833966665</v>
      </c>
      <c r="V153" s="28" t="s">
        <v>271</v>
      </c>
      <c r="W153" s="78" t="n">
        <f aca="false">G153*S153+H153*T153+I153*U153</f>
        <v>0</v>
      </c>
      <c r="X153" s="25"/>
      <c r="Y153" s="25"/>
      <c r="Z153" s="25"/>
    </row>
    <row r="154" customFormat="false" ht="15.75" hidden="false" customHeight="false" outlineLevel="0" collapsed="false">
      <c r="A154" s="25"/>
      <c r="B154" s="25"/>
      <c r="C154" s="25"/>
      <c r="D154" s="25"/>
      <c r="E154" s="25"/>
      <c r="F154" s="28" t="s">
        <v>272</v>
      </c>
      <c r="G154" s="103" t="n">
        <v>0</v>
      </c>
      <c r="H154" s="76" t="n">
        <v>0</v>
      </c>
      <c r="I154" s="77" t="n">
        <v>0</v>
      </c>
      <c r="J154" s="25"/>
      <c r="K154" s="61" t="n">
        <v>148</v>
      </c>
      <c r="L154" s="62" t="n">
        <f aca="false">$B$17+$B$18*EXP(-K154/$B$21)+$B$19*EXP(-K154/$B$22)+$B$20*EXP(-K154/$B$23)</f>
        <v>0.376132097183235</v>
      </c>
      <c r="M154" s="63" t="n">
        <f aca="false">EXP(-K154/$D$9)</f>
        <v>3.57204291281586E-006</v>
      </c>
      <c r="N154" s="63" t="n">
        <f aca="false">EXP(-K154/$D$8)</f>
        <v>0.257226524212513</v>
      </c>
      <c r="O154" s="64" t="n">
        <f aca="false">(K154*$B$17+$B$18*$B$21*(1-EXP(-K154/$B$21))+$B$19*$B$22*(1-EXP(-K154/$B$22))+$B$20*$B$23*(1-EXP(-K154/$B$23)))*$C$7</f>
        <v>1.21268779628456E-013</v>
      </c>
      <c r="P154" s="64" t="n">
        <f aca="false">$D$9*(1-EXP(-K154/$D$9))*$C$9</f>
        <v>2.3656041872106E-012</v>
      </c>
      <c r="Q154" s="65" t="n">
        <f aca="false">$D$8*(1-EXP(-K154/$D$8))*$C$8</f>
        <v>2.90570203011352E-011</v>
      </c>
      <c r="R154" s="66" t="n">
        <f aca="false">$B$13-K154</f>
        <v>352</v>
      </c>
      <c r="S154" s="67" t="n">
        <f aca="false">VLOOKUP($R154,$K$6:$Q$506,5)/$C$26</f>
        <v>0.763206726147961</v>
      </c>
      <c r="T154" s="68" t="n">
        <f aca="false">VLOOKUP($R154,$K$6:$Q$506,6)/$C$26</f>
        <v>7.55598023610589</v>
      </c>
      <c r="U154" s="69" t="n">
        <f aca="false">VLOOKUP($R154,$K$6:$Q$506,7)/$C$26</f>
        <v>120.00566580154</v>
      </c>
      <c r="V154" s="28" t="s">
        <v>272</v>
      </c>
      <c r="W154" s="78" t="n">
        <f aca="false">G154*S154+H154*T154+I154*U154</f>
        <v>0</v>
      </c>
      <c r="X154" s="25"/>
      <c r="Y154" s="25"/>
      <c r="Z154" s="25"/>
    </row>
    <row r="155" customFormat="false" ht="15.75" hidden="false" customHeight="false" outlineLevel="0" collapsed="false">
      <c r="A155" s="25"/>
      <c r="B155" s="25"/>
      <c r="C155" s="25"/>
      <c r="D155" s="25"/>
      <c r="E155" s="25"/>
      <c r="F155" s="28" t="s">
        <v>273</v>
      </c>
      <c r="G155" s="103" t="n">
        <v>0</v>
      </c>
      <c r="H155" s="76" t="n">
        <v>0</v>
      </c>
      <c r="I155" s="77" t="n">
        <v>0</v>
      </c>
      <c r="J155" s="25"/>
      <c r="K155" s="61" t="n">
        <v>149</v>
      </c>
      <c r="L155" s="62" t="n">
        <f aca="false">$B$17+$B$18*EXP(-K155/$B$21)+$B$19*EXP(-K155/$B$22)+$B$20*EXP(-K155/$B$23)</f>
        <v>0.375609567538397</v>
      </c>
      <c r="M155" s="63" t="n">
        <f aca="false">EXP(-K155/$D$9)</f>
        <v>3.28179954559401E-006</v>
      </c>
      <c r="N155" s="63" t="n">
        <f aca="false">EXP(-K155/$D$8)</f>
        <v>0.254877439935992</v>
      </c>
      <c r="O155" s="64" t="n">
        <f aca="false">(K155*$B$17+$B$18*$B$21*(1-EXP(-K155/$B$21))+$B$19*$B$22*(1-EXP(-K155/$B$22))+$B$20*$B$23*(1-EXP(-K155/$B$23)))*$C$7</f>
        <v>1.21909590078786E-013</v>
      </c>
      <c r="P155" s="64" t="n">
        <f aca="false">$D$9*(1-EXP(-K155/$D$9))*$C$9</f>
        <v>2.36560487381398E-012</v>
      </c>
      <c r="Q155" s="65" t="n">
        <f aca="false">$D$8*(1-EXP(-K155/$D$8))*$C$8</f>
        <v>2.91489155986074E-011</v>
      </c>
      <c r="R155" s="66" t="n">
        <f aca="false">$B$13-K155</f>
        <v>351</v>
      </c>
      <c r="S155" s="67" t="n">
        <f aca="false">VLOOKUP($R155,$K$6:$Q$506,5)/$C$26</f>
        <v>0.761523013265933</v>
      </c>
      <c r="T155" s="68" t="n">
        <f aca="false">VLOOKUP($R155,$K$6:$Q$506,6)/$C$26</f>
        <v>7.55598023610582</v>
      </c>
      <c r="U155" s="69" t="n">
        <f aca="false">VLOOKUP($R155,$K$6:$Q$506,7)/$C$26</f>
        <v>119.960081342895</v>
      </c>
      <c r="V155" s="28" t="s">
        <v>273</v>
      </c>
      <c r="W155" s="78" t="n">
        <f aca="false">G155*S155+H155*T155+I155*U155</f>
        <v>0</v>
      </c>
      <c r="X155" s="25"/>
      <c r="Y155" s="25"/>
      <c r="Z155" s="25"/>
    </row>
    <row r="156" customFormat="false" ht="15.75" hidden="false" customHeight="false" outlineLevel="0" collapsed="false">
      <c r="A156" s="25"/>
      <c r="B156" s="25"/>
      <c r="C156" s="25"/>
      <c r="D156" s="25"/>
      <c r="E156" s="25"/>
      <c r="F156" s="28" t="s">
        <v>274</v>
      </c>
      <c r="G156" s="103" t="n">
        <v>0</v>
      </c>
      <c r="H156" s="76" t="n">
        <v>0</v>
      </c>
      <c r="I156" s="77" t="n">
        <v>0</v>
      </c>
      <c r="J156" s="25"/>
      <c r="K156" s="61" t="n">
        <v>150</v>
      </c>
      <c r="L156" s="62" t="n">
        <f aca="false">$B$17+$B$18*EXP(-K156/$B$21)+$B$19*EXP(-K156/$B$22)+$B$20*EXP(-K156/$B$23)</f>
        <v>0.375091609307248</v>
      </c>
      <c r="M156" s="63" t="n">
        <f aca="false">EXP(-K156/$D$9)</f>
        <v>3.01513966106607E-006</v>
      </c>
      <c r="N156" s="63" t="n">
        <f aca="false">EXP(-K156/$D$8)</f>
        <v>0.252549808334132</v>
      </c>
      <c r="O156" s="64" t="n">
        <f aca="false">(K156*$B$17+$B$18*$B$21*(1-EXP(-K156/$B$21))+$B$19*$B$22*(1-EXP(-K156/$B$22))+$B$20*$B$23*(1-EXP(-K156/$B$23)))*$C$7</f>
        <v>1.22549513594847E-013</v>
      </c>
      <c r="P156" s="64" t="n">
        <f aca="false">$D$9*(1-EXP(-K156/$D$9))*$C$9</f>
        <v>2.36560550462797E-012</v>
      </c>
      <c r="Q156" s="65" t="n">
        <f aca="false">$D$8*(1-EXP(-K156/$D$8))*$C$8</f>
        <v>2.9239971675478E-011</v>
      </c>
      <c r="R156" s="66" t="n">
        <f aca="false">$B$13-K156</f>
        <v>350</v>
      </c>
      <c r="S156" s="67" t="n">
        <f aca="false">VLOOKUP($R156,$K$6:$Q$506,5)/$C$26</f>
        <v>0.75983802742805</v>
      </c>
      <c r="T156" s="68" t="n">
        <f aca="false">VLOOKUP($R156,$K$6:$Q$506,6)/$C$26</f>
        <v>7.55598023610574</v>
      </c>
      <c r="U156" s="69" t="n">
        <f aca="false">VLOOKUP($R156,$K$6:$Q$506,7)/$C$26</f>
        <v>119.914076753951</v>
      </c>
      <c r="V156" s="28" t="s">
        <v>274</v>
      </c>
      <c r="W156" s="78" t="n">
        <f aca="false">G156*S156+H156*T156+I156*U156</f>
        <v>0</v>
      </c>
      <c r="X156" s="25"/>
      <c r="Y156" s="25"/>
      <c r="Z156" s="25"/>
    </row>
    <row r="157" customFormat="false" ht="15.75" hidden="false" customHeight="false" outlineLevel="0" collapsed="false">
      <c r="A157" s="25"/>
      <c r="B157" s="25"/>
      <c r="C157" s="25"/>
      <c r="D157" s="25"/>
      <c r="E157" s="25"/>
      <c r="F157" s="28" t="s">
        <v>275</v>
      </c>
      <c r="G157" s="103" t="n">
        <v>0</v>
      </c>
      <c r="H157" s="76" t="n">
        <v>0</v>
      </c>
      <c r="I157" s="77" t="n">
        <v>0</v>
      </c>
      <c r="J157" s="25"/>
      <c r="K157" s="61" t="n">
        <v>151</v>
      </c>
      <c r="L157" s="62" t="n">
        <f aca="false">$B$17+$B$18*EXP(-K157/$B$21)+$B$19*EXP(-K157/$B$22)+$B$20*EXP(-K157/$B$23)</f>
        <v>0.374578123224152</v>
      </c>
      <c r="M157" s="63" t="n">
        <f aca="false">EXP(-K157/$D$9)</f>
        <v>2.77014700301817E-006</v>
      </c>
      <c r="N157" s="63" t="n">
        <f aca="false">EXP(-K157/$D$8)</f>
        <v>0.250243433493465</v>
      </c>
      <c r="O157" s="64" t="n">
        <f aca="false">(K157*$B$17+$B$18*$B$21*(1-EXP(-K157/$B$21))+$B$19*$B$22*(1-EXP(-K157/$B$22))+$B$20*$B$23*(1-EXP(-K157/$B$23)))*$C$7</f>
        <v>1.23188557885314E-013</v>
      </c>
      <c r="P157" s="64" t="n">
        <f aca="false">$D$9*(1-EXP(-K157/$D$9))*$C$9</f>
        <v>2.3656060841857E-012</v>
      </c>
      <c r="Q157" s="65" t="n">
        <f aca="false">$D$8*(1-EXP(-K157/$D$8))*$C$8</f>
        <v>2.93301961958087E-011</v>
      </c>
      <c r="R157" s="66" t="n">
        <f aca="false">$B$13-K157</f>
        <v>349</v>
      </c>
      <c r="S157" s="67" t="n">
        <f aca="false">VLOOKUP($R157,$K$6:$Q$506,5)/$C$26</f>
        <v>0.758151765331213</v>
      </c>
      <c r="T157" s="68" t="n">
        <f aca="false">VLOOKUP($R157,$K$6:$Q$506,6)/$C$26</f>
        <v>7.55598023610565</v>
      </c>
      <c r="U157" s="69" t="n">
        <f aca="false">VLOOKUP($R157,$K$6:$Q$506,7)/$C$26</f>
        <v>119.867648162567</v>
      </c>
      <c r="V157" s="28" t="s">
        <v>275</v>
      </c>
      <c r="W157" s="78" t="n">
        <f aca="false">G157*S157+H157*T157+I157*U157</f>
        <v>0</v>
      </c>
      <c r="X157" s="25"/>
      <c r="Y157" s="25"/>
      <c r="Z157" s="25"/>
    </row>
    <row r="158" customFormat="false" ht="15.75" hidden="false" customHeight="false" outlineLevel="0" collapsed="false">
      <c r="A158" s="25"/>
      <c r="B158" s="25"/>
      <c r="C158" s="25"/>
      <c r="D158" s="25"/>
      <c r="E158" s="25"/>
      <c r="F158" s="28" t="s">
        <v>276</v>
      </c>
      <c r="G158" s="103" t="n">
        <v>0</v>
      </c>
      <c r="H158" s="76" t="n">
        <v>0</v>
      </c>
      <c r="I158" s="77" t="n">
        <v>0</v>
      </c>
      <c r="J158" s="25"/>
      <c r="K158" s="61" t="n">
        <v>152</v>
      </c>
      <c r="L158" s="62" t="n">
        <f aca="false">$B$17+$B$18*EXP(-K158/$B$21)+$B$19*EXP(-K158/$B$22)+$B$20*EXP(-K158/$B$23)</f>
        <v>0.374069012642121</v>
      </c>
      <c r="M158" s="63" t="n">
        <f aca="false">EXP(-K158/$D$9)</f>
        <v>2.54506101903661E-006</v>
      </c>
      <c r="N158" s="63" t="n">
        <f aca="false">EXP(-K158/$D$8)</f>
        <v>0.247958121289672</v>
      </c>
      <c r="O158" s="64" t="n">
        <f aca="false">(K158*$B$17+$B$18*$B$21*(1-EXP(-K158/$B$21))+$B$19*$B$22*(1-EXP(-K158/$B$22))+$B$20*$B$23*(1-EXP(-K158/$B$23)))*$C$7</f>
        <v>1.23826730491867E-013</v>
      </c>
      <c r="P158" s="64" t="n">
        <f aca="false">$D$9*(1-EXP(-K158/$D$9))*$C$9</f>
        <v>2.36560661665195E-012</v>
      </c>
      <c r="Q158" s="65" t="n">
        <f aca="false">$D$8*(1-EXP(-K158/$D$8))*$C$8</f>
        <v>2.94195967536701E-011</v>
      </c>
      <c r="R158" s="66" t="n">
        <f aca="false">$B$13-K158</f>
        <v>348</v>
      </c>
      <c r="S158" s="67" t="n">
        <f aca="false">VLOOKUP($R158,$K$6:$Q$506,5)/$C$26</f>
        <v>0.756464223661951</v>
      </c>
      <c r="T158" s="68" t="n">
        <f aca="false">VLOOKUP($R158,$K$6:$Q$506,6)/$C$26</f>
        <v>7.55598023610556</v>
      </c>
      <c r="U158" s="69" t="n">
        <f aca="false">VLOOKUP($R158,$K$6:$Q$506,7)/$C$26</f>
        <v>119.820791660914</v>
      </c>
      <c r="V158" s="28" t="s">
        <v>276</v>
      </c>
      <c r="W158" s="78" t="n">
        <f aca="false">G158*S158+H158*T158+I158*U158</f>
        <v>0</v>
      </c>
      <c r="X158" s="25"/>
      <c r="Y158" s="25"/>
      <c r="Z158" s="25"/>
    </row>
    <row r="159" customFormat="false" ht="15.75" hidden="false" customHeight="false" outlineLevel="0" collapsed="false">
      <c r="A159" s="25"/>
      <c r="B159" s="25"/>
      <c r="C159" s="25"/>
      <c r="D159" s="25"/>
      <c r="E159" s="25"/>
      <c r="F159" s="28" t="s">
        <v>277</v>
      </c>
      <c r="G159" s="103" t="n">
        <v>0</v>
      </c>
      <c r="H159" s="76" t="n">
        <v>0</v>
      </c>
      <c r="I159" s="77" t="n">
        <v>0</v>
      </c>
      <c r="J159" s="25"/>
      <c r="K159" s="61" t="n">
        <v>153</v>
      </c>
      <c r="L159" s="62" t="n">
        <f aca="false">$B$17+$B$18*EXP(-K159/$B$21)+$B$19*EXP(-K159/$B$22)+$B$20*EXP(-K159/$B$23)</f>
        <v>0.373564183462283</v>
      </c>
      <c r="M159" s="63" t="n">
        <f aca="false">EXP(-K159/$D$9)</f>
        <v>2.33826420892552E-006</v>
      </c>
      <c r="N159" s="63" t="n">
        <f aca="false">EXP(-K159/$D$8)</f>
        <v>0.245693679371248</v>
      </c>
      <c r="O159" s="64" t="n">
        <f aca="false">(K159*$B$17+$B$18*$B$21*(1-EXP(-K159/$B$21))+$B$19*$B$22*(1-EXP(-K159/$B$22))+$B$20*$B$23*(1-EXP(-K159/$B$23)))*$C$7</f>
        <v>1.244640387936E-013</v>
      </c>
      <c r="P159" s="64" t="n">
        <f aca="false">$D$9*(1-EXP(-K159/$D$9))*$C$9</f>
        <v>2.36560710585309E-012</v>
      </c>
      <c r="Q159" s="65" t="n">
        <f aca="false">$D$8*(1-EXP(-K159/$D$8))*$C$8</f>
        <v>2.95081808737811E-011</v>
      </c>
      <c r="R159" s="66" t="n">
        <f aca="false">$B$13-K159</f>
        <v>347</v>
      </c>
      <c r="S159" s="67" t="n">
        <f aca="false">VLOOKUP($R159,$K$6:$Q$506,5)/$C$26</f>
        <v>0.754775399096349</v>
      </c>
      <c r="T159" s="68" t="n">
        <f aca="false">VLOOKUP($R159,$K$6:$Q$506,6)/$C$26</f>
        <v>7.55598023610545</v>
      </c>
      <c r="U159" s="69" t="n">
        <f aca="false">VLOOKUP($R159,$K$6:$Q$506,7)/$C$26</f>
        <v>119.773503305145</v>
      </c>
      <c r="V159" s="28" t="s">
        <v>277</v>
      </c>
      <c r="W159" s="78" t="n">
        <f aca="false">G159*S159+H159*T159+I159*U159</f>
        <v>0</v>
      </c>
      <c r="X159" s="25"/>
      <c r="Y159" s="25"/>
      <c r="Z159" s="25"/>
    </row>
    <row r="160" customFormat="false" ht="15.75" hidden="false" customHeight="false" outlineLevel="0" collapsed="false">
      <c r="A160" s="25"/>
      <c r="B160" s="25"/>
      <c r="C160" s="25"/>
      <c r="D160" s="25"/>
      <c r="E160" s="25"/>
      <c r="F160" s="28" t="s">
        <v>278</v>
      </c>
      <c r="G160" s="103" t="n">
        <v>0</v>
      </c>
      <c r="H160" s="76" t="n">
        <v>0</v>
      </c>
      <c r="I160" s="77" t="n">
        <v>0</v>
      </c>
      <c r="J160" s="25"/>
      <c r="K160" s="61" t="n">
        <v>154</v>
      </c>
      <c r="L160" s="62" t="n">
        <f aca="false">$B$17+$B$18*EXP(-K160/$B$21)+$B$19*EXP(-K160/$B$22)+$B$20*EXP(-K160/$B$23)</f>
        <v>0.373063544065239</v>
      </c>
      <c r="M160" s="63" t="n">
        <f aca="false">EXP(-K160/$D$9)</f>
        <v>2.14827050111817E-006</v>
      </c>
      <c r="N160" s="63" t="n">
        <f aca="false">EXP(-K160/$D$8)</f>
        <v>0.243449917143311</v>
      </c>
      <c r="O160" s="64" t="n">
        <f aca="false">(K160*$B$17+$B$18*$B$21*(1-EXP(-K160/$B$21))+$B$19*$B$22*(1-EXP(-K160/$B$22))+$B$20*$B$23*(1-EXP(-K160/$B$23)))*$C$7</f>
        <v>1.251004900113E-013</v>
      </c>
      <c r="P160" s="64" t="n">
        <f aca="false">$D$9*(1-EXP(-K160/$D$9))*$C$9</f>
        <v>2.36560755530461E-012</v>
      </c>
      <c r="Q160" s="65" t="n">
        <f aca="false">$D$8*(1-EXP(-K160/$D$8))*$C$8</f>
        <v>2.9595956012142E-011</v>
      </c>
      <c r="R160" s="66" t="n">
        <f aca="false">$B$13-K160</f>
        <v>346</v>
      </c>
      <c r="S160" s="67" t="n">
        <f aca="false">VLOOKUP($R160,$K$6:$Q$506,5)/$C$26</f>
        <v>0.753085288299957</v>
      </c>
      <c r="T160" s="68" t="n">
        <f aca="false">VLOOKUP($R160,$K$6:$Q$506,6)/$C$26</f>
        <v>7.55598023610534</v>
      </c>
      <c r="U160" s="69" t="n">
        <f aca="false">VLOOKUP($R160,$K$6:$Q$506,7)/$C$26</f>
        <v>119.725779115067</v>
      </c>
      <c r="V160" s="28" t="s">
        <v>278</v>
      </c>
      <c r="W160" s="78" t="n">
        <f aca="false">G160*S160+H160*T160+I160*U160</f>
        <v>0</v>
      </c>
      <c r="X160" s="25"/>
      <c r="Y160" s="25"/>
      <c r="Z160" s="25"/>
    </row>
    <row r="161" customFormat="false" ht="15.75" hidden="false" customHeight="false" outlineLevel="0" collapsed="false">
      <c r="A161" s="25"/>
      <c r="B161" s="25"/>
      <c r="C161" s="25"/>
      <c r="D161" s="25"/>
      <c r="E161" s="25"/>
      <c r="F161" s="28" t="s">
        <v>279</v>
      </c>
      <c r="G161" s="103" t="n">
        <v>0</v>
      </c>
      <c r="H161" s="76" t="n">
        <v>0</v>
      </c>
      <c r="I161" s="77" t="n">
        <v>0</v>
      </c>
      <c r="J161" s="25"/>
      <c r="K161" s="61" t="n">
        <v>155</v>
      </c>
      <c r="L161" s="62" t="n">
        <f aca="false">$B$17+$B$18*EXP(-K161/$B$21)+$B$19*EXP(-K161/$B$22)+$B$20*EXP(-K161/$B$23)</f>
        <v>0.372567005244287</v>
      </c>
      <c r="M161" s="63" t="n">
        <f aca="false">EXP(-K161/$D$9)</f>
        <v>1.97371457355335E-006</v>
      </c>
      <c r="N161" s="63" t="n">
        <f aca="false">EXP(-K161/$D$8)</f>
        <v>0.241226645751558</v>
      </c>
      <c r="O161" s="64" t="n">
        <f aca="false">(K161*$B$17+$B$18*$B$21*(1-EXP(-K161/$B$21))+$B$19*$B$22*(1-EXP(-K161/$B$22))+$B$20*$B$23*(1-EXP(-K161/$B$23)))*$C$7</f>
        <v>1.25736091211625E-013</v>
      </c>
      <c r="P161" s="64" t="n">
        <f aca="false">$D$9*(1-EXP(-K161/$D$9))*$C$9</f>
        <v>2.36560796823632E-012</v>
      </c>
      <c r="Q161" s="65" t="n">
        <f aca="false">$D$8*(1-EXP(-K161/$D$8))*$C$8</f>
        <v>2.96829295566626E-011</v>
      </c>
      <c r="R161" s="66" t="n">
        <f aca="false">$B$13-K161</f>
        <v>345</v>
      </c>
      <c r="S161" s="67" t="n">
        <f aca="false">VLOOKUP($R161,$K$6:$Q$506,5)/$C$26</f>
        <v>0.75139388792771</v>
      </c>
      <c r="T161" s="68" t="n">
        <f aca="false">VLOOKUP($R161,$K$6:$Q$506,6)/$C$26</f>
        <v>7.55598023610521</v>
      </c>
      <c r="U161" s="69" t="n">
        <f aca="false">VLOOKUP($R161,$K$6:$Q$506,7)/$C$26</f>
        <v>119.677615073802</v>
      </c>
      <c r="V161" s="28" t="s">
        <v>279</v>
      </c>
      <c r="W161" s="78" t="n">
        <f aca="false">G161*S161+H161*T161+I161*U161</f>
        <v>0</v>
      </c>
      <c r="X161" s="25"/>
      <c r="Y161" s="25"/>
      <c r="Z161" s="25"/>
    </row>
    <row r="162" customFormat="false" ht="15.75" hidden="false" customHeight="false" outlineLevel="0" collapsed="false">
      <c r="A162" s="25"/>
      <c r="B162" s="25"/>
      <c r="C162" s="25"/>
      <c r="D162" s="25"/>
      <c r="E162" s="25"/>
      <c r="F162" s="28" t="s">
        <v>280</v>
      </c>
      <c r="G162" s="103" t="n">
        <v>0</v>
      </c>
      <c r="H162" s="76" t="n">
        <v>0</v>
      </c>
      <c r="I162" s="77" t="n">
        <v>0</v>
      </c>
      <c r="J162" s="25"/>
      <c r="K162" s="61" t="n">
        <v>156</v>
      </c>
      <c r="L162" s="62" t="n">
        <f aca="false">$B$17+$B$18*EXP(-K162/$B$21)+$B$19*EXP(-K162/$B$22)+$B$20*EXP(-K162/$B$23)</f>
        <v>0.372074480140439</v>
      </c>
      <c r="M162" s="63" t="n">
        <f aca="false">EXP(-K162/$D$9)</f>
        <v>1.81334204227507E-006</v>
      </c>
      <c r="N162" s="63" t="n">
        <f aca="false">EXP(-K162/$D$8)</f>
        <v>0.239023678066372</v>
      </c>
      <c r="O162" s="64" t="n">
        <f aca="false">(K162*$B$17+$B$18*$B$21*(1-EXP(-K162/$B$21))+$B$19*$B$22*(1-EXP(-K162/$B$22))+$B$20*$B$23*(1-EXP(-K162/$B$23)))*$C$7</f>
        <v>1.26370849311155E-013</v>
      </c>
      <c r="P162" s="64" t="n">
        <f aca="false">$D$9*(1-EXP(-K162/$D$9))*$C$9</f>
        <v>2.3656083476156E-012</v>
      </c>
      <c r="Q162" s="65" t="n">
        <f aca="false">$D$8*(1-EXP(-K162/$D$8))*$C$8</f>
        <v>2.97691088277833E-011</v>
      </c>
      <c r="R162" s="66" t="n">
        <f aca="false">$B$13-K162</f>
        <v>344</v>
      </c>
      <c r="S162" s="67" t="n">
        <f aca="false">VLOOKUP($R162,$K$6:$Q$506,5)/$C$26</f>
        <v>0.74970119462384</v>
      </c>
      <c r="T162" s="68" t="n">
        <f aca="false">VLOOKUP($R162,$K$6:$Q$506,6)/$C$26</f>
        <v>7.55598023610508</v>
      </c>
      <c r="U162" s="69" t="n">
        <f aca="false">VLOOKUP($R162,$K$6:$Q$506,7)/$C$26</f>
        <v>119.62900712745</v>
      </c>
      <c r="V162" s="28" t="s">
        <v>280</v>
      </c>
      <c r="W162" s="78" t="n">
        <f aca="false">G162*S162+H162*T162+I162*U162</f>
        <v>0</v>
      </c>
      <c r="X162" s="25"/>
      <c r="Y162" s="25"/>
      <c r="Z162" s="25"/>
    </row>
    <row r="163" customFormat="false" ht="15.75" hidden="false" customHeight="false" outlineLevel="0" collapsed="false">
      <c r="A163" s="25"/>
      <c r="B163" s="25"/>
      <c r="C163" s="25"/>
      <c r="D163" s="25"/>
      <c r="E163" s="25"/>
      <c r="F163" s="28" t="s">
        <v>281</v>
      </c>
      <c r="G163" s="103" t="n">
        <v>0</v>
      </c>
      <c r="H163" s="76" t="n">
        <v>0</v>
      </c>
      <c r="I163" s="77" t="n">
        <v>0</v>
      </c>
      <c r="J163" s="25"/>
      <c r="K163" s="61" t="n">
        <v>157</v>
      </c>
      <c r="L163" s="62" t="n">
        <f aca="false">$B$17+$B$18*EXP(-K163/$B$21)+$B$19*EXP(-K163/$B$22)+$B$20*EXP(-K163/$B$23)</f>
        <v>0.371585884179196</v>
      </c>
      <c r="M163" s="63" t="n">
        <f aca="false">EXP(-K163/$D$9)</f>
        <v>1.66600044724928E-006</v>
      </c>
      <c r="N163" s="63" t="n">
        <f aca="false">EXP(-K163/$D$8)</f>
        <v>0.23684082866707</v>
      </c>
      <c r="O163" s="64" t="n">
        <f aca="false">(K163*$B$17+$B$18*$B$21*(1-EXP(-K163/$B$21))+$B$19*$B$22*(1-EXP(-K163/$B$22))+$B$20*$B$23*(1-EXP(-K163/$B$23)))*$C$7</f>
        <v>1.27004771080344E-013</v>
      </c>
      <c r="P163" s="64" t="n">
        <f aca="false">$D$9*(1-EXP(-K163/$D$9))*$C$9</f>
        <v>2.36560869616874E-012</v>
      </c>
      <c r="Q163" s="65" t="n">
        <f aca="false">$D$8*(1-EXP(-K163/$D$8))*$C$8</f>
        <v>2.9854501079092E-011</v>
      </c>
      <c r="R163" s="66" t="n">
        <f aca="false">$B$13-K163</f>
        <v>343</v>
      </c>
      <c r="S163" s="67" t="n">
        <f aca="false">VLOOKUP($R163,$K$6:$Q$506,5)/$C$26</f>
        <v>0.748007205021786</v>
      </c>
      <c r="T163" s="68" t="n">
        <f aca="false">VLOOKUP($R163,$K$6:$Q$506,6)/$C$26</f>
        <v>7.55598023610493</v>
      </c>
      <c r="U163" s="69" t="n">
        <f aca="false">VLOOKUP($R163,$K$6:$Q$506,7)/$C$26</f>
        <v>119.579951184749</v>
      </c>
      <c r="V163" s="28" t="s">
        <v>281</v>
      </c>
      <c r="W163" s="78" t="n">
        <f aca="false">G163*S163+H163*T163+I163*U163</f>
        <v>0</v>
      </c>
      <c r="X163" s="25"/>
      <c r="Y163" s="25"/>
      <c r="Z163" s="25"/>
    </row>
    <row r="164" customFormat="false" ht="15.75" hidden="false" customHeight="false" outlineLevel="0" collapsed="false">
      <c r="A164" s="25"/>
      <c r="B164" s="25"/>
      <c r="C164" s="25"/>
      <c r="D164" s="25"/>
      <c r="E164" s="25"/>
      <c r="F164" s="28" t="s">
        <v>282</v>
      </c>
      <c r="G164" s="103" t="n">
        <v>0</v>
      </c>
      <c r="H164" s="76" t="n">
        <v>0</v>
      </c>
      <c r="I164" s="77" t="n">
        <v>0</v>
      </c>
      <c r="J164" s="25"/>
      <c r="K164" s="61" t="n">
        <v>158</v>
      </c>
      <c r="L164" s="62" t="n">
        <f aca="false">$B$17+$B$18*EXP(-K164/$B$21)+$B$19*EXP(-K164/$B$22)+$B$20*EXP(-K164/$B$23)</f>
        <v>0.371101135009028</v>
      </c>
      <c r="M164" s="63" t="n">
        <f aca="false">EXP(-K164/$D$9)</f>
        <v>1.53063097062069E-006</v>
      </c>
      <c r="N164" s="63" t="n">
        <f aca="false">EXP(-K164/$D$8)</f>
        <v>0.234677913826296</v>
      </c>
      <c r="O164" s="64" t="n">
        <f aca="false">(K164*$B$17+$B$18*$B$21*(1-EXP(-K164/$B$21))+$B$19*$B$22*(1-EXP(-K164/$B$22))+$B$20*$B$23*(1-EXP(-K164/$B$23)))*$C$7</f>
        <v>1.27637863147361E-013</v>
      </c>
      <c r="P164" s="64" t="n">
        <f aca="false">$D$9*(1-EXP(-K164/$D$9))*$C$9</f>
        <v>2.36560901640049E-012</v>
      </c>
      <c r="Q164" s="65" t="n">
        <f aca="false">$D$8*(1-EXP(-K164/$D$8))*$C$8</f>
        <v>2.99391134979339E-011</v>
      </c>
      <c r="R164" s="66" t="n">
        <f aca="false">$B$13-K164</f>
        <v>342</v>
      </c>
      <c r="S164" s="67" t="n">
        <f aca="false">VLOOKUP($R164,$K$6:$Q$506,5)/$C$26</f>
        <v>0.746311915744105</v>
      </c>
      <c r="T164" s="68" t="n">
        <f aca="false">VLOOKUP($R164,$K$6:$Q$506,6)/$C$26</f>
        <v>7.55598023610478</v>
      </c>
      <c r="U164" s="69" t="n">
        <f aca="false">VLOOKUP($R164,$K$6:$Q$506,7)/$C$26</f>
        <v>119.53044311673</v>
      </c>
      <c r="V164" s="28" t="s">
        <v>282</v>
      </c>
      <c r="W164" s="78" t="n">
        <f aca="false">G164*S164+H164*T164+I164*U164</f>
        <v>0</v>
      </c>
      <c r="X164" s="25"/>
      <c r="Y164" s="25"/>
      <c r="Z164" s="25"/>
    </row>
    <row r="165" customFormat="false" ht="15.75" hidden="false" customHeight="false" outlineLevel="0" collapsed="false">
      <c r="A165" s="25"/>
      <c r="B165" s="25"/>
      <c r="C165" s="25"/>
      <c r="D165" s="25"/>
      <c r="E165" s="25"/>
      <c r="F165" s="28" t="s">
        <v>283</v>
      </c>
      <c r="G165" s="103" t="n">
        <v>0</v>
      </c>
      <c r="H165" s="76" t="n">
        <v>0</v>
      </c>
      <c r="I165" s="77" t="n">
        <v>0</v>
      </c>
      <c r="J165" s="25"/>
      <c r="K165" s="61" t="n">
        <v>159</v>
      </c>
      <c r="L165" s="62" t="n">
        <f aca="false">$B$17+$B$18*EXP(-K165/$B$21)+$B$19*EXP(-K165/$B$22)+$B$20*EXP(-K165/$B$23)</f>
        <v>0.370620152441516</v>
      </c>
      <c r="M165" s="63" t="n">
        <f aca="false">EXP(-K165/$D$9)</f>
        <v>1.40626082789562E-006</v>
      </c>
      <c r="N165" s="63" t="n">
        <f aca="false">EXP(-K165/$D$8)</f>
        <v>0.232534751494558</v>
      </c>
      <c r="O165" s="64" t="n">
        <f aca="false">(K165*$B$17+$B$18*$B$21*(1-EXP(-K165/$B$21))+$B$19*$B$22*(1-EXP(-K165/$B$22))+$B$20*$B$23*(1-EXP(-K165/$B$23)))*$C$7</f>
        <v>1.28270132001826E-013</v>
      </c>
      <c r="P165" s="64" t="n">
        <f aca="false">$D$9*(1-EXP(-K165/$D$9))*$C$9</f>
        <v>2.36560931061207E-012</v>
      </c>
      <c r="Q165" s="65" t="n">
        <f aca="false">$D$8*(1-EXP(-K165/$D$8))*$C$8</f>
        <v>3.0022953206017E-011</v>
      </c>
      <c r="R165" s="66" t="n">
        <f aca="false">$B$13-K165</f>
        <v>341</v>
      </c>
      <c r="S165" s="67" t="n">
        <f aca="false">VLOOKUP($R165,$K$6:$Q$506,5)/$C$26</f>
        <v>0.74461532340238</v>
      </c>
      <c r="T165" s="68" t="n">
        <f aca="false">VLOOKUP($R165,$K$6:$Q$506,6)/$C$26</f>
        <v>7.5559802361046</v>
      </c>
      <c r="U165" s="69" t="n">
        <f aca="false">VLOOKUP($R165,$K$6:$Q$506,7)/$C$26</f>
        <v>119.480478756369</v>
      </c>
      <c r="V165" s="28" t="s">
        <v>283</v>
      </c>
      <c r="W165" s="78" t="n">
        <f aca="false">G165*S165+H165*T165+I165*U165</f>
        <v>0</v>
      </c>
      <c r="X165" s="25"/>
      <c r="Y165" s="25"/>
      <c r="Z165" s="25"/>
    </row>
    <row r="166" customFormat="false" ht="15.75" hidden="false" customHeight="false" outlineLevel="0" collapsed="false">
      <c r="A166" s="25"/>
      <c r="B166" s="25"/>
      <c r="C166" s="25"/>
      <c r="D166" s="25"/>
      <c r="E166" s="25"/>
      <c r="F166" s="28" t="s">
        <v>284</v>
      </c>
      <c r="G166" s="103" t="n">
        <v>0</v>
      </c>
      <c r="H166" s="76" t="n">
        <v>0</v>
      </c>
      <c r="I166" s="77" t="n">
        <v>0</v>
      </c>
      <c r="J166" s="25"/>
      <c r="K166" s="61" t="n">
        <v>160</v>
      </c>
      <c r="L166" s="62" t="n">
        <f aca="false">$B$17+$B$18*EXP(-K166/$B$21)+$B$19*EXP(-K166/$B$22)+$B$20*EXP(-K166/$B$23)</f>
        <v>0.370142858393105</v>
      </c>
      <c r="M166" s="63" t="n">
        <f aca="false">EXP(-K166/$D$9)</f>
        <v>1.29199627737295E-006</v>
      </c>
      <c r="N166" s="63" t="n">
        <f aca="false">EXP(-K166/$D$8)</f>
        <v>0.230411161284906</v>
      </c>
      <c r="O166" s="64" t="n">
        <f aca="false">(K166*$B$17+$B$18*$B$21*(1-EXP(-K166/$B$21))+$B$19*$B$22*(1-EXP(-K166/$B$22))+$B$20*$B$23*(1-EXP(-K166/$B$23)))*$C$7</f>
        <v>1.28901583998455E-013</v>
      </c>
      <c r="P166" s="64" t="n">
        <f aca="false">$D$9*(1-EXP(-K166/$D$9))*$C$9</f>
        <v>2.36560958091773E-012</v>
      </c>
      <c r="Q166" s="65" t="n">
        <f aca="false">$D$8*(1-EXP(-K166/$D$8))*$C$8</f>
        <v>3.01060272600114E-011</v>
      </c>
      <c r="R166" s="66" t="n">
        <f aca="false">$B$13-K166</f>
        <v>340</v>
      </c>
      <c r="S166" s="67" t="n">
        <f aca="false">VLOOKUP($R166,$K$6:$Q$506,5)/$C$26</f>
        <v>0.742917424597124</v>
      </c>
      <c r="T166" s="68" t="n">
        <f aca="false">VLOOKUP($R166,$K$6:$Q$506,6)/$C$26</f>
        <v>7.55598023610441</v>
      </c>
      <c r="U166" s="69" t="n">
        <f aca="false">VLOOKUP($R166,$K$6:$Q$506,7)/$C$26</f>
        <v>119.430053898235</v>
      </c>
      <c r="V166" s="28" t="s">
        <v>284</v>
      </c>
      <c r="W166" s="78" t="n">
        <f aca="false">G166*S166+H166*T166+I166*U166</f>
        <v>0</v>
      </c>
      <c r="X166" s="25"/>
      <c r="Y166" s="25"/>
      <c r="Z166" s="25"/>
    </row>
    <row r="167" customFormat="false" ht="15.75" hidden="false" customHeight="false" outlineLevel="0" collapsed="false">
      <c r="A167" s="25"/>
      <c r="B167" s="25"/>
      <c r="C167" s="25"/>
      <c r="D167" s="25"/>
      <c r="E167" s="25"/>
      <c r="F167" s="28" t="s">
        <v>285</v>
      </c>
      <c r="G167" s="103" t="n">
        <v>0</v>
      </c>
      <c r="H167" s="76" t="n">
        <v>0</v>
      </c>
      <c r="I167" s="77" t="n">
        <v>0</v>
      </c>
      <c r="J167" s="25"/>
      <c r="K167" s="61" t="n">
        <v>161</v>
      </c>
      <c r="L167" s="62" t="n">
        <f aca="false">$B$17+$B$18*EXP(-K167/$B$21)+$B$19*EXP(-K167/$B$22)+$B$20*EXP(-K167/$B$23)</f>
        <v>0.369669176828437</v>
      </c>
      <c r="M167" s="63" t="n">
        <f aca="false">EXP(-K167/$D$9)</f>
        <v>1.18701619758796E-006</v>
      </c>
      <c r="N167" s="63" t="n">
        <f aca="false">EXP(-K167/$D$8)</f>
        <v>0.228306964457746</v>
      </c>
      <c r="O167" s="64" t="n">
        <f aca="false">(K167*$B$17+$B$18*$B$21*(1-EXP(-K167/$B$21))+$B$19*$B$22*(1-EXP(-K167/$B$22))+$B$20*$B$23*(1-EXP(-K167/$B$23)))*$C$7</f>
        <v>1.29532225360593E-013</v>
      </c>
      <c r="P167" s="64" t="n">
        <f aca="false">$D$9*(1-EXP(-K167/$D$9))*$C$9</f>
        <v>2.36560982925994E-012</v>
      </c>
      <c r="Q167" s="65" t="n">
        <f aca="false">$D$8*(1-EXP(-K167/$D$8))*$C$8</f>
        <v>3.0188342652143E-011</v>
      </c>
      <c r="R167" s="66" t="n">
        <f aca="false">$B$13-K167</f>
        <v>339</v>
      </c>
      <c r="S167" s="67" t="n">
        <f aca="false">VLOOKUP($R167,$K$6:$Q$506,5)/$C$26</f>
        <v>0.741218215917686</v>
      </c>
      <c r="T167" s="68" t="n">
        <f aca="false">VLOOKUP($R167,$K$6:$Q$506,6)/$C$26</f>
        <v>7.55598023610421</v>
      </c>
      <c r="U167" s="69" t="n">
        <f aca="false">VLOOKUP($R167,$K$6:$Q$506,7)/$C$26</f>
        <v>119.37916429814</v>
      </c>
      <c r="V167" s="28" t="s">
        <v>285</v>
      </c>
      <c r="W167" s="78" t="n">
        <f aca="false">G167*S167+H167*T167+I167*U167</f>
        <v>0</v>
      </c>
      <c r="X167" s="25"/>
      <c r="Y167" s="25"/>
      <c r="Z167" s="25"/>
    </row>
    <row r="168" customFormat="false" ht="15.75" hidden="false" customHeight="false" outlineLevel="0" collapsed="false">
      <c r="A168" s="25"/>
      <c r="B168" s="25"/>
      <c r="C168" s="25"/>
      <c r="D168" s="25"/>
      <c r="E168" s="25"/>
      <c r="F168" s="28" t="s">
        <v>286</v>
      </c>
      <c r="G168" s="103" t="n">
        <v>0</v>
      </c>
      <c r="H168" s="76" t="n">
        <v>0</v>
      </c>
      <c r="I168" s="77" t="n">
        <v>0</v>
      </c>
      <c r="J168" s="25"/>
      <c r="K168" s="61" t="n">
        <v>162</v>
      </c>
      <c r="L168" s="62" t="n">
        <f aca="false">$B$17+$B$18*EXP(-K168/$B$21)+$B$19*EXP(-K168/$B$22)+$B$20*EXP(-K168/$B$23)</f>
        <v>0.369199033705206</v>
      </c>
      <c r="M168" s="63" t="n">
        <f aca="false">EXP(-K168/$D$9)</f>
        <v>1.09056618661561E-006</v>
      </c>
      <c r="N168" s="63" t="n">
        <f aca="false">EXP(-K168/$D$8)</f>
        <v>0.226221983905799</v>
      </c>
      <c r="O168" s="64" t="n">
        <f aca="false">(K168*$B$17+$B$18*$B$21*(1-EXP(-K168/$B$21))+$B$19*$B$22*(1-EXP(-K168/$B$22))+$B$20*$B$23*(1-EXP(-K168/$B$23)))*$C$7</f>
        <v>1.30162062183661E-013</v>
      </c>
      <c r="P168" s="64" t="n">
        <f aca="false">$D$9*(1-EXP(-K168/$D$9))*$C$9</f>
        <v>2.3656100574233E-012</v>
      </c>
      <c r="Q168" s="65" t="n">
        <f aca="false">$D$8*(1-EXP(-K168/$D$8))*$C$8</f>
        <v>3.02699063107822E-011</v>
      </c>
      <c r="R168" s="66" t="n">
        <f aca="false">$B$13-K168</f>
        <v>338</v>
      </c>
      <c r="S168" s="67" t="n">
        <f aca="false">VLOOKUP($R168,$K$6:$Q$506,5)/$C$26</f>
        <v>0.739517693942148</v>
      </c>
      <c r="T168" s="68" t="n">
        <f aca="false">VLOOKUP($R168,$K$6:$Q$506,6)/$C$26</f>
        <v>7.55598023610399</v>
      </c>
      <c r="U168" s="69" t="n">
        <f aca="false">VLOOKUP($R168,$K$6:$Q$506,7)/$C$26</f>
        <v>119.327805672777</v>
      </c>
      <c r="V168" s="28" t="s">
        <v>286</v>
      </c>
      <c r="W168" s="78" t="n">
        <f aca="false">G168*S168+H168*T168+I168*U168</f>
        <v>0</v>
      </c>
      <c r="X168" s="25"/>
      <c r="Y168" s="25"/>
      <c r="Z168" s="25"/>
    </row>
    <row r="169" customFormat="false" ht="15.75" hidden="false" customHeight="false" outlineLevel="0" collapsed="false">
      <c r="A169" s="25"/>
      <c r="B169" s="25"/>
      <c r="C169" s="25"/>
      <c r="D169" s="25"/>
      <c r="E169" s="25"/>
      <c r="F169" s="28" t="s">
        <v>287</v>
      </c>
      <c r="G169" s="103" t="n">
        <v>0</v>
      </c>
      <c r="H169" s="76" t="n">
        <v>0</v>
      </c>
      <c r="I169" s="77" t="n">
        <v>0</v>
      </c>
      <c r="J169" s="25"/>
      <c r="K169" s="61" t="n">
        <v>163</v>
      </c>
      <c r="L169" s="62" t="n">
        <f aca="false">$B$17+$B$18*EXP(-K169/$B$21)+$B$19*EXP(-K169/$B$22)+$B$20*EXP(-K169/$B$23)</f>
        <v>0.368732356920505</v>
      </c>
      <c r="M169" s="63" t="n">
        <f aca="false">EXP(-K169/$D$9)</f>
        <v>1.00195314082997E-006</v>
      </c>
      <c r="N169" s="63" t="n">
        <f aca="false">EXP(-K169/$D$8)</f>
        <v>0.224156044139193</v>
      </c>
      <c r="O169" s="64" t="n">
        <f aca="false">(K169*$B$17+$B$18*$B$21*(1-EXP(-K169/$B$21))+$B$19*$B$22*(1-EXP(-K169/$B$22))+$B$20*$B$23*(1-EXP(-K169/$B$23)))*$C$7</f>
        <v>1.30791100438508E-013</v>
      </c>
      <c r="P169" s="64" t="n">
        <f aca="false">$D$9*(1-EXP(-K169/$D$9))*$C$9</f>
        <v>2.36561026704744E-012</v>
      </c>
      <c r="Q169" s="65" t="n">
        <f aca="false">$D$8*(1-EXP(-K169/$D$8))*$C$8</f>
        <v>3.03507251010271E-011</v>
      </c>
      <c r="R169" s="66" t="n">
        <f aca="false">$B$13-K169</f>
        <v>337</v>
      </c>
      <c r="S169" s="67" t="n">
        <f aca="false">VLOOKUP($R169,$K$6:$Q$506,5)/$C$26</f>
        <v>0.737815855237228</v>
      </c>
      <c r="T169" s="68" t="n">
        <f aca="false">VLOOKUP($R169,$K$6:$Q$506,6)/$C$26</f>
        <v>7.55598023610374</v>
      </c>
      <c r="U169" s="69" t="n">
        <f aca="false">VLOOKUP($R169,$K$6:$Q$506,7)/$C$26</f>
        <v>119.275973699364</v>
      </c>
      <c r="V169" s="28" t="s">
        <v>287</v>
      </c>
      <c r="W169" s="78" t="n">
        <f aca="false">G169*S169+H169*T169+I169*U169</f>
        <v>0</v>
      </c>
      <c r="X169" s="25"/>
      <c r="Y169" s="25"/>
      <c r="Z169" s="25"/>
    </row>
    <row r="170" customFormat="false" ht="15.75" hidden="false" customHeight="false" outlineLevel="0" collapsed="false">
      <c r="A170" s="25"/>
      <c r="B170" s="25"/>
      <c r="C170" s="25"/>
      <c r="D170" s="25"/>
      <c r="E170" s="25"/>
      <c r="F170" s="28" t="s">
        <v>288</v>
      </c>
      <c r="G170" s="103" t="n">
        <v>0</v>
      </c>
      <c r="H170" s="76" t="n">
        <v>0</v>
      </c>
      <c r="I170" s="77" t="n">
        <v>0</v>
      </c>
      <c r="J170" s="25"/>
      <c r="K170" s="61" t="n">
        <v>164</v>
      </c>
      <c r="L170" s="62" t="n">
        <f aca="false">$B$17+$B$18*EXP(-K170/$B$21)+$B$19*EXP(-K170/$B$22)+$B$20*EXP(-K170/$B$23)</f>
        <v>0.368269076258618</v>
      </c>
      <c r="M170" s="63" t="n">
        <f aca="false">EXP(-K170/$D$9)</f>
        <v>9.20540274162101E-007</v>
      </c>
      <c r="N170" s="63" t="n">
        <f aca="false">EXP(-K170/$D$8)</f>
        <v>0.222108971270691</v>
      </c>
      <c r="O170" s="64" t="n">
        <f aca="false">(K170*$B$17+$B$18*$B$21*(1-EXP(-K170/$B$21))+$B$19*$B$22*(1-EXP(-K170/$B$22))+$B$20*$B$23*(1-EXP(-K170/$B$23)))*$C$7</f>
        <v>1.31419345974675E-013</v>
      </c>
      <c r="P170" s="64" t="n">
        <f aca="false">$D$9*(1-EXP(-K170/$D$9))*$C$9</f>
        <v>2.36561045963875E-012</v>
      </c>
      <c r="Q170" s="65" t="n">
        <f aca="false">$D$8*(1-EXP(-K170/$D$8))*$C$8</f>
        <v>3.04308058252815E-011</v>
      </c>
      <c r="R170" s="66" t="n">
        <f aca="false">$B$13-K170</f>
        <v>336</v>
      </c>
      <c r="S170" s="67" t="n">
        <f aca="false">VLOOKUP($R170,$K$6:$Q$506,5)/$C$26</f>
        <v>0.736112696358178</v>
      </c>
      <c r="T170" s="68" t="n">
        <f aca="false">VLOOKUP($R170,$K$6:$Q$506,6)/$C$26</f>
        <v>7.55598023610348</v>
      </c>
      <c r="U170" s="69" t="n">
        <f aca="false">VLOOKUP($R170,$K$6:$Q$506,7)/$C$26</f>
        <v>119.223664015276</v>
      </c>
      <c r="V170" s="28" t="s">
        <v>288</v>
      </c>
      <c r="W170" s="78" t="n">
        <f aca="false">G170*S170+H170*T170+I170*U170</f>
        <v>0</v>
      </c>
      <c r="X170" s="25"/>
      <c r="Y170" s="25"/>
      <c r="Z170" s="25"/>
    </row>
    <row r="171" customFormat="false" ht="15.75" hidden="false" customHeight="false" outlineLevel="0" collapsed="false">
      <c r="A171" s="25"/>
      <c r="B171" s="25"/>
      <c r="C171" s="25"/>
      <c r="D171" s="25"/>
      <c r="E171" s="25"/>
      <c r="F171" s="28" t="s">
        <v>289</v>
      </c>
      <c r="G171" s="103" t="n">
        <v>0</v>
      </c>
      <c r="H171" s="76" t="n">
        <v>0</v>
      </c>
      <c r="I171" s="77" t="n">
        <v>0</v>
      </c>
      <c r="J171" s="25"/>
      <c r="K171" s="61" t="n">
        <v>165</v>
      </c>
      <c r="L171" s="62" t="n">
        <f aca="false">$B$17+$B$18*EXP(-K171/$B$21)+$B$19*EXP(-K171/$B$22)+$B$20*EXP(-K171/$B$23)</f>
        <v>0.36780912334023</v>
      </c>
      <c r="M171" s="63" t="n">
        <f aca="false">EXP(-K171/$D$9)</f>
        <v>8.45742542063886E-007</v>
      </c>
      <c r="N171" s="63" t="n">
        <f aca="false">EXP(-K171/$D$8)</f>
        <v>0.220080593001057</v>
      </c>
      <c r="O171" s="64" t="n">
        <f aca="false">(K171*$B$17+$B$18*$B$21*(1-EXP(-K171/$B$21))+$B$19*$B$22*(1-EXP(-K171/$B$22))+$B$20*$B$23*(1-EXP(-K171/$B$23)))*$C$7</f>
        <v>1.32046804523564E-013</v>
      </c>
      <c r="P171" s="64" t="n">
        <f aca="false">$D$9*(1-EXP(-K171/$D$9))*$C$9</f>
        <v>2.36561063658121E-012</v>
      </c>
      <c r="Q171" s="65" t="n">
        <f aca="false">$D$8*(1-EXP(-K171/$D$8))*$C$8</f>
        <v>3.05101552238268E-011</v>
      </c>
      <c r="R171" s="66" t="n">
        <f aca="false">$B$13-K171</f>
        <v>335</v>
      </c>
      <c r="S171" s="67" t="n">
        <f aca="false">VLOOKUP($R171,$K$6:$Q$506,5)/$C$26</f>
        <v>0.734408213848673</v>
      </c>
      <c r="T171" s="68" t="n">
        <f aca="false">VLOOKUP($R171,$K$6:$Q$506,6)/$C$26</f>
        <v>7.55598023610319</v>
      </c>
      <c r="U171" s="69" t="n">
        <f aca="false">VLOOKUP($R171,$K$6:$Q$506,7)/$C$26</f>
        <v>119.170872217681</v>
      </c>
      <c r="V171" s="28" t="s">
        <v>289</v>
      </c>
      <c r="W171" s="78" t="n">
        <f aca="false">G171*S171+H171*T171+I171*U171</f>
        <v>0</v>
      </c>
      <c r="X171" s="25"/>
      <c r="Y171" s="25"/>
      <c r="Z171" s="25"/>
    </row>
    <row r="172" customFormat="false" ht="15.75" hidden="false" customHeight="false" outlineLevel="0" collapsed="false">
      <c r="A172" s="25"/>
      <c r="B172" s="25"/>
      <c r="C172" s="25"/>
      <c r="D172" s="25"/>
      <c r="E172" s="25"/>
      <c r="F172" s="28" t="s">
        <v>290</v>
      </c>
      <c r="G172" s="103" t="n">
        <v>0</v>
      </c>
      <c r="H172" s="76" t="n">
        <v>0</v>
      </c>
      <c r="I172" s="77" t="n">
        <v>0</v>
      </c>
      <c r="J172" s="25"/>
      <c r="K172" s="61" t="n">
        <v>166</v>
      </c>
      <c r="L172" s="62" t="n">
        <f aca="false">$B$17+$B$18*EXP(-K172/$B$21)+$B$19*EXP(-K172/$B$22)+$B$20*EXP(-K172/$B$23)</f>
        <v>0.36735243157299</v>
      </c>
      <c r="M172" s="63" t="n">
        <f aca="false">EXP(-K172/$D$9)</f>
        <v>7.77022437293957E-007</v>
      </c>
      <c r="N172" s="63" t="n">
        <f aca="false">EXP(-K172/$D$8)</f>
        <v>0.218070738604552</v>
      </c>
      <c r="O172" s="64" t="n">
        <f aca="false">(K172*$B$17+$B$18*$B$21*(1-EXP(-K172/$B$21))+$B$19*$B$22*(1-EXP(-K172/$B$22))+$B$20*$B$23*(1-EXP(-K172/$B$23)))*$C$7</f>
        <v>1.32673481701532E-013</v>
      </c>
      <c r="P172" s="64" t="n">
        <f aca="false">$D$9*(1-EXP(-K172/$D$9))*$C$9</f>
        <v>2.36561079914636E-012</v>
      </c>
      <c r="Q172" s="65" t="n">
        <f aca="false">$D$8*(1-EXP(-K172/$D$8))*$C$8</f>
        <v>3.058877997539E-011</v>
      </c>
      <c r="R172" s="66" t="n">
        <f aca="false">$B$13-K172</f>
        <v>334</v>
      </c>
      <c r="S172" s="67" t="n">
        <f aca="false">VLOOKUP($R172,$K$6:$Q$506,5)/$C$26</f>
        <v>0.732702404240706</v>
      </c>
      <c r="T172" s="68" t="n">
        <f aca="false">VLOOKUP($R172,$K$6:$Q$506,6)/$C$26</f>
        <v>7.55598023610288</v>
      </c>
      <c r="U172" s="69" t="n">
        <f aca="false">VLOOKUP($R172,$K$6:$Q$506,7)/$C$26</f>
        <v>119.117593863168</v>
      </c>
      <c r="V172" s="28" t="s">
        <v>290</v>
      </c>
      <c r="W172" s="78" t="n">
        <f aca="false">G172*S172+H172*T172+I172*U172</f>
        <v>0</v>
      </c>
      <c r="X172" s="25"/>
      <c r="Y172" s="25"/>
      <c r="Z172" s="25"/>
    </row>
    <row r="173" customFormat="false" ht="15.75" hidden="false" customHeight="false" outlineLevel="0" collapsed="false">
      <c r="A173" s="25"/>
      <c r="B173" s="25"/>
      <c r="C173" s="25"/>
      <c r="D173" s="25"/>
      <c r="E173" s="25"/>
      <c r="F173" s="28" t="s">
        <v>291</v>
      </c>
      <c r="G173" s="103" t="n">
        <v>0</v>
      </c>
      <c r="H173" s="76" t="n">
        <v>0</v>
      </c>
      <c r="I173" s="77" t="n">
        <v>0</v>
      </c>
      <c r="J173" s="25"/>
      <c r="K173" s="61" t="n">
        <v>167</v>
      </c>
      <c r="L173" s="62" t="n">
        <f aca="false">$B$17+$B$18*EXP(-K173/$B$21)+$B$19*EXP(-K173/$B$22)+$B$20*EXP(-K173/$B$23)</f>
        <v>0.366898936103432</v>
      </c>
      <c r="M173" s="63" t="n">
        <f aca="false">EXP(-K173/$D$9)</f>
        <v>7.13886127313477E-007</v>
      </c>
      <c r="N173" s="63" t="n">
        <f aca="false">EXP(-K173/$D$8)</f>
        <v>0.216079238914567</v>
      </c>
      <c r="O173" s="64" t="n">
        <f aca="false">(K173*$B$17+$B$18*$B$21*(1-EXP(-K173/$B$21))+$B$19*$B$22*(1-EXP(-K173/$B$22))+$B$20*$B$23*(1-EXP(-K173/$B$23)))*$C$7</f>
        <v>1.33299383012892E-013</v>
      </c>
      <c r="P173" s="64" t="n">
        <f aca="false">$D$9*(1-EXP(-K173/$D$9))*$C$9</f>
        <v>2.36561094850241E-012</v>
      </c>
      <c r="Q173" s="65" t="n">
        <f aca="false">$D$8*(1-EXP(-K173/$D$8))*$C$8</f>
        <v>3.06666866977057E-011</v>
      </c>
      <c r="R173" s="66" t="n">
        <f aca="false">$B$13-K173</f>
        <v>333</v>
      </c>
      <c r="S173" s="67" t="n">
        <f aca="false">VLOOKUP($R173,$K$6:$Q$506,5)/$C$26</f>
        <v>0.73099526405448</v>
      </c>
      <c r="T173" s="68" t="n">
        <f aca="false">VLOOKUP($R173,$K$6:$Q$506,6)/$C$26</f>
        <v>7.55598023610254</v>
      </c>
      <c r="U173" s="69" t="n">
        <f aca="false">VLOOKUP($R173,$K$6:$Q$506,7)/$C$26</f>
        <v>119.063824467374</v>
      </c>
      <c r="V173" s="28" t="s">
        <v>291</v>
      </c>
      <c r="W173" s="78" t="n">
        <f aca="false">G173*S173+H173*T173+I173*U173</f>
        <v>0</v>
      </c>
      <c r="X173" s="25"/>
      <c r="Y173" s="25"/>
      <c r="Z173" s="25"/>
    </row>
    <row r="174" customFormat="false" ht="15.75" hidden="false" customHeight="false" outlineLevel="0" collapsed="false">
      <c r="A174" s="25"/>
      <c r="B174" s="25"/>
      <c r="C174" s="25"/>
      <c r="D174" s="25"/>
      <c r="E174" s="25"/>
      <c r="F174" s="28" t="s">
        <v>292</v>
      </c>
      <c r="G174" s="103" t="n">
        <v>0</v>
      </c>
      <c r="H174" s="76" t="n">
        <v>0</v>
      </c>
      <c r="I174" s="77" t="n">
        <v>0</v>
      </c>
      <c r="J174" s="25"/>
      <c r="K174" s="61" t="n">
        <v>168</v>
      </c>
      <c r="L174" s="62" t="n">
        <f aca="false">$B$17+$B$18*EXP(-K174/$B$21)+$B$19*EXP(-K174/$B$22)+$B$20*EXP(-K174/$B$23)</f>
        <v>0.366448573770168</v>
      </c>
      <c r="M174" s="63" t="n">
        <f aca="false">EXP(-K174/$D$9)</f>
        <v>6.5587990553461E-007</v>
      </c>
      <c r="N174" s="63" t="n">
        <f aca="false">EXP(-K174/$D$8)</f>
        <v>0.21410592630938</v>
      </c>
      <c r="O174" s="64" t="n">
        <f aca="false">(K174*$B$17+$B$18*$B$21*(1-EXP(-K174/$B$21))+$B$19*$B$22*(1-EXP(-K174/$B$22))+$B$20*$B$23*(1-EXP(-K174/$B$23)))*$C$7</f>
        <v>1.33924513852839E-013</v>
      </c>
      <c r="P174" s="64" t="n">
        <f aca="false">$D$9*(1-EXP(-K174/$D$9))*$C$9</f>
        <v>2.36561108572266E-012</v>
      </c>
      <c r="Q174" s="65" t="n">
        <f aca="false">$D$8*(1-EXP(-K174/$D$8))*$C$8</f>
        <v>3.07438819480727E-011</v>
      </c>
      <c r="R174" s="66" t="n">
        <f aca="false">$B$13-K174</f>
        <v>332</v>
      </c>
      <c r="S174" s="67" t="n">
        <f aca="false">VLOOKUP($R174,$K$6:$Q$506,5)/$C$26</f>
        <v>0.729286789798292</v>
      </c>
      <c r="T174" s="68" t="n">
        <f aca="false">VLOOKUP($R174,$K$6:$Q$506,6)/$C$26</f>
        <v>7.55598023610217</v>
      </c>
      <c r="U174" s="69" t="n">
        <f aca="false">VLOOKUP($R174,$K$6:$Q$506,7)/$C$26</f>
        <v>119.009559504603</v>
      </c>
      <c r="V174" s="28" t="s">
        <v>292</v>
      </c>
      <c r="W174" s="78" t="n">
        <f aca="false">G174*S174+H174*T174+I174*U174</f>
        <v>0</v>
      </c>
      <c r="X174" s="25"/>
      <c r="Y174" s="25"/>
      <c r="Z174" s="25"/>
    </row>
    <row r="175" customFormat="false" ht="15.75" hidden="false" customHeight="false" outlineLevel="0" collapsed="false">
      <c r="A175" s="25"/>
      <c r="B175" s="25"/>
      <c r="C175" s="25"/>
      <c r="D175" s="25"/>
      <c r="E175" s="25"/>
      <c r="F175" s="28" t="s">
        <v>293</v>
      </c>
      <c r="G175" s="103" t="n">
        <v>0</v>
      </c>
      <c r="H175" s="76" t="n">
        <v>0</v>
      </c>
      <c r="I175" s="77" t="n">
        <v>0</v>
      </c>
      <c r="J175" s="25"/>
      <c r="K175" s="61" t="n">
        <v>169</v>
      </c>
      <c r="L175" s="62" t="n">
        <f aca="false">$B$17+$B$18*EXP(-K175/$B$21)+$B$19*EXP(-K175/$B$22)+$B$20*EXP(-K175/$B$23)</f>
        <v>0.366001283058369</v>
      </c>
      <c r="M175" s="63" t="n">
        <f aca="false">EXP(-K175/$D$9)</f>
        <v>6.02586930919856E-007</v>
      </c>
      <c r="N175" s="63" t="n">
        <f aca="false">EXP(-K175/$D$8)</f>
        <v>0.212150634698054</v>
      </c>
      <c r="O175" s="64" t="n">
        <f aca="false">(K175*$B$17+$B$18*$B$21*(1-EXP(-K175/$B$21))+$B$19*$B$22*(1-EXP(-K175/$B$22))+$B$20*$B$23*(1-EXP(-K175/$B$23)))*$C$7</f>
        <v>1.34548879510298E-013</v>
      </c>
      <c r="P175" s="64" t="n">
        <f aca="false">$D$9*(1-EXP(-K175/$D$9))*$C$9</f>
        <v>2.3656112117932E-012</v>
      </c>
      <c r="Q175" s="65" t="n">
        <f aca="false">$D$8*(1-EXP(-K175/$D$8))*$C$8</f>
        <v>3.08203722239064E-011</v>
      </c>
      <c r="R175" s="66" t="n">
        <f aca="false">$B$13-K175</f>
        <v>331</v>
      </c>
      <c r="S175" s="67" t="n">
        <f aca="false">VLOOKUP($R175,$K$6:$Q$506,5)/$C$26</f>
        <v>0.72757697796842</v>
      </c>
      <c r="T175" s="68" t="n">
        <f aca="false">VLOOKUP($R175,$K$6:$Q$506,6)/$C$26</f>
        <v>7.55598023610177</v>
      </c>
      <c r="U175" s="69" t="n">
        <f aca="false">VLOOKUP($R175,$K$6:$Q$506,7)/$C$26</f>
        <v>118.95479440745</v>
      </c>
      <c r="V175" s="28" t="s">
        <v>293</v>
      </c>
      <c r="W175" s="78" t="n">
        <f aca="false">G175*S175+H175*T175+I175*U175</f>
        <v>0</v>
      </c>
      <c r="X175" s="25"/>
      <c r="Y175" s="25"/>
      <c r="Z175" s="25"/>
    </row>
    <row r="176" customFormat="false" ht="15.75" hidden="false" customHeight="false" outlineLevel="0" collapsed="false">
      <c r="A176" s="25"/>
      <c r="B176" s="25"/>
      <c r="C176" s="25"/>
      <c r="D176" s="25"/>
      <c r="E176" s="25"/>
      <c r="F176" s="28" t="s">
        <v>294</v>
      </c>
      <c r="G176" s="103" t="n">
        <v>0</v>
      </c>
      <c r="H176" s="76" t="n">
        <v>0</v>
      </c>
      <c r="I176" s="77" t="n">
        <v>0</v>
      </c>
      <c r="J176" s="25"/>
      <c r="K176" s="61" t="n">
        <v>170</v>
      </c>
      <c r="L176" s="62" t="n">
        <f aca="false">$B$17+$B$18*EXP(-K176/$B$21)+$B$19*EXP(-K176/$B$22)+$B$20*EXP(-K176/$B$23)</f>
        <v>0.365557004055452</v>
      </c>
      <c r="M176" s="63" t="n">
        <f aca="false">EXP(-K176/$D$9)</f>
        <v>5.536242325025E-007</v>
      </c>
      <c r="N176" s="63" t="n">
        <f aca="false">EXP(-K176/$D$8)</f>
        <v>0.210213199506451</v>
      </c>
      <c r="O176" s="64" t="n">
        <f aca="false">(K176*$B$17+$B$18*$B$21*(1-EXP(-K176/$B$21))+$B$19*$B$22*(1-EXP(-K176/$B$22))+$B$20*$B$23*(1-EXP(-K176/$B$23)))*$C$7</f>
        <v>1.35172485170688E-013</v>
      </c>
      <c r="P176" s="64" t="n">
        <f aca="false">$D$9*(1-EXP(-K176/$D$9))*$C$9</f>
        <v>2.36561132761997E-012</v>
      </c>
      <c r="Q176" s="65" t="n">
        <f aca="false">$D$8*(1-EXP(-K176/$D$8))*$C$8</f>
        <v>3.08961639632854E-011</v>
      </c>
      <c r="R176" s="66" t="n">
        <f aca="false">$B$13-K176</f>
        <v>330</v>
      </c>
      <c r="S176" s="67" t="n">
        <f aca="false">VLOOKUP($R176,$K$6:$Q$506,5)/$C$26</f>
        <v>0.725865825049001</v>
      </c>
      <c r="T176" s="68" t="n">
        <f aca="false">VLOOKUP($R176,$K$6:$Q$506,6)/$C$26</f>
        <v>7.55598023610133</v>
      </c>
      <c r="U176" s="69" t="n">
        <f aca="false">VLOOKUP($R176,$K$6:$Q$506,7)/$C$26</f>
        <v>118.899524566415</v>
      </c>
      <c r="V176" s="28" t="s">
        <v>294</v>
      </c>
      <c r="W176" s="78" t="n">
        <f aca="false">G176*S176+H176*T176+I176*U176</f>
        <v>0</v>
      </c>
      <c r="X176" s="25"/>
      <c r="Y176" s="25"/>
      <c r="Z176" s="25"/>
    </row>
    <row r="177" customFormat="false" ht="15.75" hidden="false" customHeight="false" outlineLevel="0" collapsed="false">
      <c r="A177" s="25"/>
      <c r="B177" s="25"/>
      <c r="C177" s="25"/>
      <c r="D177" s="25"/>
      <c r="E177" s="25"/>
      <c r="F177" s="28" t="s">
        <v>295</v>
      </c>
      <c r="G177" s="103" t="n">
        <v>0</v>
      </c>
      <c r="H177" s="76" t="n">
        <v>0</v>
      </c>
      <c r="I177" s="77" t="n">
        <v>0</v>
      </c>
      <c r="J177" s="25"/>
      <c r="K177" s="61" t="n">
        <v>171</v>
      </c>
      <c r="L177" s="62" t="n">
        <f aca="false">$B$17+$B$18*EXP(-K177/$B$21)+$B$19*EXP(-K177/$B$22)+$B$20*EXP(-K177/$B$23)</f>
        <v>0.365115678407982</v>
      </c>
      <c r="M177" s="63" t="n">
        <f aca="false">EXP(-K177/$D$9)</f>
        <v>5.08639957302271E-007</v>
      </c>
      <c r="N177" s="63" t="n">
        <f aca="false">EXP(-K177/$D$8)</f>
        <v>0.208293457663383</v>
      </c>
      <c r="O177" s="64" t="n">
        <f aca="false">(K177*$B$17+$B$18*$B$21*(1-EXP(-K177/$B$21))+$B$19*$B$22*(1-EXP(-K177/$B$22))+$B$20*$B$23*(1-EXP(-K177/$B$23)))*$C$7</f>
        <v>1.35795335918623E-013</v>
      </c>
      <c r="P177" s="64" t="n">
        <f aca="false">$D$9*(1-EXP(-K177/$D$9))*$C$9</f>
        <v>2.36561143403534E-012</v>
      </c>
      <c r="Q177" s="65" t="n">
        <f aca="false">$D$8*(1-EXP(-K177/$D$8))*$C$8</f>
        <v>3.09712635454936E-011</v>
      </c>
      <c r="R177" s="66" t="n">
        <f aca="false">$B$13-K177</f>
        <v>329</v>
      </c>
      <c r="S177" s="67" t="n">
        <f aca="false">VLOOKUP($R177,$K$6:$Q$506,5)/$C$26</f>
        <v>0.724153327511915</v>
      </c>
      <c r="T177" s="68" t="n">
        <f aca="false">VLOOKUP($R177,$K$6:$Q$506,6)/$C$26</f>
        <v>7.55598023610085</v>
      </c>
      <c r="U177" s="69" t="n">
        <f aca="false">VLOOKUP($R177,$K$6:$Q$506,7)/$C$26</f>
        <v>118.843745329512</v>
      </c>
      <c r="V177" s="28" t="s">
        <v>295</v>
      </c>
      <c r="W177" s="78" t="n">
        <f aca="false">G177*S177+H177*T177+I177*U177</f>
        <v>0</v>
      </c>
      <c r="X177" s="25"/>
      <c r="Y177" s="25"/>
      <c r="Z177" s="25"/>
    </row>
    <row r="178" customFormat="false" ht="15.75" hidden="false" customHeight="false" outlineLevel="0" collapsed="false">
      <c r="A178" s="25"/>
      <c r="B178" s="25"/>
      <c r="C178" s="25"/>
      <c r="D178" s="25"/>
      <c r="E178" s="25"/>
      <c r="F178" s="28" t="s">
        <v>296</v>
      </c>
      <c r="G178" s="103" t="n">
        <v>0</v>
      </c>
      <c r="H178" s="76" t="n">
        <v>0</v>
      </c>
      <c r="I178" s="77" t="n">
        <v>0</v>
      </c>
      <c r="J178" s="25"/>
      <c r="K178" s="61" t="n">
        <v>172</v>
      </c>
      <c r="L178" s="62" t="n">
        <f aca="false">$B$17+$B$18*EXP(-K178/$B$21)+$B$19*EXP(-K178/$B$22)+$B$20*EXP(-K178/$B$23)</f>
        <v>0.364677249279723</v>
      </c>
      <c r="M178" s="63" t="n">
        <f aca="false">EXP(-K178/$D$9)</f>
        <v>4.67310841859308E-007</v>
      </c>
      <c r="N178" s="63" t="n">
        <f aca="false">EXP(-K178/$D$8)</f>
        <v>0.206391247586886</v>
      </c>
      <c r="O178" s="64" t="n">
        <f aca="false">(K178*$B$17+$B$18*$B$21*(1-EXP(-K178/$B$21))+$B$19*$B$22*(1-EXP(-K178/$B$22))+$B$20*$B$23*(1-EXP(-K178/$B$23)))*$C$7</f>
        <v>1.36417436740529E-013</v>
      </c>
      <c r="P178" s="64" t="n">
        <f aca="false">$D$9*(1-EXP(-K178/$D$9))*$C$9</f>
        <v>2.36561153180402E-012</v>
      </c>
      <c r="Q178" s="65" t="n">
        <f aca="false">$D$8*(1-EXP(-K178/$D$8))*$C$8</f>
        <v>3.10456772915569E-011</v>
      </c>
      <c r="R178" s="66" t="n">
        <f aca="false">$B$13-K178</f>
        <v>328</v>
      </c>
      <c r="S178" s="67" t="n">
        <f aca="false">VLOOKUP($R178,$K$6:$Q$506,5)/$C$26</f>
        <v>0.722439481816659</v>
      </c>
      <c r="T178" s="68" t="n">
        <f aca="false">VLOOKUP($R178,$K$6:$Q$506,6)/$C$26</f>
        <v>7.55598023610033</v>
      </c>
      <c r="U178" s="69" t="n">
        <f aca="false">VLOOKUP($R178,$K$6:$Q$506,7)/$C$26</f>
        <v>118.787452001883</v>
      </c>
      <c r="V178" s="28" t="s">
        <v>296</v>
      </c>
      <c r="W178" s="78" t="n">
        <f aca="false">G178*S178+H178*T178+I178*U178</f>
        <v>0</v>
      </c>
      <c r="X178" s="25"/>
      <c r="Y178" s="25"/>
      <c r="Z178" s="25"/>
    </row>
    <row r="179" customFormat="false" ht="15.75" hidden="false" customHeight="false" outlineLevel="0" collapsed="false">
      <c r="A179" s="25"/>
      <c r="B179" s="25"/>
      <c r="C179" s="25"/>
      <c r="D179" s="25"/>
      <c r="E179" s="25"/>
      <c r="F179" s="28" t="s">
        <v>297</v>
      </c>
      <c r="G179" s="103" t="n">
        <v>0</v>
      </c>
      <c r="H179" s="76" t="n">
        <v>0</v>
      </c>
      <c r="I179" s="77" t="n">
        <v>0</v>
      </c>
      <c r="J179" s="25"/>
      <c r="K179" s="61" t="n">
        <v>173</v>
      </c>
      <c r="L179" s="62" t="n">
        <f aca="false">$B$17+$B$18*EXP(-K179/$B$21)+$B$19*EXP(-K179/$B$22)+$B$20*EXP(-K179/$B$23)</f>
        <v>0.364241661310829</v>
      </c>
      <c r="M179" s="63" t="n">
        <f aca="false">EXP(-K179/$D$9)</f>
        <v>4.29339889216524E-007</v>
      </c>
      <c r="N179" s="63" t="n">
        <f aca="false">EXP(-K179/$D$8)</f>
        <v>0.204506409170622</v>
      </c>
      <c r="O179" s="64" t="n">
        <f aca="false">(K179*$B$17+$B$18*$B$21*(1-EXP(-K179/$B$21))+$B$19*$B$22*(1-EXP(-K179/$B$22))+$B$20*$B$23*(1-EXP(-K179/$B$23)))*$C$7</f>
        <v>1.370387925272E-013</v>
      </c>
      <c r="P179" s="64" t="n">
        <f aca="false">$D$9*(1-EXP(-K179/$D$9))*$C$9</f>
        <v>2.36561162162859E-012</v>
      </c>
      <c r="Q179" s="65" t="n">
        <f aca="false">$D$8*(1-EXP(-K179/$D$8))*$C$8</f>
        <v>3.11194114647753E-011</v>
      </c>
      <c r="R179" s="66" t="n">
        <f aca="false">$B$13-K179</f>
        <v>327</v>
      </c>
      <c r="S179" s="67" t="n">
        <f aca="false">VLOOKUP($R179,$K$6:$Q$506,5)/$C$26</f>
        <v>0.72072428441022</v>
      </c>
      <c r="T179" s="68" t="n">
        <f aca="false">VLOOKUP($R179,$K$6:$Q$506,6)/$C$26</f>
        <v>7.55598023609976</v>
      </c>
      <c r="U179" s="69" t="n">
        <f aca="false">VLOOKUP($R179,$K$6:$Q$506,7)/$C$26</f>
        <v>118.730639845397</v>
      </c>
      <c r="V179" s="28" t="s">
        <v>297</v>
      </c>
      <c r="W179" s="78" t="n">
        <f aca="false">G179*S179+H179*T179+I179*U179</f>
        <v>0</v>
      </c>
      <c r="X179" s="25"/>
      <c r="Y179" s="25"/>
      <c r="Z179" s="25"/>
    </row>
    <row r="180" customFormat="false" ht="15.75" hidden="false" customHeight="false" outlineLevel="0" collapsed="false">
      <c r="A180" s="25"/>
      <c r="B180" s="25"/>
      <c r="C180" s="25"/>
      <c r="D180" s="25"/>
      <c r="E180" s="25"/>
      <c r="F180" s="28" t="s">
        <v>298</v>
      </c>
      <c r="G180" s="103" t="n">
        <v>0</v>
      </c>
      <c r="H180" s="76" t="n">
        <v>0</v>
      </c>
      <c r="I180" s="77" t="n">
        <v>0</v>
      </c>
      <c r="J180" s="25"/>
      <c r="K180" s="61" t="n">
        <v>174</v>
      </c>
      <c r="L180" s="62" t="n">
        <f aca="false">$B$17+$B$18*EXP(-K180/$B$21)+$B$19*EXP(-K180/$B$22)+$B$20*EXP(-K180/$B$23)</f>
        <v>0.363808860578132</v>
      </c>
      <c r="M180" s="63" t="n">
        <f aca="false">EXP(-K180/$D$9)</f>
        <v>3.94454234656841E-007</v>
      </c>
      <c r="N180" s="63" t="n">
        <f aca="false">EXP(-K180/$D$8)</f>
        <v>0.202638783770398</v>
      </c>
      <c r="O180" s="64" t="n">
        <f aca="false">(K180*$B$17+$B$18*$B$21*(1-EXP(-K180/$B$21))+$B$19*$B$22*(1-EXP(-K180/$B$22))+$B$20*$B$23*(1-EXP(-K180/$B$23)))*$C$7</f>
        <v>1.37659408076276E-013</v>
      </c>
      <c r="P180" s="64" t="n">
        <f aca="false">$D$9*(1-EXP(-K180/$D$9))*$C$9</f>
        <v>2.36561170415453E-012</v>
      </c>
      <c r="Q180" s="65" t="n">
        <f aca="false">$D$8*(1-EXP(-K180/$D$8))*$C$8</f>
        <v>3.11924722712502E-011</v>
      </c>
      <c r="R180" s="66" t="n">
        <f aca="false">$B$13-K180</f>
        <v>326</v>
      </c>
      <c r="S180" s="67" t="n">
        <f aca="false">VLOOKUP($R180,$K$6:$Q$506,5)/$C$26</f>
        <v>0.719007731726946</v>
      </c>
      <c r="T180" s="68" t="n">
        <f aca="false">VLOOKUP($R180,$K$6:$Q$506,6)/$C$26</f>
        <v>7.55598023609915</v>
      </c>
      <c r="U180" s="69" t="n">
        <f aca="false">VLOOKUP($R180,$K$6:$Q$506,7)/$C$26</f>
        <v>118.673304078254</v>
      </c>
      <c r="V180" s="28" t="s">
        <v>298</v>
      </c>
      <c r="W180" s="78" t="n">
        <f aca="false">G180*S180+H180*T180+I180*U180</f>
        <v>0</v>
      </c>
      <c r="X180" s="25"/>
      <c r="Y180" s="25"/>
      <c r="Z180" s="25"/>
    </row>
    <row r="181" customFormat="false" ht="15.75" hidden="false" customHeight="false" outlineLevel="0" collapsed="false">
      <c r="A181" s="25"/>
      <c r="B181" s="25"/>
      <c r="C181" s="25"/>
      <c r="D181" s="25"/>
      <c r="E181" s="25"/>
      <c r="F181" s="28" t="s">
        <v>299</v>
      </c>
      <c r="G181" s="103" t="n">
        <v>0</v>
      </c>
      <c r="H181" s="76" t="n">
        <v>0</v>
      </c>
      <c r="I181" s="77" t="n">
        <v>0</v>
      </c>
      <c r="J181" s="25"/>
      <c r="K181" s="61" t="n">
        <v>175</v>
      </c>
      <c r="L181" s="62" t="n">
        <f aca="false">$B$17+$B$18*EXP(-K181/$B$21)+$B$19*EXP(-K181/$B$22)+$B$20*EXP(-K181/$B$23)</f>
        <v>0.363378794556505</v>
      </c>
      <c r="M181" s="63" t="n">
        <f aca="false">EXP(-K181/$D$9)</f>
        <v>3.62403184858152E-007</v>
      </c>
      <c r="N181" s="63" t="n">
        <f aca="false">EXP(-K181/$D$8)</f>
        <v>0.20078821419082</v>
      </c>
      <c r="O181" s="64" t="n">
        <f aca="false">(K181*$B$17+$B$18*$B$21*(1-EXP(-K181/$B$21))+$B$19*$B$22*(1-EXP(-K181/$B$22))+$B$20*$B$23*(1-EXP(-K181/$B$23)))*$C$7</f>
        <v>1.38279288094665E-013</v>
      </c>
      <c r="P181" s="64" t="n">
        <f aca="false">$D$9*(1-EXP(-K181/$D$9))*$C$9</f>
        <v>2.3656117799749E-012</v>
      </c>
      <c r="Q181" s="65" t="n">
        <f aca="false">$D$8*(1-EXP(-K181/$D$8))*$C$8</f>
        <v>3.12648658604067E-011</v>
      </c>
      <c r="R181" s="66" t="n">
        <f aca="false">$B$13-K181</f>
        <v>325</v>
      </c>
      <c r="S181" s="67" t="n">
        <f aca="false">VLOOKUP($R181,$K$6:$Q$506,5)/$C$26</f>
        <v>0.717289820188416</v>
      </c>
      <c r="T181" s="68" t="n">
        <f aca="false">VLOOKUP($R181,$K$6:$Q$506,6)/$C$26</f>
        <v>7.55598023609847</v>
      </c>
      <c r="U181" s="69" t="n">
        <f aca="false">VLOOKUP($R181,$K$6:$Q$506,7)/$C$26</f>
        <v>118.615439874586</v>
      </c>
      <c r="V181" s="28" t="s">
        <v>299</v>
      </c>
      <c r="W181" s="78" t="n">
        <f aca="false">G181*S181+H181*T181+I181*U181</f>
        <v>0</v>
      </c>
      <c r="X181" s="25"/>
      <c r="Y181" s="25"/>
      <c r="Z181" s="25"/>
    </row>
    <row r="182" customFormat="false" ht="15.75" hidden="false" customHeight="false" outlineLevel="0" collapsed="false">
      <c r="A182" s="25"/>
      <c r="B182" s="25"/>
      <c r="C182" s="25"/>
      <c r="D182" s="25"/>
      <c r="E182" s="25"/>
      <c r="F182" s="28" t="s">
        <v>300</v>
      </c>
      <c r="G182" s="103" t="n">
        <v>0</v>
      </c>
      <c r="H182" s="76" t="n">
        <v>0</v>
      </c>
      <c r="I182" s="77" t="n">
        <v>0</v>
      </c>
      <c r="J182" s="25"/>
      <c r="K182" s="61" t="n">
        <v>176</v>
      </c>
      <c r="L182" s="62" t="n">
        <f aca="false">$B$17+$B$18*EXP(-K182/$B$21)+$B$19*EXP(-K182/$B$22)+$B$20*EXP(-K182/$B$23)</f>
        <v>0.362951412081269</v>
      </c>
      <c r="M182" s="63" t="n">
        <f aca="false">EXP(-K182/$D$9)</f>
        <v>3.32956416375118E-007</v>
      </c>
      <c r="N182" s="63" t="n">
        <f aca="false">EXP(-K182/$D$8)</f>
        <v>0.198954544672055</v>
      </c>
      <c r="O182" s="64" t="n">
        <f aca="false">(K182*$B$17+$B$18*$B$21*(1-EXP(-K182/$B$21))+$B$19*$B$22*(1-EXP(-K182/$B$22))+$B$20*$B$23*(1-EXP(-K182/$B$23)))*$C$7</f>
        <v>1.38898437200889E-013</v>
      </c>
      <c r="P182" s="64" t="n">
        <f aca="false">$D$9*(1-EXP(-K182/$D$9))*$C$9</f>
        <v>2.36561184963455E-012</v>
      </c>
      <c r="Q182" s="65" t="n">
        <f aca="false">$D$8*(1-EXP(-K182/$D$8))*$C$8</f>
        <v>3.1336598325511E-011</v>
      </c>
      <c r="R182" s="66" t="n">
        <f aca="false">$B$13-K182</f>
        <v>324</v>
      </c>
      <c r="S182" s="67" t="n">
        <f aca="false">VLOOKUP($R182,$K$6:$Q$506,5)/$C$26</f>
        <v>0.715570546203298</v>
      </c>
      <c r="T182" s="68" t="n">
        <f aca="false">VLOOKUP($R182,$K$6:$Q$506,6)/$C$26</f>
        <v>7.55598023609774</v>
      </c>
      <c r="U182" s="69" t="n">
        <f aca="false">VLOOKUP($R182,$K$6:$Q$506,7)/$C$26</f>
        <v>118.557042364042</v>
      </c>
      <c r="V182" s="28" t="s">
        <v>300</v>
      </c>
      <c r="W182" s="78" t="n">
        <f aca="false">G182*S182+H182*T182+I182*U182</f>
        <v>0</v>
      </c>
      <c r="X182" s="25"/>
      <c r="Y182" s="25"/>
      <c r="Z182" s="25"/>
    </row>
    <row r="183" customFormat="false" ht="15.75" hidden="false" customHeight="false" outlineLevel="0" collapsed="false">
      <c r="A183" s="25"/>
      <c r="B183" s="25"/>
      <c r="C183" s="25"/>
      <c r="D183" s="25"/>
      <c r="E183" s="25"/>
      <c r="F183" s="28" t="s">
        <v>301</v>
      </c>
      <c r="G183" s="103" t="n">
        <v>0</v>
      </c>
      <c r="H183" s="76" t="n">
        <v>0</v>
      </c>
      <c r="I183" s="77" t="n">
        <v>0</v>
      </c>
      <c r="J183" s="25"/>
      <c r="K183" s="61" t="n">
        <v>177</v>
      </c>
      <c r="L183" s="62" t="n">
        <f aca="false">$B$17+$B$18*EXP(-K183/$B$21)+$B$19*EXP(-K183/$B$22)+$B$20*EXP(-K183/$B$23)</f>
        <v>0.362526663311606</v>
      </c>
      <c r="M183" s="63" t="n">
        <f aca="false">EXP(-K183/$D$9)</f>
        <v>3.05902320501826E-007</v>
      </c>
      <c r="N183" s="63" t="n">
        <f aca="false">EXP(-K183/$D$8)</f>
        <v>0.197137620876726</v>
      </c>
      <c r="O183" s="64" t="n">
        <f aca="false">(K183*$B$17+$B$18*$B$21*(1-EXP(-K183/$B$21))+$B$19*$B$22*(1-EXP(-K183/$B$22))+$B$20*$B$23*(1-EXP(-K183/$B$23)))*$C$7</f>
        <v>1.39516859927376E-013</v>
      </c>
      <c r="P183" s="64" t="n">
        <f aca="false">$D$9*(1-EXP(-K183/$D$9))*$C$9</f>
        <v>2.36561191363406E-012</v>
      </c>
      <c r="Q183" s="65" t="n">
        <f aca="false">$D$8*(1-EXP(-K183/$D$8))*$C$8</f>
        <v>3.14076757041836E-011</v>
      </c>
      <c r="R183" s="66" t="n">
        <f aca="false">$B$13-K183</f>
        <v>323</v>
      </c>
      <c r="S183" s="67" t="n">
        <f aca="false">VLOOKUP($R183,$K$6:$Q$506,5)/$C$26</f>
        <v>0.713849906167218</v>
      </c>
      <c r="T183" s="68" t="n">
        <f aca="false">VLOOKUP($R183,$K$6:$Q$506,6)/$C$26</f>
        <v>7.55598023609695</v>
      </c>
      <c r="U183" s="69" t="n">
        <f aca="false">VLOOKUP($R183,$K$6:$Q$506,7)/$C$26</f>
        <v>118.498106631387</v>
      </c>
      <c r="V183" s="28" t="s">
        <v>301</v>
      </c>
      <c r="W183" s="78" t="n">
        <f aca="false">G183*S183+H183*T183+I183*U183</f>
        <v>0</v>
      </c>
      <c r="X183" s="25"/>
      <c r="Y183" s="25"/>
      <c r="Z183" s="25"/>
    </row>
    <row r="184" customFormat="false" ht="15.75" hidden="false" customHeight="false" outlineLevel="0" collapsed="false">
      <c r="A184" s="25"/>
      <c r="B184" s="25"/>
      <c r="C184" s="25"/>
      <c r="D184" s="25"/>
      <c r="E184" s="25"/>
      <c r="F184" s="28" t="s">
        <v>302</v>
      </c>
      <c r="G184" s="103" t="n">
        <v>0</v>
      </c>
      <c r="H184" s="76" t="n">
        <v>0</v>
      </c>
      <c r="I184" s="77" t="n">
        <v>0</v>
      </c>
      <c r="J184" s="25"/>
      <c r="K184" s="61" t="n">
        <v>178</v>
      </c>
      <c r="L184" s="62" t="n">
        <f aca="false">$B$17+$B$18*EXP(-K184/$B$21)+$B$19*EXP(-K184/$B$22)+$B$20*EXP(-K184/$B$23)</f>
        <v>0.362104499694968</v>
      </c>
      <c r="M184" s="63" t="n">
        <f aca="false">EXP(-K184/$D$9)</f>
        <v>2.81046482621246E-007</v>
      </c>
      <c r="N184" s="63" t="n">
        <f aca="false">EXP(-K184/$D$8)</f>
        <v>0.195337289876919</v>
      </c>
      <c r="O184" s="64" t="n">
        <f aca="false">(K184*$B$17+$B$18*$B$21*(1-EXP(-K184/$B$21))+$B$19*$B$22*(1-EXP(-K184/$B$22))+$B$20*$B$23*(1-EXP(-K184/$B$23)))*$C$7</f>
        <v>1.40134560722684E-013</v>
      </c>
      <c r="P184" s="64" t="n">
        <f aca="false">$D$9*(1-EXP(-K184/$D$9))*$C$9</f>
        <v>2.36561197243334E-012</v>
      </c>
      <c r="Q184" s="65" t="n">
        <f aca="false">$D$8*(1-EXP(-K184/$D$8))*$C$8</f>
        <v>3.14781039789071E-011</v>
      </c>
      <c r="R184" s="66" t="n">
        <f aca="false">$B$13-K184</f>
        <v>322</v>
      </c>
      <c r="S184" s="67" t="n">
        <f aca="false">VLOOKUP($R184,$K$6:$Q$506,5)/$C$26</f>
        <v>0.712127896462613</v>
      </c>
      <c r="T184" s="68" t="n">
        <f aca="false">VLOOKUP($R184,$K$6:$Q$506,6)/$C$26</f>
        <v>7.55598023609608</v>
      </c>
      <c r="U184" s="69" t="n">
        <f aca="false">VLOOKUP($R184,$K$6:$Q$506,7)/$C$26</f>
        <v>118.438627716083</v>
      </c>
      <c r="V184" s="28" t="s">
        <v>302</v>
      </c>
      <c r="W184" s="78" t="n">
        <f aca="false">G184*S184+H184*T184+I184*U184</f>
        <v>0</v>
      </c>
      <c r="X184" s="25"/>
      <c r="Y184" s="25"/>
      <c r="Z184" s="25"/>
    </row>
    <row r="185" customFormat="false" ht="15.75" hidden="false" customHeight="false" outlineLevel="0" collapsed="false">
      <c r="A185" s="25"/>
      <c r="B185" s="25"/>
      <c r="C185" s="25"/>
      <c r="D185" s="25"/>
      <c r="E185" s="25"/>
      <c r="F185" s="28" t="s">
        <v>303</v>
      </c>
      <c r="G185" s="103" t="n">
        <v>0</v>
      </c>
      <c r="H185" s="76" t="n">
        <v>0</v>
      </c>
      <c r="I185" s="77" t="n">
        <v>0</v>
      </c>
      <c r="J185" s="25"/>
      <c r="K185" s="61" t="n">
        <v>179</v>
      </c>
      <c r="L185" s="62" t="n">
        <f aca="false">$B$17+$B$18*EXP(-K185/$B$21)+$B$19*EXP(-K185/$B$22)+$B$20*EXP(-K185/$B$23)</f>
        <v>0.361684873932446</v>
      </c>
      <c r="M185" s="63" t="n">
        <f aca="false">EXP(-K185/$D$9)</f>
        <v>2.58210285113881E-007</v>
      </c>
      <c r="N185" s="63" t="n">
        <f aca="false">EXP(-K185/$D$8)</f>
        <v>0.193553400141314</v>
      </c>
      <c r="O185" s="64" t="n">
        <f aca="false">(K185*$B$17+$B$18*$B$21*(1-EXP(-K185/$B$21))+$B$19*$B$22*(1-EXP(-K185/$B$22))+$B$20*$B$23*(1-EXP(-K185/$B$23)))*$C$7</f>
        <v>1.40751543953671E-013</v>
      </c>
      <c r="P185" s="64" t="n">
        <f aca="false">$D$9*(1-EXP(-K185/$D$9))*$C$9</f>
        <v>2.36561202645494E-012</v>
      </c>
      <c r="Q185" s="65" t="n">
        <f aca="false">$D$8*(1-EXP(-K185/$D$8))*$C$8</f>
        <v>3.15478890775303E-011</v>
      </c>
      <c r="R185" s="66" t="n">
        <f aca="false">$B$13-K185</f>
        <v>321</v>
      </c>
      <c r="S185" s="67" t="n">
        <f aca="false">VLOOKUP($R185,$K$6:$Q$506,5)/$C$26</f>
        <v>0.710404513458586</v>
      </c>
      <c r="T185" s="68" t="n">
        <f aca="false">VLOOKUP($R185,$K$6:$Q$506,6)/$C$26</f>
        <v>7.55598023609514</v>
      </c>
      <c r="U185" s="69" t="n">
        <f aca="false">VLOOKUP($R185,$K$6:$Q$506,7)/$C$26</f>
        <v>118.378600611874</v>
      </c>
      <c r="V185" s="28" t="s">
        <v>303</v>
      </c>
      <c r="W185" s="78" t="n">
        <f aca="false">G185*S185+H185*T185+I185*U185</f>
        <v>0</v>
      </c>
      <c r="X185" s="25"/>
      <c r="Y185" s="25"/>
      <c r="Z185" s="25"/>
    </row>
    <row r="186" customFormat="false" ht="15.75" hidden="false" customHeight="false" outlineLevel="0" collapsed="false">
      <c r="A186" s="25"/>
      <c r="B186" s="25"/>
      <c r="C186" s="25"/>
      <c r="D186" s="25"/>
      <c r="E186" s="25"/>
      <c r="F186" s="28" t="s">
        <v>304</v>
      </c>
      <c r="G186" s="103" t="n">
        <v>0</v>
      </c>
      <c r="H186" s="76" t="n">
        <v>0</v>
      </c>
      <c r="I186" s="77" t="n">
        <v>0</v>
      </c>
      <c r="J186" s="25"/>
      <c r="K186" s="61" t="n">
        <v>180</v>
      </c>
      <c r="L186" s="62" t="n">
        <f aca="false">$B$17+$B$18*EXP(-K186/$B$21)+$B$19*EXP(-K186/$B$22)+$B$20*EXP(-K186/$B$23)</f>
        <v>0.361267739945067</v>
      </c>
      <c r="M186" s="63" t="n">
        <f aca="false">EXP(-K186/$D$9)</f>
        <v>2.37229623785911E-007</v>
      </c>
      <c r="N186" s="63" t="n">
        <f aca="false">EXP(-K186/$D$8)</f>
        <v>0.191785801522427</v>
      </c>
      <c r="O186" s="64" t="n">
        <f aca="false">(K186*$B$17+$B$18*$B$21*(1-EXP(-K186/$B$21))+$B$19*$B$22*(1-EXP(-K186/$B$22))+$B$20*$B$23*(1-EXP(-K186/$B$23)))*$C$7</f>
        <v>1.41367813907597E-013</v>
      </c>
      <c r="P186" s="64" t="n">
        <f aca="false">$D$9*(1-EXP(-K186/$D$9))*$C$9</f>
        <v>2.36561207608706E-012</v>
      </c>
      <c r="Q186" s="65" t="n">
        <f aca="false">$D$8*(1-EXP(-K186/$D$8))*$C$8</f>
        <v>3.16170368737662E-011</v>
      </c>
      <c r="R186" s="66" t="n">
        <f aca="false">$B$13-K186</f>
        <v>320</v>
      </c>
      <c r="S186" s="67" t="n">
        <f aca="false">VLOOKUP($R186,$K$6:$Q$506,5)/$C$26</f>
        <v>0.70867975351076</v>
      </c>
      <c r="T186" s="68" t="n">
        <f aca="false">VLOOKUP($R186,$K$6:$Q$506,6)/$C$26</f>
        <v>7.55598023609412</v>
      </c>
      <c r="U186" s="69" t="n">
        <f aca="false">VLOOKUP($R186,$K$6:$Q$506,7)/$C$26</f>
        <v>118.318020266364</v>
      </c>
      <c r="V186" s="28" t="s">
        <v>304</v>
      </c>
      <c r="W186" s="78" t="n">
        <f aca="false">G186*S186+H186*T186+I186*U186</f>
        <v>0</v>
      </c>
      <c r="X186" s="25"/>
      <c r="Y186" s="25"/>
      <c r="Z186" s="25"/>
    </row>
    <row r="187" customFormat="false" ht="15.75" hidden="false" customHeight="false" outlineLevel="0" collapsed="false">
      <c r="A187" s="25"/>
      <c r="B187" s="25"/>
      <c r="C187" s="25"/>
      <c r="D187" s="25"/>
      <c r="E187" s="25"/>
      <c r="F187" s="28" t="s">
        <v>305</v>
      </c>
      <c r="G187" s="103" t="n">
        <v>0</v>
      </c>
      <c r="H187" s="76" t="n">
        <v>0</v>
      </c>
      <c r="I187" s="77" t="n">
        <v>0</v>
      </c>
      <c r="J187" s="25"/>
      <c r="K187" s="61" t="n">
        <v>181</v>
      </c>
      <c r="L187" s="62" t="n">
        <f aca="false">$B$17+$B$18*EXP(-K187/$B$21)+$B$19*EXP(-K187/$B$22)+$B$20*EXP(-K187/$B$23)</f>
        <v>0.360853052841006</v>
      </c>
      <c r="M187" s="63" t="n">
        <f aca="false">EXP(-K187/$D$9)</f>
        <v>2.17953728592895E-007</v>
      </c>
      <c r="N187" s="63" t="n">
        <f aca="false">EXP(-K187/$D$8)</f>
        <v>0.190034345243976</v>
      </c>
      <c r="O187" s="64" t="n">
        <f aca="false">(K187*$B$17+$B$18*$B$21*(1-EXP(-K187/$B$21))+$B$19*$B$22*(1-EXP(-K187/$B$22))+$B$20*$B$23*(1-EXP(-K187/$B$23)))*$C$7</f>
        <v>1.41983374794185E-013</v>
      </c>
      <c r="P187" s="64" t="n">
        <f aca="false">$D$9*(1-EXP(-K187/$D$9))*$C$9</f>
        <v>2.36561212168636E-012</v>
      </c>
      <c r="Q187" s="65" t="n">
        <f aca="false">$D$8*(1-EXP(-K187/$D$8))*$C$8</f>
        <v>3.16855531876876E-011</v>
      </c>
      <c r="R187" s="66" t="n">
        <f aca="false">$B$13-K187</f>
        <v>319</v>
      </c>
      <c r="S187" s="67" t="n">
        <f aca="false">VLOOKUP($R187,$K$6:$Q$506,5)/$C$26</f>
        <v>0.706953612961122</v>
      </c>
      <c r="T187" s="68" t="n">
        <f aca="false">VLOOKUP($R187,$K$6:$Q$506,6)/$C$26</f>
        <v>7.555980236093</v>
      </c>
      <c r="U187" s="69" t="n">
        <f aca="false">VLOOKUP($R187,$K$6:$Q$506,7)/$C$26</f>
        <v>118.256881580589</v>
      </c>
      <c r="V187" s="28" t="s">
        <v>305</v>
      </c>
      <c r="W187" s="78" t="n">
        <f aca="false">G187*S187+H187*T187+I187*U187</f>
        <v>0</v>
      </c>
      <c r="X187" s="25"/>
      <c r="Y187" s="25"/>
      <c r="Z187" s="25"/>
    </row>
    <row r="188" customFormat="false" ht="15.75" hidden="false" customHeight="false" outlineLevel="0" collapsed="false">
      <c r="A188" s="25"/>
      <c r="B188" s="25"/>
      <c r="C188" s="25"/>
      <c r="D188" s="25"/>
      <c r="E188" s="25"/>
      <c r="F188" s="28" t="s">
        <v>306</v>
      </c>
      <c r="G188" s="103" t="n">
        <v>0</v>
      </c>
      <c r="H188" s="76" t="n">
        <v>0</v>
      </c>
      <c r="I188" s="77" t="n">
        <v>0</v>
      </c>
      <c r="J188" s="25"/>
      <c r="K188" s="61" t="n">
        <v>182</v>
      </c>
      <c r="L188" s="62" t="n">
        <f aca="false">$B$17+$B$18*EXP(-K188/$B$21)+$B$19*EXP(-K188/$B$22)+$B$20*EXP(-K188/$B$23)</f>
        <v>0.360440768883684</v>
      </c>
      <c r="M188" s="63" t="n">
        <f aca="false">EXP(-K188/$D$9)</f>
        <v>2.00244080184587E-007</v>
      </c>
      <c r="N188" s="63" t="n">
        <f aca="false">EXP(-K188/$D$8)</f>
        <v>0.188298883888355</v>
      </c>
      <c r="O188" s="64" t="n">
        <f aca="false">(K188*$B$17+$B$18*$B$21*(1-EXP(-K188/$B$21))+$B$19*$B$22*(1-EXP(-K188/$B$22))+$B$20*$B$23*(1-EXP(-K188/$B$23)))*$C$7</f>
        <v>1.42598230747607E-013</v>
      </c>
      <c r="P188" s="64" t="n">
        <f aca="false">$D$9*(1-EXP(-K188/$D$9))*$C$9</f>
        <v>2.36561216358053E-012</v>
      </c>
      <c r="Q188" s="65" t="n">
        <f aca="false">$D$8*(1-EXP(-K188/$D$8))*$C$8</f>
        <v>3.17534437862159E-011</v>
      </c>
      <c r="R188" s="66" t="n">
        <f aca="false">$B$13-K188</f>
        <v>318</v>
      </c>
      <c r="S188" s="67" t="n">
        <f aca="false">VLOOKUP($R188,$K$6:$Q$506,5)/$C$26</f>
        <v>0.705226088137866</v>
      </c>
      <c r="T188" s="68" t="n">
        <f aca="false">VLOOKUP($R188,$K$6:$Q$506,6)/$C$26</f>
        <v>7.55598023609179</v>
      </c>
      <c r="U188" s="69" t="n">
        <f aca="false">VLOOKUP($R188,$K$6:$Q$506,7)/$C$26</f>
        <v>118.195179408594</v>
      </c>
      <c r="V188" s="28" t="s">
        <v>306</v>
      </c>
      <c r="W188" s="78" t="n">
        <f aca="false">G188*S188+H188*T188+I188*U188</f>
        <v>0</v>
      </c>
      <c r="X188" s="25"/>
      <c r="Y188" s="25"/>
      <c r="Z188" s="25"/>
    </row>
    <row r="189" customFormat="false" ht="15.75" hidden="false" customHeight="false" outlineLevel="0" collapsed="false">
      <c r="A189" s="25"/>
      <c r="B189" s="25"/>
      <c r="C189" s="25"/>
      <c r="D189" s="25"/>
      <c r="E189" s="25"/>
      <c r="F189" s="28" t="s">
        <v>307</v>
      </c>
      <c r="G189" s="103" t="n">
        <v>0</v>
      </c>
      <c r="H189" s="76" t="n">
        <v>0</v>
      </c>
      <c r="I189" s="77" t="n">
        <v>0</v>
      </c>
      <c r="J189" s="25"/>
      <c r="K189" s="61" t="n">
        <v>183</v>
      </c>
      <c r="L189" s="62" t="n">
        <f aca="false">$B$17+$B$18*EXP(-K189/$B$21)+$B$19*EXP(-K189/$B$22)+$B$20*EXP(-K189/$B$23)</f>
        <v>0.360030845460721</v>
      </c>
      <c r="M189" s="63" t="n">
        <f aca="false">EXP(-K189/$D$9)</f>
        <v>1.83973414484997E-007</v>
      </c>
      <c r="N189" s="63" t="n">
        <f aca="false">EXP(-K189/$D$8)</f>
        <v>0.186579271384229</v>
      </c>
      <c r="O189" s="64" t="n">
        <f aca="false">(K189*$B$17+$B$18*$B$21*(1-EXP(-K189/$B$21))+$B$19*$B$22*(1-EXP(-K189/$B$22))+$B$20*$B$23*(1-EXP(-K189/$B$23)))*$C$7</f>
        <v>1.43212385828437E-013</v>
      </c>
      <c r="P189" s="64" t="n">
        <f aca="false">$D$9*(1-EXP(-K189/$D$9))*$C$9</f>
        <v>2.36561220207062E-012</v>
      </c>
      <c r="Q189" s="65" t="n">
        <f aca="false">$D$8*(1-EXP(-K189/$D$8))*$C$8</f>
        <v>3.18207143836069E-011</v>
      </c>
      <c r="R189" s="66" t="n">
        <f aca="false">$B$13-K189</f>
        <v>317</v>
      </c>
      <c r="S189" s="67" t="n">
        <f aca="false">VLOOKUP($R189,$K$6:$Q$506,5)/$C$26</f>
        <v>0.703497175355237</v>
      </c>
      <c r="T189" s="68" t="n">
        <f aca="false">VLOOKUP($R189,$K$6:$Q$506,6)/$C$26</f>
        <v>7.55598023609047</v>
      </c>
      <c r="U189" s="69" t="n">
        <f aca="false">VLOOKUP($R189,$K$6:$Q$506,7)/$C$26</f>
        <v>118.132908556992</v>
      </c>
      <c r="V189" s="28" t="s">
        <v>307</v>
      </c>
      <c r="W189" s="78" t="n">
        <f aca="false">G189*S189+H189*T189+I189*U189</f>
        <v>0</v>
      </c>
      <c r="X189" s="25"/>
      <c r="Y189" s="25"/>
      <c r="Z189" s="25"/>
    </row>
    <row r="190" customFormat="false" ht="15.75" hidden="false" customHeight="false" outlineLevel="0" collapsed="false">
      <c r="A190" s="25"/>
      <c r="B190" s="25"/>
      <c r="C190" s="25"/>
      <c r="D190" s="25"/>
      <c r="E190" s="25"/>
      <c r="F190" s="28" t="s">
        <v>308</v>
      </c>
      <c r="G190" s="103" t="n">
        <v>0</v>
      </c>
      <c r="H190" s="76" t="n">
        <v>0</v>
      </c>
      <c r="I190" s="77" t="n">
        <v>0</v>
      </c>
      <c r="J190" s="25"/>
      <c r="K190" s="61" t="n">
        <v>184</v>
      </c>
      <c r="L190" s="62" t="n">
        <f aca="false">$B$17+$B$18*EXP(-K190/$B$21)+$B$19*EXP(-K190/$B$22)+$B$20*EXP(-K190/$B$23)</f>
        <v>0.359623241053729</v>
      </c>
      <c r="M190" s="63" t="n">
        <f aca="false">EXP(-K190/$D$9)</f>
        <v>1.69024808154472E-007</v>
      </c>
      <c r="N190" s="63" t="n">
        <f aca="false">EXP(-K190/$D$8)</f>
        <v>0.18487536299424</v>
      </c>
      <c r="O190" s="64" t="n">
        <f aca="false">(K190*$B$17+$B$18*$B$21*(1-EXP(-K190/$B$21))+$B$19*$B$22*(1-EXP(-K190/$B$22))+$B$20*$B$23*(1-EXP(-K190/$B$23)))*$C$7</f>
        <v>1.43825844025535E-013</v>
      </c>
      <c r="P190" s="64" t="n">
        <f aca="false">$D$9*(1-EXP(-K190/$D$9))*$C$9</f>
        <v>2.36561223743323E-012</v>
      </c>
      <c r="Q190" s="65" t="n">
        <f aca="false">$D$8*(1-EXP(-K190/$D$8))*$C$8</f>
        <v>3.18873706419321E-011</v>
      </c>
      <c r="R190" s="66" t="n">
        <f aca="false">$B$13-K190</f>
        <v>316</v>
      </c>
      <c r="S190" s="67" t="n">
        <f aca="false">VLOOKUP($R190,$K$6:$Q$506,5)/$C$26</f>
        <v>0.701766870913367</v>
      </c>
      <c r="T190" s="68" t="n">
        <f aca="false">VLOOKUP($R190,$K$6:$Q$506,6)/$C$26</f>
        <v>7.55598023608903</v>
      </c>
      <c r="U190" s="69" t="n">
        <f aca="false">VLOOKUP($R190,$K$6:$Q$506,7)/$C$26</f>
        <v>118.070063784536</v>
      </c>
      <c r="V190" s="28" t="s">
        <v>308</v>
      </c>
      <c r="W190" s="78" t="n">
        <f aca="false">G190*S190+H190*T190+I190*U190</f>
        <v>0</v>
      </c>
      <c r="X190" s="25"/>
      <c r="Y190" s="25"/>
      <c r="Z190" s="25"/>
    </row>
    <row r="191" customFormat="false" ht="15.75" hidden="false" customHeight="false" outlineLevel="0" collapsed="false">
      <c r="A191" s="25"/>
      <c r="B191" s="25"/>
      <c r="C191" s="25"/>
      <c r="D191" s="25"/>
      <c r="E191" s="25"/>
      <c r="F191" s="28" t="s">
        <v>309</v>
      </c>
      <c r="G191" s="103" t="n">
        <v>0</v>
      </c>
      <c r="H191" s="76" t="n">
        <v>0</v>
      </c>
      <c r="I191" s="77" t="n">
        <v>0</v>
      </c>
      <c r="J191" s="25"/>
      <c r="K191" s="61" t="n">
        <v>185</v>
      </c>
      <c r="L191" s="62" t="n">
        <f aca="false">$B$17+$B$18*EXP(-K191/$B$21)+$B$19*EXP(-K191/$B$22)+$B$20*EXP(-K191/$B$23)</f>
        <v>0.359217915208927</v>
      </c>
      <c r="M191" s="63" t="n">
        <f aca="false">EXP(-K191/$D$9)</f>
        <v>1.55290838361789E-007</v>
      </c>
      <c r="N191" s="63" t="n">
        <f aca="false">EXP(-K191/$D$8)</f>
        <v>0.183187015302821</v>
      </c>
      <c r="O191" s="64" t="n">
        <f aca="false">(K191*$B$17+$B$18*$B$21*(1-EXP(-K191/$B$21))+$B$19*$B$22*(1-EXP(-K191/$B$22))+$B$20*$B$23*(1-EXP(-K191/$B$23)))*$C$7</f>
        <v>1.44438609257889E-013</v>
      </c>
      <c r="P191" s="64" t="n">
        <f aca="false">$D$9*(1-EXP(-K191/$D$9))*$C$9</f>
        <v>2.36561226992249E-012</v>
      </c>
      <c r="Q191" s="65" t="n">
        <f aca="false">$D$8*(1-EXP(-K191/$D$8))*$C$8</f>
        <v>3.19534181715547E-011</v>
      </c>
      <c r="R191" s="66" t="n">
        <f aca="false">$B$13-K191</f>
        <v>315</v>
      </c>
      <c r="S191" s="67" t="n">
        <f aca="false">VLOOKUP($R191,$K$6:$Q$506,5)/$C$26</f>
        <v>0.700035171098101</v>
      </c>
      <c r="T191" s="68" t="n">
        <f aca="false">VLOOKUP($R191,$K$6:$Q$506,6)/$C$26</f>
        <v>7.55598023608746</v>
      </c>
      <c r="U191" s="69" t="n">
        <f aca="false">VLOOKUP($R191,$K$6:$Q$506,7)/$C$26</f>
        <v>118.006639801668</v>
      </c>
      <c r="V191" s="28" t="s">
        <v>309</v>
      </c>
      <c r="W191" s="78" t="n">
        <f aca="false">G191*S191+H191*T191+I191*U191</f>
        <v>0</v>
      </c>
      <c r="X191" s="25"/>
      <c r="Y191" s="25"/>
      <c r="Z191" s="25"/>
    </row>
    <row r="192" customFormat="false" ht="15.75" hidden="false" customHeight="false" outlineLevel="0" collapsed="false">
      <c r="A192" s="25"/>
      <c r="B192" s="25"/>
      <c r="C192" s="25"/>
      <c r="D192" s="25"/>
      <c r="E192" s="25"/>
      <c r="F192" s="28" t="s">
        <v>310</v>
      </c>
      <c r="G192" s="103" t="n">
        <v>0</v>
      </c>
      <c r="H192" s="76" t="n">
        <v>0</v>
      </c>
      <c r="I192" s="77" t="n">
        <v>0</v>
      </c>
      <c r="J192" s="25"/>
      <c r="K192" s="61" t="n">
        <v>186</v>
      </c>
      <c r="L192" s="62" t="n">
        <f aca="false">$B$17+$B$18*EXP(-K192/$B$21)+$B$19*EXP(-K192/$B$22)+$B$20*EXP(-K192/$B$23)</f>
        <v>0.358814828508537</v>
      </c>
      <c r="M192" s="63" t="n">
        <f aca="false">EXP(-K192/$D$9)</f>
        <v>1.42672810828268E-007</v>
      </c>
      <c r="N192" s="63" t="n">
        <f aca="false">EXP(-K192/$D$8)</f>
        <v>0.181514086204129</v>
      </c>
      <c r="O192" s="64" t="n">
        <f aca="false">(K192*$B$17+$B$18*$B$21*(1-EXP(-K192/$B$21))+$B$19*$B$22*(1-EXP(-K192/$B$22))+$B$20*$B$23*(1-EXP(-K192/$B$23)))*$C$7</f>
        <v>1.45050685376407E-013</v>
      </c>
      <c r="P192" s="64" t="n">
        <f aca="false">$D$9*(1-EXP(-K192/$D$9))*$C$9</f>
        <v>2.36561229977185E-012</v>
      </c>
      <c r="Q192" s="65" t="n">
        <f aca="false">$D$8*(1-EXP(-K192/$D$8))*$C$8</f>
        <v>3.2018862531602E-011</v>
      </c>
      <c r="R192" s="66" t="n">
        <f aca="false">$B$13-K192</f>
        <v>314</v>
      </c>
      <c r="S192" s="67" t="n">
        <f aca="false">VLOOKUP($R192,$K$6:$Q$506,5)/$C$26</f>
        <v>0.698302072180833</v>
      </c>
      <c r="T192" s="68" t="n">
        <f aca="false">VLOOKUP($R192,$K$6:$Q$506,6)/$C$26</f>
        <v>7.55598023608576</v>
      </c>
      <c r="U192" s="69" t="n">
        <f aca="false">VLOOKUP($R192,$K$6:$Q$506,7)/$C$26</f>
        <v>117.942631270081</v>
      </c>
      <c r="V192" s="28" t="s">
        <v>310</v>
      </c>
      <c r="W192" s="78" t="n">
        <f aca="false">G192*S192+H192*T192+I192*U192</f>
        <v>0</v>
      </c>
      <c r="X192" s="25"/>
      <c r="Y192" s="25"/>
      <c r="Z192" s="25"/>
    </row>
    <row r="193" customFormat="false" ht="15.75" hidden="false" customHeight="false" outlineLevel="0" collapsed="false">
      <c r="A193" s="25"/>
      <c r="B193" s="25"/>
      <c r="C193" s="25"/>
      <c r="D193" s="25"/>
      <c r="E193" s="25"/>
      <c r="F193" s="28" t="s">
        <v>311</v>
      </c>
      <c r="G193" s="103" t="n">
        <v>0</v>
      </c>
      <c r="H193" s="76" t="n">
        <v>0</v>
      </c>
      <c r="I193" s="77" t="n">
        <v>0</v>
      </c>
      <c r="J193" s="25"/>
      <c r="K193" s="61" t="n">
        <v>187</v>
      </c>
      <c r="L193" s="62" t="n">
        <f aca="false">$B$17+$B$18*EXP(-K193/$B$21)+$B$19*EXP(-K193/$B$22)+$B$20*EXP(-K193/$B$23)</f>
        <v>0.35841394254296</v>
      </c>
      <c r="M193" s="63" t="n">
        <f aca="false">EXP(-K193/$D$9)</f>
        <v>1.31080050596517E-007</v>
      </c>
      <c r="N193" s="63" t="n">
        <f aca="false">EXP(-K193/$D$8)</f>
        <v>0.17985643489008</v>
      </c>
      <c r="O193" s="64" t="n">
        <f aca="false">(K193*$B$17+$B$18*$B$21*(1-EXP(-K193/$B$21))+$B$19*$B$22*(1-EXP(-K193/$B$22))+$B$20*$B$23*(1-EXP(-K193/$B$23)))*$C$7</f>
        <v>1.45662076165657E-013</v>
      </c>
      <c r="P193" s="64" t="n">
        <f aca="false">$D$9*(1-EXP(-K193/$D$9))*$C$9</f>
        <v>2.36561232719583E-012</v>
      </c>
      <c r="Q193" s="65" t="n">
        <f aca="false">$D$8*(1-EXP(-K193/$D$8))*$C$8</f>
        <v>3.20837092304337E-011</v>
      </c>
      <c r="R193" s="66" t="n">
        <f aca="false">$B$13-K193</f>
        <v>313</v>
      </c>
      <c r="S193" s="67" t="n">
        <f aca="false">VLOOKUP($R193,$K$6:$Q$506,5)/$C$26</f>
        <v>0.696567570418325</v>
      </c>
      <c r="T193" s="68" t="n">
        <f aca="false">VLOOKUP($R193,$K$6:$Q$506,6)/$C$26</f>
        <v>7.5559802360839</v>
      </c>
      <c r="U193" s="69" t="n">
        <f aca="false">VLOOKUP($R193,$K$6:$Q$506,7)/$C$26</f>
        <v>117.878032802268</v>
      </c>
      <c r="V193" s="28" t="s">
        <v>311</v>
      </c>
      <c r="W193" s="78" t="n">
        <f aca="false">G193*S193+H193*T193+I193*U193</f>
        <v>0</v>
      </c>
      <c r="X193" s="25"/>
      <c r="Y193" s="25"/>
      <c r="Z193" s="25"/>
    </row>
    <row r="194" customFormat="false" ht="15.75" hidden="false" customHeight="false" outlineLevel="0" collapsed="false">
      <c r="A194" s="25"/>
      <c r="B194" s="25"/>
      <c r="C194" s="25"/>
      <c r="D194" s="25"/>
      <c r="E194" s="25"/>
      <c r="F194" s="28" t="s">
        <v>312</v>
      </c>
      <c r="G194" s="103" t="n">
        <v>0</v>
      </c>
      <c r="H194" s="76" t="n">
        <v>0</v>
      </c>
      <c r="I194" s="77" t="n">
        <v>0</v>
      </c>
      <c r="J194" s="25"/>
      <c r="K194" s="61" t="n">
        <v>188</v>
      </c>
      <c r="L194" s="62" t="n">
        <f aca="false">$B$17+$B$18*EXP(-K194/$B$21)+$B$19*EXP(-K194/$B$22)+$B$20*EXP(-K194/$B$23)</f>
        <v>0.358015219883703</v>
      </c>
      <c r="M194" s="63" t="n">
        <f aca="false">EXP(-K194/$D$9)</f>
        <v>1.20429250427167E-007</v>
      </c>
      <c r="N194" s="63" t="n">
        <f aca="false">EXP(-K194/$D$8)</f>
        <v>0.1782139218385</v>
      </c>
      <c r="O194" s="64" t="n">
        <f aca="false">(K194*$B$17+$B$18*$B$21*(1-EXP(-K194/$B$21))+$B$19*$B$22*(1-EXP(-K194/$B$22))+$B$20*$B$23*(1-EXP(-K194/$B$23)))*$C$7</f>
        <v>1.46272785345564E-013</v>
      </c>
      <c r="P194" s="64" t="n">
        <f aca="false">$D$9*(1-EXP(-K194/$D$9))*$C$9</f>
        <v>2.3656123523915E-012</v>
      </c>
      <c r="Q194" s="65" t="n">
        <f aca="false">$D$8*(1-EXP(-K194/$D$8))*$C$8</f>
        <v>3.21479637261048E-011</v>
      </c>
      <c r="R194" s="66" t="n">
        <f aca="false">$B$13-K194</f>
        <v>312</v>
      </c>
      <c r="S194" s="67" t="n">
        <f aca="false">VLOOKUP($R194,$K$6:$Q$506,5)/$C$26</f>
        <v>0.694831662052527</v>
      </c>
      <c r="T194" s="68" t="n">
        <f aca="false">VLOOKUP($R194,$K$6:$Q$506,6)/$C$26</f>
        <v>7.55598023608188</v>
      </c>
      <c r="U194" s="69" t="n">
        <f aca="false">VLOOKUP($R194,$K$6:$Q$506,7)/$C$26</f>
        <v>117.812838961066</v>
      </c>
      <c r="V194" s="28" t="s">
        <v>312</v>
      </c>
      <c r="W194" s="78" t="n">
        <f aca="false">G194*S194+H194*T194+I194*U194</f>
        <v>0</v>
      </c>
      <c r="X194" s="25"/>
      <c r="Y194" s="25"/>
      <c r="Z194" s="25"/>
    </row>
    <row r="195" customFormat="false" ht="15.75" hidden="false" customHeight="false" outlineLevel="0" collapsed="false">
      <c r="A195" s="25"/>
      <c r="B195" s="25"/>
      <c r="C195" s="25"/>
      <c r="D195" s="25"/>
      <c r="E195" s="25"/>
      <c r="F195" s="28" t="s">
        <v>313</v>
      </c>
      <c r="G195" s="103" t="n">
        <v>0</v>
      </c>
      <c r="H195" s="76" t="n">
        <v>0</v>
      </c>
      <c r="I195" s="77" t="n">
        <v>0</v>
      </c>
      <c r="J195" s="25"/>
      <c r="K195" s="61" t="n">
        <v>189</v>
      </c>
      <c r="L195" s="62" t="n">
        <f aca="false">$B$17+$B$18*EXP(-K195/$B$21)+$B$19*EXP(-K195/$B$22)+$B$20*EXP(-K195/$B$23)</f>
        <v>0.357618624057031</v>
      </c>
      <c r="M195" s="63" t="n">
        <f aca="false">EXP(-K195/$D$9)</f>
        <v>1.10643872141096E-007</v>
      </c>
      <c r="N195" s="63" t="n">
        <f aca="false">EXP(-K195/$D$8)</f>
        <v>0.176586408801384</v>
      </c>
      <c r="O195" s="64" t="n">
        <f aca="false">(K195*$B$17+$B$18*$B$21*(1-EXP(-K195/$B$21))+$B$19*$B$22*(1-EXP(-K195/$B$22))+$B$20*$B$23*(1-EXP(-K195/$B$23)))*$C$7</f>
        <v>1.46882816573061E-013</v>
      </c>
      <c r="P195" s="64" t="n">
        <f aca="false">$D$9*(1-EXP(-K195/$D$9))*$C$9</f>
        <v>2.36561237553991E-012</v>
      </c>
      <c r="Q195" s="65" t="n">
        <f aca="false">$D$8*(1-EXP(-K195/$D$8))*$C$8</f>
        <v>3.22116314268257E-011</v>
      </c>
      <c r="R195" s="66" t="n">
        <f aca="false">$B$13-K195</f>
        <v>311</v>
      </c>
      <c r="S195" s="67" t="n">
        <f aca="false">VLOOKUP($R195,$K$6:$Q$506,5)/$C$26</f>
        <v>0.693094343310395</v>
      </c>
      <c r="T195" s="68" t="n">
        <f aca="false">VLOOKUP($R195,$K$6:$Q$506,6)/$C$26</f>
        <v>7.55598023607969</v>
      </c>
      <c r="U195" s="69" t="n">
        <f aca="false">VLOOKUP($R195,$K$6:$Q$506,7)/$C$26</f>
        <v>117.747044259203</v>
      </c>
      <c r="V195" s="28" t="s">
        <v>313</v>
      </c>
      <c r="W195" s="78" t="n">
        <f aca="false">G195*S195+H195*T195+I195*U195</f>
        <v>0</v>
      </c>
      <c r="X195" s="25"/>
      <c r="Y195" s="25"/>
      <c r="Z195" s="25"/>
    </row>
    <row r="196" customFormat="false" ht="15.75" hidden="false" customHeight="false" outlineLevel="0" collapsed="false">
      <c r="A196" s="25"/>
      <c r="B196" s="25"/>
      <c r="C196" s="25"/>
      <c r="D196" s="25"/>
      <c r="E196" s="25"/>
      <c r="F196" s="28" t="s">
        <v>314</v>
      </c>
      <c r="G196" s="103" t="n">
        <v>0</v>
      </c>
      <c r="H196" s="76" t="n">
        <v>0</v>
      </c>
      <c r="I196" s="77" t="n">
        <v>0</v>
      </c>
      <c r="J196" s="25"/>
      <c r="K196" s="61" t="n">
        <v>190</v>
      </c>
      <c r="L196" s="62" t="n">
        <f aca="false">$B$17+$B$18*EXP(-K196/$B$21)+$B$19*EXP(-K196/$B$22)+$B$20*EXP(-K196/$B$23)</f>
        <v>0.357224119518333</v>
      </c>
      <c r="M196" s="63" t="n">
        <f aca="false">EXP(-K196/$D$9)</f>
        <v>1.01653596605078E-007</v>
      </c>
      <c r="N196" s="63" t="n">
        <f aca="false">EXP(-K196/$D$8)</f>
        <v>0.174973758793254</v>
      </c>
      <c r="O196" s="64" t="n">
        <f aca="false">(K196*$B$17+$B$18*$B$21*(1-EXP(-K196/$B$21))+$B$19*$B$22*(1-EXP(-K196/$B$22))+$B$20*$B$23*(1-EXP(-K196/$B$23)))*$C$7</f>
        <v>1.47492173443691E-013</v>
      </c>
      <c r="P196" s="64" t="n">
        <f aca="false">$D$9*(1-EXP(-K196/$D$9))*$C$9</f>
        <v>2.36561239680742E-012</v>
      </c>
      <c r="Q196" s="65" t="n">
        <f aca="false">$D$8*(1-EXP(-K196/$D$8))*$C$8</f>
        <v>3.22747176914169E-011</v>
      </c>
      <c r="R196" s="66" t="n">
        <f aca="false">$B$13-K196</f>
        <v>310</v>
      </c>
      <c r="S196" s="67" t="n">
        <f aca="false">VLOOKUP($R196,$K$6:$Q$506,5)/$C$26</f>
        <v>0.691355610403697</v>
      </c>
      <c r="T196" s="68" t="n">
        <f aca="false">VLOOKUP($R196,$K$6:$Q$506,6)/$C$26</f>
        <v>7.5559802360773</v>
      </c>
      <c r="U196" s="69" t="n">
        <f aca="false">VLOOKUP($R196,$K$6:$Q$506,7)/$C$26</f>
        <v>117.68064315883</v>
      </c>
      <c r="V196" s="28" t="s">
        <v>314</v>
      </c>
      <c r="W196" s="78" t="n">
        <f aca="false">G196*S196+H196*T196+I196*U196</f>
        <v>0</v>
      </c>
      <c r="X196" s="25"/>
      <c r="Y196" s="25"/>
      <c r="Z196" s="25"/>
    </row>
    <row r="197" customFormat="false" ht="15.75" hidden="false" customHeight="false" outlineLevel="0" collapsed="false">
      <c r="A197" s="25"/>
      <c r="B197" s="25"/>
      <c r="C197" s="25"/>
      <c r="D197" s="25"/>
      <c r="E197" s="25"/>
      <c r="F197" s="28" t="s">
        <v>315</v>
      </c>
      <c r="G197" s="103" t="n">
        <v>0</v>
      </c>
      <c r="H197" s="76" t="n">
        <v>0</v>
      </c>
      <c r="I197" s="77" t="n">
        <v>0</v>
      </c>
      <c r="J197" s="25"/>
      <c r="K197" s="61" t="n">
        <v>191</v>
      </c>
      <c r="L197" s="62" t="n">
        <f aca="false">$B$17+$B$18*EXP(-K197/$B$21)+$B$19*EXP(-K197/$B$22)+$B$20*EXP(-K197/$B$23)</f>
        <v>0.356831671627184</v>
      </c>
      <c r="M197" s="63" t="n">
        <f aca="false">EXP(-K197/$D$9)</f>
        <v>9.33938184084015E-008</v>
      </c>
      <c r="N197" s="63" t="n">
        <f aca="false">EXP(-K197/$D$8)</f>
        <v>0.173375836079633</v>
      </c>
      <c r="O197" s="64" t="n">
        <f aca="false">(K197*$B$17+$B$18*$B$21*(1-EXP(-K197/$B$21))+$B$19*$B$22*(1-EXP(-K197/$B$22))+$B$20*$B$23*(1-EXP(-K197/$B$23)))*$C$7</f>
        <v>1.48100859493174E-013</v>
      </c>
      <c r="P197" s="64" t="n">
        <f aca="false">$D$9*(1-EXP(-K197/$D$9))*$C$9</f>
        <v>2.36561241634686E-012</v>
      </c>
      <c r="Q197" s="65" t="n">
        <f aca="false">$D$8*(1-EXP(-K197/$D$8))*$C$8</f>
        <v>3.23372278297604E-011</v>
      </c>
      <c r="R197" s="66" t="n">
        <f aca="false">$B$13-K197</f>
        <v>309</v>
      </c>
      <c r="S197" s="67" t="n">
        <f aca="false">VLOOKUP($R197,$K$6:$Q$506,5)/$C$26</f>
        <v>0.689615459528823</v>
      </c>
      <c r="T197" s="68" t="n">
        <f aca="false">VLOOKUP($R197,$K$6:$Q$506,6)/$C$26</f>
        <v>7.55598023607469</v>
      </c>
      <c r="U197" s="69" t="n">
        <f aca="false">VLOOKUP($R197,$K$6:$Q$506,7)/$C$26</f>
        <v>117.613630071061</v>
      </c>
      <c r="V197" s="28" t="s">
        <v>315</v>
      </c>
      <c r="W197" s="78" t="n">
        <f aca="false">G197*S197+H197*T197+I197*U197</f>
        <v>0</v>
      </c>
      <c r="X197" s="25"/>
      <c r="Y197" s="25"/>
      <c r="Z197" s="25"/>
    </row>
    <row r="198" customFormat="false" ht="15.75" hidden="false" customHeight="false" outlineLevel="0" collapsed="false">
      <c r="A198" s="25"/>
      <c r="B198" s="25"/>
      <c r="C198" s="25"/>
      <c r="D198" s="25"/>
      <c r="E198" s="25"/>
      <c r="F198" s="28" t="s">
        <v>316</v>
      </c>
      <c r="G198" s="103" t="n">
        <v>0</v>
      </c>
      <c r="H198" s="76" t="n">
        <v>0</v>
      </c>
      <c r="I198" s="77" t="n">
        <v>0</v>
      </c>
      <c r="J198" s="25"/>
      <c r="K198" s="61" t="n">
        <v>192</v>
      </c>
      <c r="L198" s="62" t="n">
        <f aca="false">$B$17+$B$18*EXP(-K198/$B$21)+$B$19*EXP(-K198/$B$22)+$B$20*EXP(-K198/$B$23)</f>
        <v>0.35644124662307</v>
      </c>
      <c r="M198" s="63" t="n">
        <f aca="false">EXP(-K198/$D$9)</f>
        <v>8.58051815991108E-008</v>
      </c>
      <c r="N198" s="63" t="n">
        <f aca="false">EXP(-K198/$D$8)</f>
        <v>0.171792506165619</v>
      </c>
      <c r="O198" s="64" t="n">
        <f aca="false">(K198*$B$17+$B$18*$B$21*(1-EXP(-K198/$B$21))+$B$19*$B$22*(1-EXP(-K198/$B$22))+$B$20*$B$23*(1-EXP(-K198/$B$23)))*$C$7</f>
        <v>1.48708878198926E-013</v>
      </c>
      <c r="P198" s="64" t="n">
        <f aca="false">$D$9*(1-EXP(-K198/$D$9))*$C$9</f>
        <v>2.36561243429863E-012</v>
      </c>
      <c r="Q198" s="65" t="n">
        <f aca="false">$D$8*(1-EXP(-K198/$D$8))*$C$8</f>
        <v>3.23991671032463E-011</v>
      </c>
      <c r="R198" s="66" t="n">
        <f aca="false">$B$13-K198</f>
        <v>308</v>
      </c>
      <c r="S198" s="67" t="n">
        <f aca="false">VLOOKUP($R198,$K$6:$Q$506,5)/$C$26</f>
        <v>0.687873886866585</v>
      </c>
      <c r="T198" s="68" t="n">
        <f aca="false">VLOOKUP($R198,$K$6:$Q$506,6)/$C$26</f>
        <v>7.55598023607186</v>
      </c>
      <c r="U198" s="69" t="n">
        <f aca="false">VLOOKUP($R198,$K$6:$Q$506,7)/$C$26</f>
        <v>117.545999355498</v>
      </c>
      <c r="V198" s="28" t="s">
        <v>316</v>
      </c>
      <c r="W198" s="78" t="n">
        <f aca="false">G198*S198+H198*T198+I198*U198</f>
        <v>0</v>
      </c>
      <c r="X198" s="25"/>
      <c r="Y198" s="25"/>
      <c r="Z198" s="25"/>
    </row>
    <row r="199" customFormat="false" ht="15.75" hidden="false" customHeight="false" outlineLevel="0" collapsed="false">
      <c r="A199" s="25"/>
      <c r="B199" s="25"/>
      <c r="C199" s="25"/>
      <c r="D199" s="25"/>
      <c r="E199" s="25"/>
      <c r="F199" s="28" t="s">
        <v>317</v>
      </c>
      <c r="G199" s="103" t="n">
        <v>0</v>
      </c>
      <c r="H199" s="76" t="n">
        <v>0</v>
      </c>
      <c r="I199" s="77" t="n">
        <v>0</v>
      </c>
      <c r="J199" s="25"/>
      <c r="K199" s="61" t="n">
        <v>193</v>
      </c>
      <c r="L199" s="62" t="n">
        <f aca="false">$B$17+$B$18*EXP(-K199/$B$21)+$B$19*EXP(-K199/$B$22)+$B$20*EXP(-K199/$B$23)</f>
        <v>0.356052811601779</v>
      </c>
      <c r="M199" s="63" t="n">
        <f aca="false">EXP(-K199/$D$9)</f>
        <v>7.8833153143614E-008</v>
      </c>
      <c r="N199" s="63" t="n">
        <f aca="false">EXP(-K199/$D$8)</f>
        <v>0.170223635784568</v>
      </c>
      <c r="O199" s="64" t="n">
        <f aca="false">(K199*$B$17+$B$18*$B$21*(1-EXP(-K199/$B$21))+$B$19*$B$22*(1-EXP(-K199/$B$22))+$B$20*$B$23*(1-EXP(-K199/$B$23)))*$C$7</f>
        <v>1.4931623298154E-013</v>
      </c>
      <c r="P199" s="64" t="n">
        <f aca="false">$D$9*(1-EXP(-K199/$D$9))*$C$9</f>
        <v>2.36561245079175E-012</v>
      </c>
      <c r="Q199" s="65" t="n">
        <f aca="false">$D$8*(1-EXP(-K199/$D$8))*$C$8</f>
        <v>3.24605407252159E-011</v>
      </c>
      <c r="R199" s="66" t="n">
        <f aca="false">$B$13-K199</f>
        <v>307</v>
      </c>
      <c r="S199" s="67" t="n">
        <f aca="false">VLOOKUP($R199,$K$6:$Q$506,5)/$C$26</f>
        <v>0.686130888582011</v>
      </c>
      <c r="T199" s="68" t="n">
        <f aca="false">VLOOKUP($R199,$K$6:$Q$506,6)/$C$26</f>
        <v>7.55598023606878</v>
      </c>
      <c r="U199" s="69" t="n">
        <f aca="false">VLOOKUP($R199,$K$6:$Q$506,7)/$C$26</f>
        <v>117.477745319761</v>
      </c>
      <c r="V199" s="28" t="s">
        <v>317</v>
      </c>
      <c r="W199" s="78" t="n">
        <f aca="false">G199*S199+H199*T199+I199*U199</f>
        <v>0</v>
      </c>
      <c r="X199" s="25"/>
      <c r="Y199" s="25"/>
      <c r="Z199" s="25"/>
    </row>
    <row r="200" customFormat="false" ht="15.75" hidden="false" customHeight="false" outlineLevel="0" collapsed="false">
      <c r="A200" s="25"/>
      <c r="B200" s="25"/>
      <c r="C200" s="25"/>
      <c r="D200" s="25"/>
      <c r="E200" s="25"/>
      <c r="F200" s="28" t="s">
        <v>318</v>
      </c>
      <c r="G200" s="103" t="n">
        <v>0</v>
      </c>
      <c r="H200" s="76" t="n">
        <v>0</v>
      </c>
      <c r="I200" s="77" t="n">
        <v>0</v>
      </c>
      <c r="J200" s="25"/>
      <c r="K200" s="61" t="n">
        <v>194</v>
      </c>
      <c r="L200" s="62" t="n">
        <f aca="false">$B$17+$B$18*EXP(-K200/$B$21)+$B$19*EXP(-K200/$B$22)+$B$20*EXP(-K200/$B$23)</f>
        <v>0.35566633449242</v>
      </c>
      <c r="M200" s="63" t="n">
        <f aca="false">EXP(-K200/$D$9)</f>
        <v>7.24276310444741E-008</v>
      </c>
      <c r="N200" s="63" t="n">
        <f aca="false">EXP(-K200/$D$8)</f>
        <v>0.168669092886872</v>
      </c>
      <c r="O200" s="64" t="n">
        <f aca="false">(K200*$B$17+$B$18*$B$21*(1-EXP(-K200/$B$21))+$B$19*$B$22*(1-EXP(-K200/$B$22))+$B$20*$B$23*(1-EXP(-K200/$B$23)))*$C$7</f>
        <v>1.49922927206222E-013</v>
      </c>
      <c r="P200" s="64" t="n">
        <f aca="false">$D$9*(1-EXP(-K200/$D$9))*$C$9</f>
        <v>2.36561246594474E-012</v>
      </c>
      <c r="Q200" s="65" t="n">
        <f aca="false">$D$8*(1-EXP(-K200/$D$8))*$C$8</f>
        <v>3.25213538614005E-011</v>
      </c>
      <c r="R200" s="66" t="n">
        <f aca="false">$B$13-K200</f>
        <v>306</v>
      </c>
      <c r="S200" s="67" t="n">
        <f aca="false">VLOOKUP($R200,$K$6:$Q$506,5)/$C$26</f>
        <v>0.684386460824139</v>
      </c>
      <c r="T200" s="68" t="n">
        <f aca="false">VLOOKUP($R200,$K$6:$Q$506,6)/$C$26</f>
        <v>7.55598023606542</v>
      </c>
      <c r="U200" s="69" t="n">
        <f aca="false">VLOOKUP($R200,$K$6:$Q$506,7)/$C$26</f>
        <v>117.408862219002</v>
      </c>
      <c r="V200" s="28" t="s">
        <v>318</v>
      </c>
      <c r="W200" s="78" t="n">
        <f aca="false">G200*S200+H200*T200+I200*U200</f>
        <v>0</v>
      </c>
      <c r="X200" s="25"/>
      <c r="Y200" s="25"/>
      <c r="Z200" s="25"/>
    </row>
    <row r="201" customFormat="false" ht="15.75" hidden="false" customHeight="false" outlineLevel="0" collapsed="false">
      <c r="A201" s="25"/>
      <c r="B201" s="25"/>
      <c r="C201" s="25"/>
      <c r="D201" s="25"/>
      <c r="E201" s="25"/>
      <c r="F201" s="28" t="s">
        <v>319</v>
      </c>
      <c r="G201" s="103" t="n">
        <v>0</v>
      </c>
      <c r="H201" s="76" t="n">
        <v>0</v>
      </c>
      <c r="I201" s="77" t="n">
        <v>0</v>
      </c>
      <c r="J201" s="25"/>
      <c r="K201" s="61" t="n">
        <v>195</v>
      </c>
      <c r="L201" s="62" t="n">
        <f aca="false">$B$17+$B$18*EXP(-K201/$B$21)+$B$19*EXP(-K201/$B$22)+$B$20*EXP(-K201/$B$23)</f>
        <v>0.355281784035066</v>
      </c>
      <c r="M201" s="63" t="n">
        <f aca="false">EXP(-K201/$D$9)</f>
        <v>6.65425843002631E-008</v>
      </c>
      <c r="N201" s="63" t="n">
        <f aca="false">EXP(-K201/$D$8)</f>
        <v>0.167128746628846</v>
      </c>
      <c r="O201" s="64" t="n">
        <f aca="false">(K201*$B$17+$B$18*$B$21*(1-EXP(-K201/$B$21))+$B$19*$B$22*(1-EXP(-K201/$B$22))+$B$20*$B$23*(1-EXP(-K201/$B$23)))*$C$7</f>
        <v>1.50528964184199E-013</v>
      </c>
      <c r="P201" s="64" t="n">
        <f aca="false">$D$9*(1-EXP(-K201/$D$9))*$C$9</f>
        <v>2.36561247986648E-012</v>
      </c>
      <c r="Q201" s="65" t="n">
        <f aca="false">$D$8*(1-EXP(-K201/$D$8))*$C$8</f>
        <v>3.25816116303559E-011</v>
      </c>
      <c r="R201" s="66" t="n">
        <f aca="false">$B$13-K201</f>
        <v>305</v>
      </c>
      <c r="S201" s="67" t="n">
        <f aca="false">VLOOKUP($R201,$K$6:$Q$506,5)/$C$26</f>
        <v>0.682640599725801</v>
      </c>
      <c r="T201" s="68" t="n">
        <f aca="false">VLOOKUP($R201,$K$6:$Q$506,6)/$C$26</f>
        <v>7.55598023606177</v>
      </c>
      <c r="U201" s="69" t="n">
        <f aca="false">VLOOKUP($R201,$K$6:$Q$506,7)/$C$26</f>
        <v>117.339344255428</v>
      </c>
      <c r="V201" s="28" t="s">
        <v>319</v>
      </c>
      <c r="W201" s="78" t="n">
        <f aca="false">G201*S201+H201*T201+I201*U201</f>
        <v>0</v>
      </c>
      <c r="X201" s="25"/>
      <c r="Y201" s="25"/>
      <c r="Z201" s="25"/>
    </row>
    <row r="202" customFormat="false" ht="15.75" hidden="false" customHeight="false" outlineLevel="0" collapsed="false">
      <c r="A202" s="25"/>
      <c r="B202" s="25"/>
      <c r="C202" s="25"/>
      <c r="D202" s="25"/>
      <c r="E202" s="25"/>
      <c r="F202" s="28" t="s">
        <v>320</v>
      </c>
      <c r="G202" s="103" t="n">
        <v>0</v>
      </c>
      <c r="H202" s="76" t="n">
        <v>0</v>
      </c>
      <c r="I202" s="77" t="n">
        <v>0</v>
      </c>
      <c r="J202" s="25"/>
      <c r="K202" s="61" t="n">
        <v>196</v>
      </c>
      <c r="L202" s="62" t="n">
        <f aca="false">$B$17+$B$18*EXP(-K202/$B$21)+$B$19*EXP(-K202/$B$22)+$B$20*EXP(-K202/$B$23)</f>
        <v>0.354899129759002</v>
      </c>
      <c r="M202" s="63" t="n">
        <f aca="false">EXP(-K202/$D$9)</f>
        <v>6.11357221201761E-008</v>
      </c>
      <c r="N202" s="63" t="n">
        <f aca="false">EXP(-K202/$D$8)</f>
        <v>0.16560246736172</v>
      </c>
      <c r="O202" s="64" t="n">
        <f aca="false">(K202*$B$17+$B$18*$B$21*(1-EXP(-K202/$B$21))+$B$19*$B$22*(1-EXP(-K202/$B$22))+$B$20*$B$23*(1-EXP(-K202/$B$23)))*$C$7</f>
        <v>1.51134347174078E-013</v>
      </c>
      <c r="P202" s="64" t="n">
        <f aca="false">$D$9*(1-EXP(-K202/$D$9))*$C$9</f>
        <v>2.36561249265702E-012</v>
      </c>
      <c r="Q202" s="65" t="n">
        <f aca="false">$D$8*(1-EXP(-K202/$D$8))*$C$8</f>
        <v>3.26413191038936E-011</v>
      </c>
      <c r="R202" s="66" t="n">
        <f aca="false">$B$13-K202</f>
        <v>304</v>
      </c>
      <c r="S202" s="67" t="n">
        <f aca="false">VLOOKUP($R202,$K$6:$Q$506,5)/$C$26</f>
        <v>0.680893301403404</v>
      </c>
      <c r="T202" s="68" t="n">
        <f aca="false">VLOOKUP($R202,$K$6:$Q$506,6)/$C$26</f>
        <v>7.55598023605779</v>
      </c>
      <c r="U202" s="69" t="n">
        <f aca="false">VLOOKUP($R202,$K$6:$Q$506,7)/$C$26</f>
        <v>117.269185577811</v>
      </c>
      <c r="V202" s="28" t="s">
        <v>320</v>
      </c>
      <c r="W202" s="78" t="n">
        <f aca="false">G202*S202+H202*T202+I202*U202</f>
        <v>0</v>
      </c>
      <c r="X202" s="25"/>
      <c r="Y202" s="25"/>
      <c r="Z202" s="25"/>
    </row>
    <row r="203" customFormat="false" ht="15.75" hidden="false" customHeight="false" outlineLevel="0" collapsed="false">
      <c r="A203" s="25"/>
      <c r="B203" s="25"/>
      <c r="C203" s="25"/>
      <c r="D203" s="25"/>
      <c r="E203" s="25"/>
      <c r="F203" s="28" t="s">
        <v>321</v>
      </c>
      <c r="G203" s="103" t="n">
        <v>0</v>
      </c>
      <c r="H203" s="76" t="n">
        <v>0</v>
      </c>
      <c r="I203" s="77" t="n">
        <v>0</v>
      </c>
      <c r="J203" s="25"/>
      <c r="K203" s="61" t="n">
        <v>197</v>
      </c>
      <c r="L203" s="62" t="n">
        <f aca="false">$B$17+$B$18*EXP(-K203/$B$21)+$B$19*EXP(-K203/$B$22)+$B$20*EXP(-K203/$B$23)</f>
        <v>0.354518341961557</v>
      </c>
      <c r="M203" s="63" t="n">
        <f aca="false">EXP(-K203/$D$9)</f>
        <v>5.61681900163383E-008</v>
      </c>
      <c r="N203" s="63" t="n">
        <f aca="false">EXP(-K203/$D$8)</f>
        <v>0.16409012662072</v>
      </c>
      <c r="O203" s="64" t="n">
        <f aca="false">(K203*$B$17+$B$18*$B$21*(1-EXP(-K203/$B$21))+$B$19*$B$22*(1-EXP(-K203/$B$22))+$B$20*$B$23*(1-EXP(-K203/$B$23)))*$C$7</f>
        <v>1.51739079383175E-013</v>
      </c>
      <c r="P203" s="64" t="n">
        <f aca="false">$D$9*(1-EXP(-K203/$D$9))*$C$9</f>
        <v>2.36561250440828E-012</v>
      </c>
      <c r="Q203" s="65" t="n">
        <f aca="false">$D$8*(1-EXP(-K203/$D$8))*$C$8</f>
        <v>3.27004813075074E-011</v>
      </c>
      <c r="R203" s="66" t="n">
        <f aca="false">$B$13-K203</f>
        <v>303</v>
      </c>
      <c r="S203" s="67" t="n">
        <f aca="false">VLOOKUP($R203,$K$6:$Q$506,5)/$C$26</f>
        <v>0.679144561956704</v>
      </c>
      <c r="T203" s="68" t="n">
        <f aca="false">VLOOKUP($R203,$K$6:$Q$506,6)/$C$26</f>
        <v>7.55598023605346</v>
      </c>
      <c r="U203" s="69" t="n">
        <f aca="false">VLOOKUP($R203,$K$6:$Q$506,7)/$C$26</f>
        <v>117.198380280993</v>
      </c>
      <c r="V203" s="28" t="s">
        <v>321</v>
      </c>
      <c r="W203" s="78" t="n">
        <f aca="false">G203*S203+H203*T203+I203*U203</f>
        <v>0</v>
      </c>
      <c r="X203" s="25"/>
      <c r="Y203" s="25"/>
      <c r="Z203" s="25"/>
    </row>
    <row r="204" customFormat="false" ht="15.75" hidden="false" customHeight="false" outlineLevel="0" collapsed="false">
      <c r="A204" s="25"/>
      <c r="B204" s="25"/>
      <c r="C204" s="25"/>
      <c r="D204" s="25"/>
      <c r="E204" s="25"/>
      <c r="F204" s="28" t="s">
        <v>322</v>
      </c>
      <c r="G204" s="103" t="n">
        <v>0</v>
      </c>
      <c r="H204" s="76" t="n">
        <v>0</v>
      </c>
      <c r="I204" s="77" t="n">
        <v>0</v>
      </c>
      <c r="J204" s="25"/>
      <c r="K204" s="61" t="n">
        <v>198</v>
      </c>
      <c r="L204" s="62" t="n">
        <f aca="false">$B$17+$B$18*EXP(-K204/$B$21)+$B$19*EXP(-K204/$B$22)+$B$20*EXP(-K204/$B$23)</f>
        <v>0.354139391687505</v>
      </c>
      <c r="M204" s="63" t="n">
        <f aca="false">EXP(-K204/$D$9)</f>
        <v>5.16042905898761E-008</v>
      </c>
      <c r="N204" s="63" t="n">
        <f aca="false">EXP(-K204/$D$8)</f>
        <v>0.162591597114258</v>
      </c>
      <c r="O204" s="64" t="n">
        <f aca="false">(K204*$B$17+$B$18*$B$21*(1-EXP(-K204/$B$21))+$B$19*$B$22*(1-EXP(-K204/$B$22))+$B$20*$B$23*(1-EXP(-K204/$B$23)))*$C$7</f>
        <v>1.52343163968807E-013</v>
      </c>
      <c r="P204" s="64" t="n">
        <f aca="false">$D$9*(1-EXP(-K204/$D$9))*$C$9</f>
        <v>2.36561251520469E-012</v>
      </c>
      <c r="Q204" s="65" t="n">
        <f aca="false">$D$8*(1-EXP(-K204/$D$8))*$C$8</f>
        <v>3.27591032207966E-011</v>
      </c>
      <c r="R204" s="66" t="n">
        <f aca="false">$B$13-K204</f>
        <v>302</v>
      </c>
      <c r="S204" s="67" t="n">
        <f aca="false">VLOOKUP($R204,$K$6:$Q$506,5)/$C$26</f>
        <v>0.677394377468579</v>
      </c>
      <c r="T204" s="68" t="n">
        <f aca="false">VLOOKUP($R204,$K$6:$Q$506,6)/$C$26</f>
        <v>7.55598023604875</v>
      </c>
      <c r="U204" s="69" t="n">
        <f aca="false">VLOOKUP($R204,$K$6:$Q$506,7)/$C$26</f>
        <v>117.126922405393</v>
      </c>
      <c r="V204" s="28" t="s">
        <v>322</v>
      </c>
      <c r="W204" s="78" t="n">
        <f aca="false">G204*S204+H204*T204+I204*U204</f>
        <v>0</v>
      </c>
      <c r="X204" s="25"/>
      <c r="Y204" s="25"/>
      <c r="Z204" s="25"/>
    </row>
    <row r="205" customFormat="false" ht="15.75" hidden="false" customHeight="false" outlineLevel="0" collapsed="false">
      <c r="A205" s="25"/>
      <c r="B205" s="25"/>
      <c r="C205" s="25"/>
      <c r="D205" s="25"/>
      <c r="E205" s="25"/>
      <c r="F205" s="28" t="s">
        <v>323</v>
      </c>
      <c r="G205" s="103" t="n">
        <v>0</v>
      </c>
      <c r="H205" s="76" t="n">
        <v>0</v>
      </c>
      <c r="I205" s="77" t="n">
        <v>0</v>
      </c>
      <c r="J205" s="25"/>
      <c r="K205" s="61" t="n">
        <v>199</v>
      </c>
      <c r="L205" s="62" t="n">
        <f aca="false">$B$17+$B$18*EXP(-K205/$B$21)+$B$19*EXP(-K205/$B$22)+$B$20*EXP(-K205/$B$23)</f>
        <v>0.353762250709031</v>
      </c>
      <c r="M205" s="63" t="n">
        <f aca="false">EXP(-K205/$D$9)</f>
        <v>4.74112270042841E-008</v>
      </c>
      <c r="N205" s="63" t="n">
        <f aca="false">EXP(-K205/$D$8)</f>
        <v>0.16110675271322</v>
      </c>
      <c r="O205" s="64" t="n">
        <f aca="false">(K205*$B$17+$B$18*$B$21*(1-EXP(-K205/$B$21))+$B$19*$B$22*(1-EXP(-K205/$B$22))+$B$20*$B$23*(1-EXP(-K205/$B$23)))*$C$7</f>
        <v>1.5294660403955E-013</v>
      </c>
      <c r="P205" s="64" t="n">
        <f aca="false">$D$9*(1-EXP(-K205/$D$9))*$C$9</f>
        <v>2.36561252512386E-012</v>
      </c>
      <c r="Q205" s="65" t="n">
        <f aca="false">$D$8*(1-EXP(-K205/$D$8))*$C$8</f>
        <v>3.28171897778849E-011</v>
      </c>
      <c r="R205" s="66" t="n">
        <f aca="false">$B$13-K205</f>
        <v>301</v>
      </c>
      <c r="S205" s="67" t="n">
        <f aca="false">VLOOKUP($R205,$K$6:$Q$506,5)/$C$26</f>
        <v>0.675642744004788</v>
      </c>
      <c r="T205" s="68" t="n">
        <f aca="false">VLOOKUP($R205,$K$6:$Q$506,6)/$C$26</f>
        <v>7.55598023604362</v>
      </c>
      <c r="U205" s="69" t="n">
        <f aca="false">VLOOKUP($R205,$K$6:$Q$506,7)/$C$26</f>
        <v>117.054805936502</v>
      </c>
      <c r="V205" s="28" t="s">
        <v>323</v>
      </c>
      <c r="W205" s="78" t="n">
        <f aca="false">G205*S205+H205*T205+I205*U205</f>
        <v>0</v>
      </c>
      <c r="X205" s="25"/>
      <c r="Y205" s="25"/>
      <c r="Z205" s="25"/>
    </row>
    <row r="206" customFormat="false" ht="15.75" hidden="false" customHeight="false" outlineLevel="0" collapsed="false">
      <c r="A206" s="25"/>
      <c r="B206" s="25"/>
      <c r="C206" s="25"/>
      <c r="D206" s="25"/>
      <c r="E206" s="25"/>
      <c r="F206" s="28" t="s">
        <v>324</v>
      </c>
      <c r="G206" s="103" t="n">
        <v>0</v>
      </c>
      <c r="H206" s="76" t="n">
        <v>0</v>
      </c>
      <c r="I206" s="77" t="n">
        <v>0</v>
      </c>
      <c r="J206" s="25"/>
      <c r="K206" s="61" t="n">
        <v>200</v>
      </c>
      <c r="L206" s="62" t="n">
        <f aca="false">$B$17+$B$18*EXP(-K206/$B$21)+$B$19*EXP(-K206/$B$22)+$B$20*EXP(-K206/$B$23)</f>
        <v>0.353386891506223</v>
      </c>
      <c r="M206" s="63" t="n">
        <f aca="false">EXP(-K206/$D$9)</f>
        <v>4.35588673026492E-008</v>
      </c>
      <c r="N206" s="63" t="n">
        <f aca="false">EXP(-K206/$D$8)</f>
        <v>0.159635468440345</v>
      </c>
      <c r="O206" s="64" t="n">
        <f aca="false">(K206*$B$17+$B$18*$B$21*(1-EXP(-K206/$B$21))+$B$19*$B$22*(1-EXP(-K206/$B$22))+$B$20*$B$23*(1-EXP(-K206/$B$23)))*$C$7</f>
        <v>1.5354940265646E-013</v>
      </c>
      <c r="P206" s="64" t="n">
        <f aca="false">$D$9*(1-EXP(-K206/$D$9))*$C$9</f>
        <v>2.36561253423705E-012</v>
      </c>
      <c r="Q206" s="65" t="n">
        <f aca="false">$D$8*(1-EXP(-K206/$D$8))*$C$8</f>
        <v>3.28747458678359E-011</v>
      </c>
      <c r="R206" s="66" t="n">
        <f aca="false">$B$13-K206</f>
        <v>300</v>
      </c>
      <c r="S206" s="67" t="n">
        <f aca="false">VLOOKUP($R206,$K$6:$Q$506,5)/$C$26</f>
        <v>0.673889657613729</v>
      </c>
      <c r="T206" s="68" t="n">
        <f aca="false">VLOOKUP($R206,$K$6:$Q$506,6)/$C$26</f>
        <v>7.55598023603804</v>
      </c>
      <c r="U206" s="69" t="n">
        <f aca="false">VLOOKUP($R206,$K$6:$Q$506,7)/$C$26</f>
        <v>116.982024804377</v>
      </c>
      <c r="V206" s="28" t="s">
        <v>324</v>
      </c>
      <c r="W206" s="78" t="n">
        <f aca="false">G206*S206+H206*T206+I206*U206</f>
        <v>0</v>
      </c>
      <c r="X206" s="25"/>
      <c r="Y206" s="25"/>
      <c r="Z206" s="25"/>
    </row>
    <row r="207" customFormat="false" ht="15.75" hidden="false" customHeight="false" outlineLevel="0" collapsed="false">
      <c r="A207" s="25"/>
      <c r="B207" s="25"/>
      <c r="C207" s="25"/>
      <c r="D207" s="25"/>
      <c r="E207" s="25"/>
      <c r="F207" s="28" t="s">
        <v>325</v>
      </c>
      <c r="G207" s="103" t="n">
        <v>0</v>
      </c>
      <c r="H207" s="76" t="n">
        <v>0</v>
      </c>
      <c r="I207" s="77" t="n">
        <v>0</v>
      </c>
      <c r="J207" s="25"/>
      <c r="K207" s="61" t="n">
        <v>201</v>
      </c>
      <c r="L207" s="62" t="n">
        <f aca="false">$B$17+$B$18*EXP(-K207/$B$21)+$B$19*EXP(-K207/$B$22)+$B$20*EXP(-K207/$B$23)</f>
        <v>0.353013287248106</v>
      </c>
      <c r="M207" s="63" t="n">
        <f aca="false">EXP(-K207/$D$9)</f>
        <v>4.00195278750822E-008</v>
      </c>
      <c r="N207" s="63" t="n">
        <f aca="false">EXP(-K207/$D$8)</f>
        <v>0.158177620459713</v>
      </c>
      <c r="O207" s="64" t="n">
        <f aca="false">(K207*$B$17+$B$18*$B$21*(1-EXP(-K207/$B$21))+$B$19*$B$22*(1-EXP(-K207/$B$22))+$B$20*$B$23*(1-EXP(-K207/$B$23)))*$C$7</f>
        <v>1.54151562834266E-013</v>
      </c>
      <c r="P207" s="64" t="n">
        <f aca="false">$D$9*(1-EXP(-K207/$D$9))*$C$9</f>
        <v>2.36561254260975E-012</v>
      </c>
      <c r="Q207" s="65" t="n">
        <f aca="false">$D$8*(1-EXP(-K207/$D$8))*$C$8</f>
        <v>3.29317763350646E-011</v>
      </c>
      <c r="R207" s="66" t="n">
        <f aca="false">$B$13-K207</f>
        <v>299</v>
      </c>
      <c r="S207" s="67" t="n">
        <f aca="false">VLOOKUP($R207,$K$6:$Q$506,5)/$C$26</f>
        <v>0.672135114326195</v>
      </c>
      <c r="T207" s="68" t="n">
        <f aca="false">VLOOKUP($R207,$K$6:$Q$506,6)/$C$26</f>
        <v>7.55598023603196</v>
      </c>
      <c r="U207" s="69" t="n">
        <f aca="false">VLOOKUP($R207,$K$6:$Q$506,7)/$C$26</f>
        <v>116.908572883136</v>
      </c>
      <c r="V207" s="28" t="s">
        <v>325</v>
      </c>
      <c r="W207" s="78" t="n">
        <f aca="false">G207*S207+H207*T207+I207*U207</f>
        <v>0</v>
      </c>
      <c r="X207" s="25"/>
      <c r="Y207" s="25"/>
      <c r="Z207" s="25"/>
    </row>
    <row r="208" customFormat="false" ht="15.75" hidden="false" customHeight="false" outlineLevel="0" collapsed="false">
      <c r="A208" s="25"/>
      <c r="B208" s="25"/>
      <c r="C208" s="25"/>
      <c r="D208" s="25"/>
      <c r="E208" s="25"/>
      <c r="F208" s="28" t="s">
        <v>326</v>
      </c>
      <c r="G208" s="103" t="n">
        <v>0</v>
      </c>
      <c r="H208" s="76" t="n">
        <v>0</v>
      </c>
      <c r="I208" s="77" t="n">
        <v>0</v>
      </c>
      <c r="J208" s="25"/>
      <c r="K208" s="61" t="n">
        <v>202</v>
      </c>
      <c r="L208" s="62" t="n">
        <f aca="false">$B$17+$B$18*EXP(-K208/$B$21)+$B$19*EXP(-K208/$B$22)+$B$20*EXP(-K208/$B$23)</f>
        <v>0.352641411774174</v>
      </c>
      <c r="M208" s="63" t="n">
        <f aca="false">EXP(-K208/$D$9)</f>
        <v>3.67677745203231E-008</v>
      </c>
      <c r="N208" s="63" t="n">
        <f aca="false">EXP(-K208/$D$8)</f>
        <v>0.156733086066314</v>
      </c>
      <c r="O208" s="64" t="n">
        <f aca="false">(K208*$B$17+$B$18*$B$21*(1-EXP(-K208/$B$21))+$B$19*$B$22*(1-EXP(-K208/$B$22))+$B$20*$B$23*(1-EXP(-K208/$B$23)))*$C$7</f>
        <v>1.54753087542528E-013</v>
      </c>
      <c r="P208" s="64" t="n">
        <f aca="false">$D$9*(1-EXP(-K208/$D$9))*$C$9</f>
        <v>2.36561255030214E-012</v>
      </c>
      <c r="Q208" s="65" t="n">
        <f aca="false">$D$8*(1-EXP(-K208/$D$8))*$C$8</f>
        <v>3.29882859797448E-011</v>
      </c>
      <c r="R208" s="66" t="n">
        <f aca="false">$B$13-K208</f>
        <v>298</v>
      </c>
      <c r="S208" s="67" t="n">
        <f aca="false">VLOOKUP($R208,$K$6:$Q$506,5)/$C$26</f>
        <v>0.670379110155112</v>
      </c>
      <c r="T208" s="68" t="n">
        <f aca="false">VLOOKUP($R208,$K$6:$Q$506,6)/$C$26</f>
        <v>7.55598023602535</v>
      </c>
      <c r="U208" s="69" t="n">
        <f aca="false">VLOOKUP($R208,$K$6:$Q$506,7)/$C$26</f>
        <v>116.834443990431</v>
      </c>
      <c r="V208" s="28" t="s">
        <v>326</v>
      </c>
      <c r="W208" s="78" t="n">
        <f aca="false">G208*S208+H208*T208+I208*U208</f>
        <v>0</v>
      </c>
      <c r="X208" s="25"/>
      <c r="Y208" s="25"/>
      <c r="Z208" s="25"/>
    </row>
    <row r="209" customFormat="false" ht="15.75" hidden="false" customHeight="false" outlineLevel="0" collapsed="false">
      <c r="A209" s="25"/>
      <c r="B209" s="25"/>
      <c r="C209" s="25"/>
      <c r="D209" s="25"/>
      <c r="E209" s="25"/>
      <c r="F209" s="28" t="s">
        <v>327</v>
      </c>
      <c r="G209" s="103" t="n">
        <v>0</v>
      </c>
      <c r="H209" s="76" t="n">
        <v>0</v>
      </c>
      <c r="I209" s="77" t="n">
        <v>0</v>
      </c>
      <c r="J209" s="25"/>
      <c r="K209" s="61" t="n">
        <v>203</v>
      </c>
      <c r="L209" s="62" t="n">
        <f aca="false">$B$17+$B$18*EXP(-K209/$B$21)+$B$19*EXP(-K209/$B$22)+$B$20*EXP(-K209/$B$23)</f>
        <v>0.35227123957643</v>
      </c>
      <c r="M209" s="63" t="n">
        <f aca="false">EXP(-K209/$D$9)</f>
        <v>3.3780239671919E-008</v>
      </c>
      <c r="N209" s="63" t="n">
        <f aca="false">EXP(-K209/$D$8)</f>
        <v>0.155301743675726</v>
      </c>
      <c r="O209" s="64" t="n">
        <f aca="false">(K209*$B$17+$B$18*$B$21*(1-EXP(-K209/$B$21))+$B$19*$B$22*(1-EXP(-K209/$B$22))+$B$20*$B$23*(1-EXP(-K209/$B$23)))*$C$7</f>
        <v>1.55353979706762E-013</v>
      </c>
      <c r="P209" s="64" t="n">
        <f aca="false">$D$9*(1-EXP(-K209/$D$9))*$C$9</f>
        <v>2.36561255736949E-012</v>
      </c>
      <c r="Q209" s="65" t="n">
        <f aca="false">$D$8*(1-EXP(-K209/$D$8))*$C$8</f>
        <v>3.30442795582138E-011</v>
      </c>
      <c r="R209" s="66" t="n">
        <f aca="false">$B$13-K209</f>
        <v>297</v>
      </c>
      <c r="S209" s="67" t="n">
        <f aca="false">VLOOKUP($R209,$K$6:$Q$506,5)/$C$26</f>
        <v>0.668621641095287</v>
      </c>
      <c r="T209" s="68" t="n">
        <f aca="false">VLOOKUP($R209,$K$6:$Q$506,6)/$C$26</f>
        <v>7.55598023601815</v>
      </c>
      <c r="U209" s="69" t="n">
        <f aca="false">VLOOKUP($R209,$K$6:$Q$506,7)/$C$26</f>
        <v>116.75963188694</v>
      </c>
      <c r="V209" s="28" t="s">
        <v>327</v>
      </c>
      <c r="W209" s="78" t="n">
        <f aca="false">G209*S209+H209*T209+I209*U209</f>
        <v>0</v>
      </c>
      <c r="X209" s="25"/>
      <c r="Y209" s="25"/>
      <c r="Z209" s="25"/>
    </row>
    <row r="210" customFormat="false" ht="15.75" hidden="false" customHeight="false" outlineLevel="0" collapsed="false">
      <c r="A210" s="25"/>
      <c r="B210" s="25"/>
      <c r="C210" s="25"/>
      <c r="D210" s="25"/>
      <c r="E210" s="25"/>
      <c r="F210" s="28" t="s">
        <v>328</v>
      </c>
      <c r="G210" s="103" t="n">
        <v>0</v>
      </c>
      <c r="H210" s="76" t="n">
        <v>0</v>
      </c>
      <c r="I210" s="77" t="n">
        <v>0</v>
      </c>
      <c r="J210" s="25"/>
      <c r="K210" s="61" t="n">
        <v>204</v>
      </c>
      <c r="L210" s="62" t="n">
        <f aca="false">$B$17+$B$18*EXP(-K210/$B$21)+$B$19*EXP(-K210/$B$22)+$B$20*EXP(-K210/$B$23)</f>
        <v>0.351902745781907</v>
      </c>
      <c r="M210" s="63" t="n">
        <f aca="false">EXP(-K210/$D$9)</f>
        <v>3.10354544755369E-008</v>
      </c>
      <c r="N210" s="63" t="n">
        <f aca="false">EXP(-K210/$D$8)</f>
        <v>0.153883472813879</v>
      </c>
      <c r="O210" s="64" t="n">
        <f aca="false">(K210*$B$17+$B$18*$B$21*(1-EXP(-K210/$B$21))+$B$19*$B$22*(1-EXP(-K210/$B$22))+$B$20*$B$23*(1-EXP(-K210/$B$23)))*$C$7</f>
        <v>1.55954242209543E-013</v>
      </c>
      <c r="P210" s="64" t="n">
        <f aca="false">$D$9*(1-EXP(-K210/$D$9))*$C$9</f>
        <v>2.36561256386259E-012</v>
      </c>
      <c r="Q210" s="65" t="n">
        <f aca="false">$D$8*(1-EXP(-K210/$D$8))*$C$8</f>
        <v>3.30997617833721E-011</v>
      </c>
      <c r="R210" s="66" t="n">
        <f aca="false">$B$13-K210</f>
        <v>296</v>
      </c>
      <c r="S210" s="67" t="n">
        <f aca="false">VLOOKUP($R210,$K$6:$Q$506,5)/$C$26</f>
        <v>0.666862703123128</v>
      </c>
      <c r="T210" s="68" t="n">
        <f aca="false">VLOOKUP($R210,$K$6:$Q$506,6)/$C$26</f>
        <v>7.55598023601032</v>
      </c>
      <c r="U210" s="69" t="n">
        <f aca="false">VLOOKUP($R210,$K$6:$Q$506,7)/$C$26</f>
        <v>116.684130275833</v>
      </c>
      <c r="V210" s="28" t="s">
        <v>328</v>
      </c>
      <c r="W210" s="78" t="n">
        <f aca="false">G210*S210+H210*T210+I210*U210</f>
        <v>0</v>
      </c>
      <c r="X210" s="25"/>
      <c r="Y210" s="25"/>
      <c r="Z210" s="25"/>
    </row>
    <row r="211" customFormat="false" ht="15.75" hidden="false" customHeight="false" outlineLevel="0" collapsed="false">
      <c r="A211" s="25"/>
      <c r="B211" s="25"/>
      <c r="C211" s="25"/>
      <c r="D211" s="25"/>
      <c r="E211" s="25"/>
      <c r="F211" s="28" t="s">
        <v>329</v>
      </c>
      <c r="G211" s="103" t="n">
        <v>0</v>
      </c>
      <c r="H211" s="76" t="n">
        <v>0</v>
      </c>
      <c r="I211" s="77" t="n">
        <v>0</v>
      </c>
      <c r="J211" s="25"/>
      <c r="K211" s="61" t="n">
        <v>205</v>
      </c>
      <c r="L211" s="62" t="n">
        <f aca="false">$B$17+$B$18*EXP(-K211/$B$21)+$B$19*EXP(-K211/$B$22)+$B$20*EXP(-K211/$B$23)</f>
        <v>0.351535906135658</v>
      </c>
      <c r="M211" s="63" t="n">
        <f aca="false">EXP(-K211/$D$9)</f>
        <v>2.8513694510694E-008</v>
      </c>
      <c r="N211" s="63" t="n">
        <f aca="false">EXP(-K211/$D$8)</f>
        <v>0.152478154106913</v>
      </c>
      <c r="O211" s="64" t="n">
        <f aca="false">(K211*$B$17+$B$18*$B$21*(1-EXP(-K211/$B$21))+$B$19*$B$22*(1-EXP(-K211/$B$22))+$B$20*$B$23*(1-EXP(-K211/$B$23)))*$C$7</f>
        <v>1.56553877891568E-013</v>
      </c>
      <c r="P211" s="64" t="n">
        <f aca="false">$D$9*(1-EXP(-K211/$D$9))*$C$9</f>
        <v>2.3656125698281E-012</v>
      </c>
      <c r="Q211" s="65" t="n">
        <f aca="false">$D$8*(1-EXP(-K211/$D$8))*$C$8</f>
        <v>3.31547373250802E-011</v>
      </c>
      <c r="R211" s="66" t="n">
        <f aca="false">$B$13-K211</f>
        <v>295</v>
      </c>
      <c r="S211" s="67" t="n">
        <f aca="false">VLOOKUP($R211,$K$6:$Q$506,5)/$C$26</f>
        <v>0.66510229219638</v>
      </c>
      <c r="T211" s="68" t="n">
        <f aca="false">VLOOKUP($R211,$K$6:$Q$506,6)/$C$26</f>
        <v>7.55598023600179</v>
      </c>
      <c r="U211" s="69" t="n">
        <f aca="false">VLOOKUP($R211,$K$6:$Q$506,7)/$C$26</f>
        <v>116.607932802245</v>
      </c>
      <c r="V211" s="28" t="s">
        <v>329</v>
      </c>
      <c r="W211" s="78" t="n">
        <f aca="false">G211*S211+H211*T211+I211*U211</f>
        <v>0</v>
      </c>
      <c r="X211" s="25"/>
      <c r="Y211" s="25"/>
      <c r="Z211" s="25"/>
    </row>
    <row r="212" customFormat="false" ht="15.75" hidden="false" customHeight="false" outlineLevel="0" collapsed="false">
      <c r="A212" s="25"/>
      <c r="B212" s="25"/>
      <c r="C212" s="25"/>
      <c r="D212" s="25"/>
      <c r="E212" s="25"/>
      <c r="F212" s="28" t="s">
        <v>330</v>
      </c>
      <c r="G212" s="103" t="n">
        <v>0</v>
      </c>
      <c r="H212" s="76" t="n">
        <v>0</v>
      </c>
      <c r="I212" s="77" t="n">
        <v>0</v>
      </c>
      <c r="J212" s="25"/>
      <c r="K212" s="61" t="n">
        <v>206</v>
      </c>
      <c r="L212" s="62" t="n">
        <f aca="false">$B$17+$B$18*EXP(-K212/$B$21)+$B$19*EXP(-K212/$B$22)+$B$20*EXP(-K212/$B$23)</f>
        <v>0.351170696984207</v>
      </c>
      <c r="M212" s="63" t="n">
        <f aca="false">EXP(-K212/$D$9)</f>
        <v>2.61968380482404E-008</v>
      </c>
      <c r="N212" s="63" t="n">
        <f aca="false">EXP(-K212/$D$8)</f>
        <v>0.151085669271137</v>
      </c>
      <c r="O212" s="64" t="n">
        <f aca="false">(K212*$B$17+$B$18*$B$21*(1-EXP(-K212/$B$21))+$B$19*$B$22*(1-EXP(-K212/$B$22))+$B$20*$B$23*(1-EXP(-K212/$B$23)))*$C$7</f>
        <v>1.571528895527E-013</v>
      </c>
      <c r="P212" s="64" t="n">
        <f aca="false">$D$9*(1-EXP(-K212/$D$9))*$C$9</f>
        <v>2.36561257530888E-012</v>
      </c>
      <c r="Q212" s="65" t="n">
        <f aca="false">$D$8*(1-EXP(-K212/$D$8))*$C$8</f>
        <v>3.32092108105521E-011</v>
      </c>
      <c r="R212" s="66" t="n">
        <f aca="false">$B$13-K212</f>
        <v>294</v>
      </c>
      <c r="S212" s="67" t="n">
        <f aca="false">VLOOKUP($R212,$K$6:$Q$506,5)/$C$26</f>
        <v>0.663340404253836</v>
      </c>
      <c r="T212" s="68" t="n">
        <f aca="false">VLOOKUP($R212,$K$6:$Q$506,6)/$C$26</f>
        <v>7.55598023599251</v>
      </c>
      <c r="U212" s="69" t="n">
        <f aca="false">VLOOKUP($R212,$K$6:$Q$506,7)/$C$26</f>
        <v>116.531033052743</v>
      </c>
      <c r="V212" s="28" t="s">
        <v>330</v>
      </c>
      <c r="W212" s="78" t="n">
        <f aca="false">G212*S212+H212*T212+I212*U212</f>
        <v>0</v>
      </c>
      <c r="X212" s="25"/>
      <c r="Y212" s="25"/>
      <c r="Z212" s="25"/>
    </row>
    <row r="213" customFormat="false" ht="15.75" hidden="false" customHeight="false" outlineLevel="0" collapsed="false">
      <c r="A213" s="25"/>
      <c r="B213" s="25"/>
      <c r="C213" s="25"/>
      <c r="D213" s="25"/>
      <c r="E213" s="25"/>
      <c r="F213" s="28" t="s">
        <v>331</v>
      </c>
      <c r="G213" s="103" t="n">
        <v>0</v>
      </c>
      <c r="H213" s="76" t="n">
        <v>0</v>
      </c>
      <c r="I213" s="77" t="n">
        <v>0</v>
      </c>
      <c r="J213" s="25"/>
      <c r="K213" s="61" t="n">
        <v>207</v>
      </c>
      <c r="L213" s="62" t="n">
        <f aca="false">$B$17+$B$18*EXP(-K213/$B$21)+$B$19*EXP(-K213/$B$22)+$B$20*EXP(-K213/$B$23)</f>
        <v>0.350807095259451</v>
      </c>
      <c r="M213" s="63" t="n">
        <f aca="false">EXP(-K213/$D$9)</f>
        <v>2.40682358250121E-008</v>
      </c>
      <c r="N213" s="63" t="n">
        <f aca="false">EXP(-K213/$D$8)</f>
        <v>0.149705901103064</v>
      </c>
      <c r="O213" s="64" t="n">
        <f aca="false">(K213*$B$17+$B$18*$B$21*(1-EXP(-K213/$B$21))+$B$19*$B$22*(1-EXP(-K213/$B$22))+$B$20*$B$23*(1-EXP(-K213/$B$23)))*$C$7</f>
        <v>1.57751279952973E-013</v>
      </c>
      <c r="P213" s="64" t="n">
        <f aca="false">$D$9*(1-EXP(-K213/$D$9))*$C$9</f>
        <v>2.36561258034433E-012</v>
      </c>
      <c r="Q213" s="65" t="n">
        <f aca="false">$D$8*(1-EXP(-K213/$D$8))*$C$8</f>
        <v>3.32631868247441E-011</v>
      </c>
      <c r="R213" s="66" t="n">
        <f aca="false">$B$13-K213</f>
        <v>293</v>
      </c>
      <c r="S213" s="67" t="n">
        <f aca="false">VLOOKUP($R213,$K$6:$Q$506,5)/$C$26</f>
        <v>0.661577035215053</v>
      </c>
      <c r="T213" s="68" t="n">
        <f aca="false">VLOOKUP($R213,$K$6:$Q$506,6)/$C$26</f>
        <v>7.55598023598241</v>
      </c>
      <c r="U213" s="69" t="n">
        <f aca="false">VLOOKUP($R213,$K$6:$Q$506,7)/$C$26</f>
        <v>116.453424554784</v>
      </c>
      <c r="V213" s="28" t="s">
        <v>331</v>
      </c>
      <c r="W213" s="78" t="n">
        <f aca="false">G213*S213+H213*T213+I213*U213</f>
        <v>0</v>
      </c>
      <c r="X213" s="25"/>
      <c r="Y213" s="25"/>
      <c r="Z213" s="25"/>
    </row>
    <row r="214" customFormat="false" ht="15.75" hidden="false" customHeight="false" outlineLevel="0" collapsed="false">
      <c r="A214" s="25"/>
      <c r="B214" s="25"/>
      <c r="C214" s="25"/>
      <c r="D214" s="25"/>
      <c r="E214" s="25"/>
      <c r="F214" s="28" t="s">
        <v>332</v>
      </c>
      <c r="G214" s="103" t="n">
        <v>0</v>
      </c>
      <c r="H214" s="76" t="n">
        <v>0</v>
      </c>
      <c r="I214" s="77" t="n">
        <v>0</v>
      </c>
      <c r="J214" s="25"/>
      <c r="K214" s="61" t="n">
        <v>208</v>
      </c>
      <c r="L214" s="62" t="n">
        <f aca="false">$B$17+$B$18*EXP(-K214/$B$21)+$B$19*EXP(-K214/$B$22)+$B$20*EXP(-K214/$B$23)</f>
        <v>0.350445078462985</v>
      </c>
      <c r="M214" s="63" t="n">
        <f aca="false">EXP(-K214/$D$9)</f>
        <v>2.21125913998352E-008</v>
      </c>
      <c r="N214" s="63" t="n">
        <f aca="false">EXP(-K214/$D$8)</f>
        <v>0.148338733469554</v>
      </c>
      <c r="O214" s="64" t="n">
        <f aca="false">(K214*$B$17+$B$18*$B$21*(1-EXP(-K214/$B$21))+$B$19*$B$22*(1-EXP(-K214/$B$22))+$B$20*$B$23*(1-EXP(-K214/$B$23)))*$C$7</f>
        <v>1.58349051813586E-013</v>
      </c>
      <c r="P214" s="64" t="n">
        <f aca="false">$D$9*(1-EXP(-K214/$D$9))*$C$9</f>
        <v>2.36561258497063E-012</v>
      </c>
      <c r="Q214" s="65" t="n">
        <f aca="false">$D$8*(1-EXP(-K214/$D$8))*$C$8</f>
        <v>3.33166699107412E-011</v>
      </c>
      <c r="R214" s="66" t="n">
        <f aca="false">$B$13-K214</f>
        <v>292</v>
      </c>
      <c r="S214" s="67" t="n">
        <f aca="false">VLOOKUP($R214,$K$6:$Q$506,5)/$C$26</f>
        <v>0.659812180980052</v>
      </c>
      <c r="T214" s="68" t="n">
        <f aca="false">VLOOKUP($R214,$K$6:$Q$506,6)/$C$26</f>
        <v>7.55598023597142</v>
      </c>
      <c r="U214" s="69" t="n">
        <f aca="false">VLOOKUP($R214,$K$6:$Q$506,7)/$C$26</f>
        <v>116.37510077617</v>
      </c>
      <c r="V214" s="28" t="s">
        <v>332</v>
      </c>
      <c r="W214" s="78" t="n">
        <f aca="false">G214*S214+H214*T214+I214*U214</f>
        <v>0</v>
      </c>
      <c r="X214" s="25"/>
      <c r="Y214" s="25"/>
      <c r="Z214" s="25"/>
    </row>
    <row r="215" customFormat="false" ht="15.75" hidden="false" customHeight="false" outlineLevel="0" collapsed="false">
      <c r="A215" s="25"/>
      <c r="B215" s="25"/>
      <c r="C215" s="25"/>
      <c r="D215" s="25"/>
      <c r="E215" s="25"/>
      <c r="F215" s="28" t="s">
        <v>333</v>
      </c>
      <c r="G215" s="103" t="n">
        <v>0</v>
      </c>
      <c r="H215" s="76" t="n">
        <v>0</v>
      </c>
      <c r="I215" s="77" t="n">
        <v>0</v>
      </c>
      <c r="J215" s="25"/>
      <c r="K215" s="61" t="n">
        <v>209</v>
      </c>
      <c r="L215" s="62" t="n">
        <f aca="false">$B$17+$B$18*EXP(-K215/$B$21)+$B$19*EXP(-K215/$B$22)+$B$20*EXP(-K215/$B$23)</f>
        <v>0.350084624650864</v>
      </c>
      <c r="M215" s="63" t="n">
        <f aca="false">EXP(-K215/$D$9)</f>
        <v>2.03158512311037E-008</v>
      </c>
      <c r="N215" s="63" t="n">
        <f aca="false">EXP(-K215/$D$8)</f>
        <v>0.146984051298035</v>
      </c>
      <c r="O215" s="64" t="n">
        <f aca="false">(K215*$B$17+$B$18*$B$21*(1-EXP(-K215/$B$21))+$B$19*$B$22*(1-EXP(-K215/$B$22))+$B$20*$B$23*(1-EXP(-K215/$B$23)))*$C$7</f>
        <v>1.5894620781785E-013</v>
      </c>
      <c r="P215" s="64" t="n">
        <f aca="false">$D$9*(1-EXP(-K215/$D$9))*$C$9</f>
        <v>2.36561258922102E-012</v>
      </c>
      <c r="Q215" s="65" t="n">
        <f aca="false">$D$8*(1-EXP(-K215/$D$8))*$C$8</f>
        <v>3.33696645701395E-011</v>
      </c>
      <c r="R215" s="66" t="n">
        <f aca="false">$B$13-K215</f>
        <v>291</v>
      </c>
      <c r="S215" s="67" t="n">
        <f aca="false">VLOOKUP($R215,$K$6:$Q$506,5)/$C$26</f>
        <v>0.658045837429012</v>
      </c>
      <c r="T215" s="68" t="n">
        <f aca="false">VLOOKUP($R215,$K$6:$Q$506,6)/$C$26</f>
        <v>7.55598023595945</v>
      </c>
      <c r="U215" s="69" t="n">
        <f aca="false">VLOOKUP($R215,$K$6:$Q$506,7)/$C$26</f>
        <v>116.296055124498</v>
      </c>
      <c r="V215" s="28" t="s">
        <v>333</v>
      </c>
      <c r="W215" s="78" t="n">
        <f aca="false">G215*S215+H215*T215+I215*U215</f>
        <v>0</v>
      </c>
      <c r="X215" s="25"/>
      <c r="Y215" s="25"/>
      <c r="Z215" s="25"/>
    </row>
    <row r="216" customFormat="false" ht="15.75" hidden="false" customHeight="false" outlineLevel="0" collapsed="false">
      <c r="A216" s="25"/>
      <c r="B216" s="25"/>
      <c r="C216" s="25"/>
      <c r="D216" s="25"/>
      <c r="E216" s="25"/>
      <c r="F216" s="28" t="s">
        <v>334</v>
      </c>
      <c r="G216" s="103" t="n">
        <v>0</v>
      </c>
      <c r="H216" s="76" t="n">
        <v>0</v>
      </c>
      <c r="I216" s="77" t="n">
        <v>0</v>
      </c>
      <c r="J216" s="25"/>
      <c r="K216" s="61" t="n">
        <v>210</v>
      </c>
      <c r="L216" s="62" t="n">
        <f aca="false">$B$17+$B$18*EXP(-K216/$B$21)+$B$19*EXP(-K216/$B$22)+$B$20*EXP(-K216/$B$23)</f>
        <v>0.349725712418762</v>
      </c>
      <c r="M216" s="63" t="n">
        <f aca="false">EXP(-K216/$D$9)</f>
        <v>1.86651036860118E-008</v>
      </c>
      <c r="N216" s="63" t="n">
        <f aca="false">EXP(-K216/$D$8)</f>
        <v>0.145641740566821</v>
      </c>
      <c r="O216" s="64" t="n">
        <f aca="false">(K216*$B$17+$B$18*$B$21*(1-EXP(-K216/$B$21))+$B$19*$B$22*(1-EXP(-K216/$B$22))+$B$20*$B$23*(1-EXP(-K216/$B$23)))*$C$7</f>
        <v>1.59542750612132E-013</v>
      </c>
      <c r="P216" s="64" t="n">
        <f aca="false">$D$9*(1-EXP(-K216/$D$9))*$C$9</f>
        <v>2.36561259312605E-012</v>
      </c>
      <c r="Q216" s="65" t="n">
        <f aca="false">$D$8*(1-EXP(-K216/$D$8))*$C$8</f>
        <v>3.34221752634245E-011</v>
      </c>
      <c r="R216" s="66" t="n">
        <f aca="false">$B$13-K216</f>
        <v>290</v>
      </c>
      <c r="S216" s="67" t="n">
        <f aca="false">VLOOKUP($R216,$K$6:$Q$506,5)/$C$26</f>
        <v>0.656278000421966</v>
      </c>
      <c r="T216" s="68" t="n">
        <f aca="false">VLOOKUP($R216,$K$6:$Q$506,6)/$C$26</f>
        <v>7.55598023594642</v>
      </c>
      <c r="U216" s="69" t="n">
        <f aca="false">VLOOKUP($R216,$K$6:$Q$506,7)/$C$26</f>
        <v>116.216280946607</v>
      </c>
      <c r="V216" s="28" t="s">
        <v>334</v>
      </c>
      <c r="W216" s="78" t="n">
        <f aca="false">G216*S216+H216*T216+I216*U216</f>
        <v>0</v>
      </c>
      <c r="X216" s="25"/>
      <c r="Y216" s="25"/>
      <c r="Z216" s="25"/>
    </row>
    <row r="217" customFormat="false" ht="15.75" hidden="false" customHeight="false" outlineLevel="0" collapsed="false">
      <c r="A217" s="25"/>
      <c r="B217" s="25"/>
      <c r="C217" s="25"/>
      <c r="D217" s="25"/>
      <c r="E217" s="25"/>
      <c r="F217" s="28" t="s">
        <v>335</v>
      </c>
      <c r="G217" s="103" t="n">
        <v>0</v>
      </c>
      <c r="H217" s="76" t="n">
        <v>0</v>
      </c>
      <c r="I217" s="77" t="n">
        <v>0</v>
      </c>
      <c r="J217" s="25"/>
      <c r="K217" s="61" t="n">
        <v>211</v>
      </c>
      <c r="L217" s="62" t="n">
        <f aca="false">$B$17+$B$18*EXP(-K217/$B$21)+$B$19*EXP(-K217/$B$22)+$B$20*EXP(-K217/$B$23)</f>
        <v>0.349368320887542</v>
      </c>
      <c r="M217" s="63" t="n">
        <f aca="false">EXP(-K217/$D$9)</f>
        <v>1.71484862557072E-008</v>
      </c>
      <c r="N217" s="63" t="n">
        <f aca="false">EXP(-K217/$D$8)</f>
        <v>0.144311688295508</v>
      </c>
      <c r="O217" s="64" t="n">
        <f aca="false">(K217*$B$17+$B$18*$B$21*(1-EXP(-K217/$B$21))+$B$19*$B$22*(1-EXP(-K217/$B$22))+$B$20*$B$23*(1-EXP(-K217/$B$23)))*$C$7</f>
        <v>1.60138682806754E-013</v>
      </c>
      <c r="P217" s="64" t="n">
        <f aca="false">$D$9*(1-EXP(-K217/$D$9))*$C$9</f>
        <v>2.36561259671378E-012</v>
      </c>
      <c r="Q217" s="65" t="n">
        <f aca="false">$D$8*(1-EXP(-K217/$D$8))*$C$8</f>
        <v>3.34742064103474E-011</v>
      </c>
      <c r="R217" s="66" t="n">
        <f aca="false">$B$13-K217</f>
        <v>289</v>
      </c>
      <c r="S217" s="67" t="n">
        <f aca="false">VLOOKUP($R217,$K$6:$Q$506,5)/$C$26</f>
        <v>0.654508665798471</v>
      </c>
      <c r="T217" s="68" t="n">
        <f aca="false">VLOOKUP($R217,$K$6:$Q$506,6)/$C$26</f>
        <v>7.55598023593225</v>
      </c>
      <c r="U217" s="69" t="n">
        <f aca="false">VLOOKUP($R217,$K$6:$Q$506,7)/$C$26</f>
        <v>116.135771528018</v>
      </c>
      <c r="V217" s="28" t="s">
        <v>335</v>
      </c>
      <c r="W217" s="78" t="n">
        <f aca="false">G217*S217+H217*T217+I217*U217</f>
        <v>0</v>
      </c>
      <c r="X217" s="25"/>
      <c r="Y217" s="25"/>
      <c r="Z217" s="25"/>
    </row>
    <row r="218" customFormat="false" ht="15.75" hidden="false" customHeight="false" outlineLevel="0" collapsed="false">
      <c r="A218" s="25"/>
      <c r="B218" s="25"/>
      <c r="C218" s="25"/>
      <c r="D218" s="25"/>
      <c r="E218" s="25"/>
      <c r="F218" s="28" t="s">
        <v>336</v>
      </c>
      <c r="G218" s="103" t="n">
        <v>0</v>
      </c>
      <c r="H218" s="76" t="n">
        <v>0</v>
      </c>
      <c r="I218" s="77" t="n">
        <v>0</v>
      </c>
      <c r="J218" s="25"/>
      <c r="K218" s="61" t="n">
        <v>212</v>
      </c>
      <c r="L218" s="62" t="n">
        <f aca="false">$B$17+$B$18*EXP(-K218/$B$21)+$B$19*EXP(-K218/$B$22)+$B$20*EXP(-K218/$B$23)</f>
        <v>0.349012429689213</v>
      </c>
      <c r="M218" s="63" t="n">
        <f aca="false">EXP(-K218/$D$9)</f>
        <v>1.57551003095987E-008</v>
      </c>
      <c r="N218" s="63" t="n">
        <f aca="false">EXP(-K218/$D$8)</f>
        <v>0.142993782535474</v>
      </c>
      <c r="O218" s="64" t="n">
        <f aca="false">(K218*$B$17+$B$18*$B$21*(1-EXP(-K218/$B$21))+$B$19*$B$22*(1-EXP(-K218/$B$22))+$B$20*$B$23*(1-EXP(-K218/$B$23)))*$C$7</f>
        <v>1.60734006976879E-013</v>
      </c>
      <c r="P218" s="64" t="n">
        <f aca="false">$D$9*(1-EXP(-K218/$D$9))*$C$9</f>
        <v>2.36561260000999E-012</v>
      </c>
      <c r="Q218" s="65" t="n">
        <f aca="false">$D$8*(1-EXP(-K218/$D$8))*$C$8</f>
        <v>3.35257623902963E-011</v>
      </c>
      <c r="R218" s="66" t="n">
        <f aca="false">$B$13-K218</f>
        <v>288</v>
      </c>
      <c r="S218" s="67" t="n">
        <f aca="false">VLOOKUP($R218,$K$6:$Q$506,5)/$C$26</f>
        <v>0.652737829377286</v>
      </c>
      <c r="T218" s="68" t="n">
        <f aca="false">VLOOKUP($R218,$K$6:$Q$506,6)/$C$26</f>
        <v>7.55598023591682</v>
      </c>
      <c r="U218" s="69" t="n">
        <f aca="false">VLOOKUP($R218,$K$6:$Q$506,7)/$C$26</f>
        <v>116.054520092367</v>
      </c>
      <c r="V218" s="28" t="s">
        <v>336</v>
      </c>
      <c r="W218" s="78" t="n">
        <f aca="false">G218*S218+H218*T218+I218*U218</f>
        <v>0</v>
      </c>
      <c r="X218" s="25"/>
      <c r="Y218" s="25"/>
      <c r="Z218" s="25"/>
    </row>
    <row r="219" customFormat="false" ht="15.75" hidden="false" customHeight="false" outlineLevel="0" collapsed="false">
      <c r="A219" s="25"/>
      <c r="B219" s="25"/>
      <c r="C219" s="25"/>
      <c r="D219" s="25"/>
      <c r="E219" s="25"/>
      <c r="F219" s="28" t="s">
        <v>337</v>
      </c>
      <c r="G219" s="103" t="n">
        <v>0</v>
      </c>
      <c r="H219" s="76" t="n">
        <v>0</v>
      </c>
      <c r="I219" s="77" t="n">
        <v>0</v>
      </c>
      <c r="J219" s="25"/>
      <c r="K219" s="61" t="n">
        <v>213</v>
      </c>
      <c r="L219" s="62" t="n">
        <f aca="false">$B$17+$B$18*EXP(-K219/$B$21)+$B$19*EXP(-K219/$B$22)+$B$20*EXP(-K219/$B$23)</f>
        <v>0.348658018953256</v>
      </c>
      <c r="M219" s="63" t="n">
        <f aca="false">EXP(-K219/$D$9)</f>
        <v>1.4474932776233E-008</v>
      </c>
      <c r="N219" s="63" t="n">
        <f aca="false">EXP(-K219/$D$8)</f>
        <v>0.14168791236045</v>
      </c>
      <c r="O219" s="64" t="n">
        <f aca="false">(K219*$B$17+$B$18*$B$21*(1-EXP(-K219/$B$21))+$B$19*$B$22*(1-EXP(-K219/$B$22))+$B$20*$B$23*(1-EXP(-K219/$B$23)))*$C$7</f>
        <v>1.61328725663373E-013</v>
      </c>
      <c r="P219" s="64" t="n">
        <f aca="false">$D$9*(1-EXP(-K219/$D$9))*$C$9</f>
        <v>2.36561260303837E-012</v>
      </c>
      <c r="Q219" s="65" t="n">
        <f aca="false">$D$8*(1-EXP(-K219/$D$8))*$C$8</f>
        <v>3.35768475426654E-011</v>
      </c>
      <c r="R219" s="66" t="n">
        <f aca="false">$B$13-K219</f>
        <v>287</v>
      </c>
      <c r="S219" s="67" t="n">
        <f aca="false">VLOOKUP($R219,$K$6:$Q$506,5)/$C$26</f>
        <v>0.650965486956034</v>
      </c>
      <c r="T219" s="68" t="n">
        <f aca="false">VLOOKUP($R219,$K$6:$Q$506,6)/$C$26</f>
        <v>7.55598023590002</v>
      </c>
      <c r="U219" s="69" t="n">
        <f aca="false">VLOOKUP($R219,$K$6:$Q$506,7)/$C$26</f>
        <v>115.972519800834</v>
      </c>
      <c r="V219" s="28" t="s">
        <v>337</v>
      </c>
      <c r="W219" s="78" t="n">
        <f aca="false">G219*S219+H219*T219+I219*U219</f>
        <v>0</v>
      </c>
      <c r="X219" s="25"/>
      <c r="Y219" s="25"/>
      <c r="Z219" s="25"/>
    </row>
    <row r="220" customFormat="false" ht="15.75" hidden="false" customHeight="false" outlineLevel="0" collapsed="false">
      <c r="A220" s="25"/>
      <c r="B220" s="25"/>
      <c r="C220" s="25"/>
      <c r="D220" s="25"/>
      <c r="E220" s="25"/>
      <c r="F220" s="28" t="s">
        <v>338</v>
      </c>
      <c r="G220" s="103" t="n">
        <v>0</v>
      </c>
      <c r="H220" s="76" t="n">
        <v>0</v>
      </c>
      <c r="I220" s="77" t="n">
        <v>0</v>
      </c>
      <c r="J220" s="25"/>
      <c r="K220" s="61" t="n">
        <v>214</v>
      </c>
      <c r="L220" s="62" t="n">
        <f aca="false">$B$17+$B$18*EXP(-K220/$B$21)+$B$19*EXP(-K220/$B$22)+$B$20*EXP(-K220/$B$23)</f>
        <v>0.348305069293338</v>
      </c>
      <c r="M220" s="63" t="n">
        <f aca="false">EXP(-K220/$D$9)</f>
        <v>1.32987841879251E-008</v>
      </c>
      <c r="N220" s="63" t="n">
        <f aca="false">EXP(-K220/$D$8)</f>
        <v>0.140393967857184</v>
      </c>
      <c r="O220" s="64" t="n">
        <f aca="false">(K220*$B$17+$B$18*$B$21*(1-EXP(-K220/$B$21))+$B$19*$B$22*(1-EXP(-K220/$B$22))+$B$20*$B$23*(1-EXP(-K220/$B$23)))*$C$7</f>
        <v>1.61922841373639E-013</v>
      </c>
      <c r="P220" s="64" t="n">
        <f aca="false">$D$9*(1-EXP(-K220/$D$9))*$C$9</f>
        <v>2.36561260582068E-012</v>
      </c>
      <c r="Q220" s="65" t="n">
        <f aca="false">$D$8*(1-EXP(-K220/$D$8))*$C$8</f>
        <v>3.36274661672199E-011</v>
      </c>
      <c r="R220" s="66" t="n">
        <f aca="false">$B$13-K220</f>
        <v>286</v>
      </c>
      <c r="S220" s="67" t="n">
        <f aca="false">VLOOKUP($R220,$K$6:$Q$506,5)/$C$26</f>
        <v>0.649191634310856</v>
      </c>
      <c r="T220" s="68" t="n">
        <f aca="false">VLOOKUP($R220,$K$6:$Q$506,6)/$C$26</f>
        <v>7.55598023588174</v>
      </c>
      <c r="U220" s="69" t="n">
        <f aca="false">VLOOKUP($R220,$K$6:$Q$506,7)/$C$26</f>
        <v>115.889763751571</v>
      </c>
      <c r="V220" s="28" t="s">
        <v>338</v>
      </c>
      <c r="W220" s="78" t="n">
        <f aca="false">G220*S220+H220*T220+I220*U220</f>
        <v>0</v>
      </c>
      <c r="X220" s="25"/>
      <c r="Y220" s="25"/>
      <c r="Z220" s="25"/>
    </row>
    <row r="221" customFormat="false" ht="15.75" hidden="false" customHeight="false" outlineLevel="0" collapsed="false">
      <c r="A221" s="25"/>
      <c r="B221" s="25"/>
      <c r="C221" s="25"/>
      <c r="D221" s="25"/>
      <c r="E221" s="25"/>
      <c r="F221" s="28" t="s">
        <v>339</v>
      </c>
      <c r="G221" s="103" t="n">
        <v>0</v>
      </c>
      <c r="H221" s="76" t="n">
        <v>0</v>
      </c>
      <c r="I221" s="77" t="n">
        <v>0</v>
      </c>
      <c r="J221" s="25"/>
      <c r="K221" s="61" t="n">
        <v>215</v>
      </c>
      <c r="L221" s="62" t="n">
        <f aca="false">$B$17+$B$18*EXP(-K221/$B$21)+$B$19*EXP(-K221/$B$22)+$B$20*EXP(-K221/$B$23)</f>
        <v>0.347953561794362</v>
      </c>
      <c r="M221" s="63" t="n">
        <f aca="false">EXP(-K221/$D$9)</f>
        <v>1.22182025720628E-008</v>
      </c>
      <c r="N221" s="63" t="n">
        <f aca="false">EXP(-K221/$D$8)</f>
        <v>0.139111840116192</v>
      </c>
      <c r="O221" s="64" t="n">
        <f aca="false">(K221*$B$17+$B$18*$B$21*(1-EXP(-K221/$B$21))+$B$19*$B$22*(1-EXP(-K221/$B$22))+$B$20*$B$23*(1-EXP(-K221/$B$23)))*$C$7</f>
        <v>1.62516356582434E-013</v>
      </c>
      <c r="P221" s="64" t="n">
        <f aca="false">$D$9*(1-EXP(-K221/$D$9))*$C$9</f>
        <v>2.36561260837692E-012</v>
      </c>
      <c r="Q221" s="65" t="n">
        <f aca="false">$D$8*(1-EXP(-K221/$D$8))*$C$8</f>
        <v>3.36776225244581E-011</v>
      </c>
      <c r="R221" s="66" t="n">
        <f aca="false">$B$13-K221</f>
        <v>285</v>
      </c>
      <c r="S221" s="67" t="n">
        <f aca="false">VLOOKUP($R221,$K$6:$Q$506,5)/$C$26</f>
        <v>0.647416267196054</v>
      </c>
      <c r="T221" s="68" t="n">
        <f aca="false">VLOOKUP($R221,$K$6:$Q$506,6)/$C$26</f>
        <v>7.55598023586184</v>
      </c>
      <c r="U221" s="69" t="n">
        <f aca="false">VLOOKUP($R221,$K$6:$Q$506,7)/$C$26</f>
        <v>115.806244979118</v>
      </c>
      <c r="V221" s="28" t="s">
        <v>339</v>
      </c>
      <c r="W221" s="78" t="n">
        <f aca="false">G221*S221+H221*T221+I221*U221</f>
        <v>0</v>
      </c>
      <c r="X221" s="25"/>
      <c r="Y221" s="25"/>
      <c r="Z221" s="25"/>
    </row>
    <row r="222" customFormat="false" ht="15.75" hidden="false" customHeight="false" outlineLevel="0" collapsed="false">
      <c r="A222" s="25"/>
      <c r="B222" s="25"/>
      <c r="C222" s="25"/>
      <c r="D222" s="25"/>
      <c r="E222" s="25"/>
      <c r="F222" s="28" t="s">
        <v>340</v>
      </c>
      <c r="G222" s="103" t="n">
        <v>0</v>
      </c>
      <c r="H222" s="76" t="n">
        <v>0</v>
      </c>
      <c r="I222" s="77" t="n">
        <v>0</v>
      </c>
      <c r="J222" s="25"/>
      <c r="K222" s="61" t="n">
        <v>216</v>
      </c>
      <c r="L222" s="62" t="n">
        <f aca="false">$B$17+$B$18*EXP(-K222/$B$21)+$B$19*EXP(-K222/$B$22)+$B$20*EXP(-K222/$B$23)</f>
        <v>0.347603477999886</v>
      </c>
      <c r="M222" s="63" t="n">
        <f aca="false">EXP(-K222/$D$9)</f>
        <v>1.12254227140183E-008</v>
      </c>
      <c r="N222" s="63" t="n">
        <f aca="false">EXP(-K222/$D$8)</f>
        <v>0.137841421222591</v>
      </c>
      <c r="O222" s="64" t="n">
        <f aca="false">(K222*$B$17+$B$18*$B$21*(1-EXP(-K222/$B$21))+$B$19*$B$22*(1-EXP(-K222/$B$22))+$B$20*$B$23*(1-EXP(-K222/$B$23)))*$C$7</f>
        <v>1.63109273732656E-013</v>
      </c>
      <c r="P222" s="64" t="n">
        <f aca="false">$D$9*(1-EXP(-K222/$D$9))*$C$9</f>
        <v>2.36561261072545E-012</v>
      </c>
      <c r="Q222" s="65" t="n">
        <f aca="false">$D$8*(1-EXP(-K222/$D$8))*$C$8</f>
        <v>3.37273208359698E-011</v>
      </c>
      <c r="R222" s="66" t="n">
        <f aca="false">$B$13-K222</f>
        <v>284</v>
      </c>
      <c r="S222" s="67" t="n">
        <f aca="false">VLOOKUP($R222,$K$6:$Q$506,5)/$C$26</f>
        <v>0.645639381343733</v>
      </c>
      <c r="T222" s="68" t="n">
        <f aca="false">VLOOKUP($R222,$K$6:$Q$506,6)/$C$26</f>
        <v>7.55598023584018</v>
      </c>
      <c r="U222" s="69" t="n">
        <f aca="false">VLOOKUP($R222,$K$6:$Q$506,7)/$C$26</f>
        <v>115.721956453817</v>
      </c>
      <c r="V222" s="28" t="s">
        <v>340</v>
      </c>
      <c r="W222" s="78" t="n">
        <f aca="false">G222*S222+H222*T222+I222*U222</f>
        <v>0</v>
      </c>
      <c r="X222" s="25"/>
      <c r="Y222" s="25"/>
      <c r="Z222" s="25"/>
    </row>
    <row r="223" customFormat="false" ht="15.75" hidden="false" customHeight="false" outlineLevel="0" collapsed="false">
      <c r="A223" s="25"/>
      <c r="B223" s="25"/>
      <c r="C223" s="25"/>
      <c r="D223" s="25"/>
      <c r="E223" s="25"/>
      <c r="F223" s="28" t="s">
        <v>341</v>
      </c>
      <c r="G223" s="103" t="n">
        <v>0</v>
      </c>
      <c r="H223" s="76" t="n">
        <v>0</v>
      </c>
      <c r="I223" s="77" t="n">
        <v>0</v>
      </c>
      <c r="J223" s="25"/>
      <c r="K223" s="61" t="n">
        <v>217</v>
      </c>
      <c r="L223" s="62" t="n">
        <f aca="false">$B$17+$B$18*EXP(-K223/$B$21)+$B$19*EXP(-K223/$B$22)+$B$20*EXP(-K223/$B$23)</f>
        <v>0.347254799899867</v>
      </c>
      <c r="M223" s="63" t="n">
        <f aca="false">EXP(-K223/$D$9)</f>
        <v>1.0313310355201E-008</v>
      </c>
      <c r="N223" s="63" t="n">
        <f aca="false">EXP(-K223/$D$8)</f>
        <v>0.136582604247015</v>
      </c>
      <c r="O223" s="64" t="n">
        <f aca="false">(K223*$B$17+$B$18*$B$21*(1-EXP(-K223/$B$21))+$B$19*$B$22*(1-EXP(-K223/$B$22))+$B$20*$B$23*(1-EXP(-K223/$B$23)))*$C$7</f>
        <v>1.63701595236124E-013</v>
      </c>
      <c r="P223" s="64" t="n">
        <f aca="false">$D$9*(1-EXP(-K223/$D$9))*$C$9</f>
        <v>2.36561261288316E-012</v>
      </c>
      <c r="Q223" s="65" t="n">
        <f aca="false">$D$8*(1-EXP(-K223/$D$8))*$C$8</f>
        <v>3.37765652847917E-011</v>
      </c>
      <c r="R223" s="66" t="n">
        <f aca="false">$B$13-K223</f>
        <v>283</v>
      </c>
      <c r="S223" s="67" t="n">
        <f aca="false">VLOOKUP($R223,$K$6:$Q$506,5)/$C$26</f>
        <v>0.643860972463422</v>
      </c>
      <c r="T223" s="68" t="n">
        <f aca="false">VLOOKUP($R223,$K$6:$Q$506,6)/$C$26</f>
        <v>7.55598023581661</v>
      </c>
      <c r="U223" s="69" t="n">
        <f aca="false">VLOOKUP($R223,$K$6:$Q$506,7)/$C$26</f>
        <v>115.636891081222</v>
      </c>
      <c r="V223" s="28" t="s">
        <v>341</v>
      </c>
      <c r="W223" s="78" t="n">
        <f aca="false">G223*S223+H223*T223+I223*U223</f>
        <v>0</v>
      </c>
      <c r="X223" s="25"/>
      <c r="Y223" s="25"/>
      <c r="Z223" s="25"/>
    </row>
    <row r="224" customFormat="false" ht="15.75" hidden="false" customHeight="false" outlineLevel="0" collapsed="false">
      <c r="A224" s="25"/>
      <c r="B224" s="25"/>
      <c r="C224" s="25"/>
      <c r="D224" s="25"/>
      <c r="E224" s="25"/>
      <c r="F224" s="28" t="s">
        <v>342</v>
      </c>
      <c r="G224" s="103" t="n">
        <v>0</v>
      </c>
      <c r="H224" s="76" t="n">
        <v>0</v>
      </c>
      <c r="I224" s="77" t="n">
        <v>0</v>
      </c>
      <c r="J224" s="25"/>
      <c r="K224" s="61" t="n">
        <v>218</v>
      </c>
      <c r="L224" s="62" t="n">
        <f aca="false">$B$17+$B$18*EXP(-K224/$B$21)+$B$19*EXP(-K224/$B$22)+$B$20*EXP(-K224/$B$23)</f>
        <v>0.346907509918747</v>
      </c>
      <c r="M224" s="63" t="n">
        <f aca="false">EXP(-K224/$D$9)</f>
        <v>9.47531092525073E-009</v>
      </c>
      <c r="N224" s="63" t="n">
        <f aca="false">EXP(-K224/$D$8)</f>
        <v>0.135335283236613</v>
      </c>
      <c r="O224" s="64" t="n">
        <f aca="false">(K224*$B$17+$B$18*$B$21*(1-EXP(-K224/$B$21))+$B$19*$B$22*(1-EXP(-K224/$B$22))+$B$20*$B$23*(1-EXP(-K224/$B$23)))*$C$7</f>
        <v>1.64293323474321E-013</v>
      </c>
      <c r="P224" s="64" t="n">
        <f aca="false">$D$9*(1-EXP(-K224/$D$9))*$C$9</f>
        <v>2.36561261486554E-012</v>
      </c>
      <c r="Q224" s="65" t="n">
        <f aca="false">$D$8*(1-EXP(-K224/$D$8))*$C$8</f>
        <v>3.38253600157598E-011</v>
      </c>
      <c r="R224" s="66" t="n">
        <f aca="false">$B$13-K224</f>
        <v>282</v>
      </c>
      <c r="S224" s="67" t="n">
        <f aca="false">VLOOKUP($R224,$K$6:$Q$506,5)/$C$26</f>
        <v>0.642081036241693</v>
      </c>
      <c r="T224" s="68" t="n">
        <f aca="false">VLOOKUP($R224,$K$6:$Q$506,6)/$C$26</f>
        <v>7.55598023579095</v>
      </c>
      <c r="U224" s="69" t="n">
        <f aca="false">VLOOKUP($R224,$K$6:$Q$506,7)/$C$26</f>
        <v>115.551041701501</v>
      </c>
      <c r="V224" s="28" t="s">
        <v>342</v>
      </c>
      <c r="W224" s="78" t="n">
        <f aca="false">G224*S224+H224*T224+I224*U224</f>
        <v>0</v>
      </c>
      <c r="X224" s="25"/>
      <c r="Y224" s="25"/>
      <c r="Z224" s="25"/>
    </row>
    <row r="225" customFormat="false" ht="15.75" hidden="false" customHeight="false" outlineLevel="0" collapsed="false">
      <c r="A225" s="25"/>
      <c r="B225" s="25"/>
      <c r="C225" s="25"/>
      <c r="D225" s="25"/>
      <c r="E225" s="25"/>
      <c r="F225" s="28" t="s">
        <v>343</v>
      </c>
      <c r="G225" s="103" t="n">
        <v>0</v>
      </c>
      <c r="H225" s="76" t="n">
        <v>0</v>
      </c>
      <c r="I225" s="77" t="n">
        <v>0</v>
      </c>
      <c r="J225" s="25"/>
      <c r="K225" s="61" t="n">
        <v>219</v>
      </c>
      <c r="L225" s="62" t="n">
        <f aca="false">$B$17+$B$18*EXP(-K225/$B$21)+$B$19*EXP(-K225/$B$22)+$B$20*EXP(-K225/$B$23)</f>
        <v>0.346561590903848</v>
      </c>
      <c r="M225" s="63" t="n">
        <f aca="false">EXP(-K225/$D$9)</f>
        <v>8.70540243995464E-009</v>
      </c>
      <c r="N225" s="63" t="n">
        <f aca="false">EXP(-K225/$D$8)</f>
        <v>0.134099353206135</v>
      </c>
      <c r="O225" s="64" t="n">
        <f aca="false">(K225*$B$17+$B$18*$B$21*(1-EXP(-K225/$B$21))+$B$19*$B$22*(1-EXP(-K225/$B$22))+$B$20*$B$23*(1-EXP(-K225/$B$23)))*$C$7</f>
        <v>1.6488446079913E-013</v>
      </c>
      <c r="P225" s="64" t="n">
        <f aca="false">$D$9*(1-EXP(-K225/$D$9))*$C$9</f>
        <v>2.36561261668685E-012</v>
      </c>
      <c r="Q225" s="65" t="n">
        <f aca="false">$D$8*(1-EXP(-K225/$D$8))*$C$8</f>
        <v>3.38737091358577E-011</v>
      </c>
      <c r="R225" s="66" t="n">
        <f aca="false">$B$13-K225</f>
        <v>281</v>
      </c>
      <c r="S225" s="67" t="n">
        <f aca="false">VLOOKUP($R225,$K$6:$Q$506,5)/$C$26</f>
        <v>0.640299568341771</v>
      </c>
      <c r="T225" s="68" t="n">
        <f aca="false">VLOOKUP($R225,$K$6:$Q$506,6)/$C$26</f>
        <v>7.55598023576302</v>
      </c>
      <c r="U225" s="69" t="n">
        <f aca="false">VLOOKUP($R225,$K$6:$Q$506,7)/$C$26</f>
        <v>115.464401088832</v>
      </c>
      <c r="V225" s="28" t="s">
        <v>343</v>
      </c>
      <c r="W225" s="78" t="n">
        <f aca="false">G225*S225+H225*T225+I225*U225</f>
        <v>0</v>
      </c>
      <c r="X225" s="25"/>
      <c r="Y225" s="25"/>
      <c r="Z225" s="25"/>
    </row>
    <row r="226" customFormat="false" ht="15.75" hidden="false" customHeight="false" outlineLevel="0" collapsed="false">
      <c r="A226" s="25"/>
      <c r="B226" s="25"/>
      <c r="C226" s="25"/>
      <c r="D226" s="25"/>
      <c r="E226" s="25"/>
      <c r="F226" s="28" t="s">
        <v>344</v>
      </c>
      <c r="G226" s="103" t="n">
        <v>0</v>
      </c>
      <c r="H226" s="76" t="n">
        <v>0</v>
      </c>
      <c r="I226" s="77" t="n">
        <v>0</v>
      </c>
      <c r="J226" s="25"/>
      <c r="K226" s="61" t="n">
        <v>220</v>
      </c>
      <c r="L226" s="62" t="n">
        <f aca="false">$B$17+$B$18*EXP(-K226/$B$21)+$B$19*EXP(-K226/$B$22)+$B$20*EXP(-K226/$B$23)</f>
        <v>0.346217026114089</v>
      </c>
      <c r="M226" s="63" t="n">
        <f aca="false">EXP(-K226/$D$9)</f>
        <v>7.99805222640361E-009</v>
      </c>
      <c r="N226" s="63" t="n">
        <f aca="false">EXP(-K226/$D$8)</f>
        <v>0.132874710129094</v>
      </c>
      <c r="O226" s="64" t="n">
        <f aca="false">(K226*$B$17+$B$18*$B$21*(1-EXP(-K226/$B$21))+$B$19*$B$22*(1-EXP(-K226/$B$22))+$B$20*$B$23*(1-EXP(-K226/$B$23)))*$C$7</f>
        <v>1.65475009533542E-013</v>
      </c>
      <c r="P226" s="64" t="n">
        <f aca="false">$D$9*(1-EXP(-K226/$D$9))*$C$9</f>
        <v>2.36561261836016E-012</v>
      </c>
      <c r="Q226" s="65" t="n">
        <f aca="false">$D$8*(1-EXP(-K226/$D$8))*$C$8</f>
        <v>3.39216167145626E-011</v>
      </c>
      <c r="R226" s="66" t="n">
        <f aca="false">$B$13-K226</f>
        <v>280</v>
      </c>
      <c r="S226" s="67" t="n">
        <f aca="false">VLOOKUP($R226,$K$6:$Q$506,5)/$C$26</f>
        <v>0.638516564403124</v>
      </c>
      <c r="T226" s="68" t="n">
        <f aca="false">VLOOKUP($R226,$K$6:$Q$506,6)/$C$26</f>
        <v>7.55598023573262</v>
      </c>
      <c r="U226" s="69" t="n">
        <f aca="false">VLOOKUP($R226,$K$6:$Q$506,7)/$C$26</f>
        <v>115.376961950798</v>
      </c>
      <c r="V226" s="28" t="s">
        <v>344</v>
      </c>
      <c r="W226" s="78" t="n">
        <f aca="false">G226*S226+H226*T226+I226*U226</f>
        <v>0</v>
      </c>
      <c r="X226" s="25"/>
      <c r="Y226" s="25"/>
      <c r="Z226" s="25"/>
    </row>
    <row r="227" customFormat="false" ht="15.75" hidden="false" customHeight="false" outlineLevel="0" collapsed="false">
      <c r="A227" s="25"/>
      <c r="B227" s="25"/>
      <c r="C227" s="25"/>
      <c r="D227" s="25"/>
      <c r="E227" s="25"/>
      <c r="F227" s="28" t="s">
        <v>345</v>
      </c>
      <c r="G227" s="103" t="n">
        <v>0</v>
      </c>
      <c r="H227" s="76" t="n">
        <v>0</v>
      </c>
      <c r="I227" s="77" t="n">
        <v>0</v>
      </c>
      <c r="J227" s="25"/>
      <c r="K227" s="61" t="n">
        <v>221</v>
      </c>
      <c r="L227" s="62" t="n">
        <f aca="false">$B$17+$B$18*EXP(-K227/$B$21)+$B$19*EXP(-K227/$B$22)+$B$20*EXP(-K227/$B$23)</f>
        <v>0.345873799209009</v>
      </c>
      <c r="M227" s="63" t="n">
        <f aca="false">EXP(-K227/$D$9)</f>
        <v>7.34817716441072E-009</v>
      </c>
      <c r="N227" s="63" t="n">
        <f aca="false">EXP(-K227/$D$8)</f>
        <v>0.131661250929009</v>
      </c>
      <c r="O227" s="64" t="n">
        <f aca="false">(K227*$B$17+$B$18*$B$21*(1-EXP(-K227/$B$21))+$B$19*$B$22*(1-EXP(-K227/$B$22))+$B$20*$B$23*(1-EXP(-K227/$B$23)))*$C$7</f>
        <v>1.6606497197235E-013</v>
      </c>
      <c r="P227" s="64" t="n">
        <f aca="false">$D$9*(1-EXP(-K227/$D$9))*$C$9</f>
        <v>2.36561261989751E-012</v>
      </c>
      <c r="Q227" s="65" t="n">
        <f aca="false">$D$8*(1-EXP(-K227/$D$8))*$C$8</f>
        <v>3.3969086784188E-011</v>
      </c>
      <c r="R227" s="66" t="n">
        <f aca="false">$B$13-K227</f>
        <v>279</v>
      </c>
      <c r="S227" s="67" t="n">
        <f aca="false">VLOOKUP($R227,$K$6:$Q$506,5)/$C$26</f>
        <v>0.636732020041056</v>
      </c>
      <c r="T227" s="68" t="n">
        <f aca="false">VLOOKUP($R227,$K$6:$Q$506,6)/$C$26</f>
        <v>7.55598023569954</v>
      </c>
      <c r="U227" s="69" t="n">
        <f aca="false">VLOOKUP($R227,$K$6:$Q$506,7)/$C$26</f>
        <v>115.288716927769</v>
      </c>
      <c r="V227" s="28" t="s">
        <v>345</v>
      </c>
      <c r="W227" s="78" t="n">
        <f aca="false">G227*S227+H227*T227+I227*U227</f>
        <v>0</v>
      </c>
      <c r="X227" s="25"/>
      <c r="Y227" s="25"/>
      <c r="Z227" s="25"/>
    </row>
    <row r="228" customFormat="false" ht="15.75" hidden="false" customHeight="false" outlineLevel="0" collapsed="false">
      <c r="A228" s="25"/>
      <c r="B228" s="25"/>
      <c r="C228" s="25"/>
      <c r="D228" s="25"/>
      <c r="E228" s="25"/>
      <c r="F228" s="28" t="s">
        <v>346</v>
      </c>
      <c r="G228" s="103" t="n">
        <v>0</v>
      </c>
      <c r="H228" s="76" t="n">
        <v>0</v>
      </c>
      <c r="I228" s="77" t="n">
        <v>0</v>
      </c>
      <c r="J228" s="25"/>
      <c r="K228" s="61" t="n">
        <v>222</v>
      </c>
      <c r="L228" s="62" t="n">
        <f aca="false">$B$17+$B$18*EXP(-K228/$B$21)+$B$19*EXP(-K228/$B$22)+$B$20*EXP(-K228/$B$23)</f>
        <v>0.345531894238075</v>
      </c>
      <c r="M228" s="63" t="n">
        <f aca="false">EXP(-K228/$D$9)</f>
        <v>6.75110715847958E-009</v>
      </c>
      <c r="N228" s="63" t="n">
        <f aca="false">EXP(-K228/$D$8)</f>
        <v>0.130458873470731</v>
      </c>
      <c r="O228" s="64" t="n">
        <f aca="false">(K228*$B$17+$B$18*$B$21*(1-EXP(-K228/$B$21))+$B$19*$B$22*(1-EXP(-K228/$B$22))+$B$20*$B$23*(1-EXP(-K228/$B$23)))*$C$7</f>
        <v>1.66654350382822E-013</v>
      </c>
      <c r="P228" s="64" t="n">
        <f aca="false">$D$9*(1-EXP(-K228/$D$9))*$C$9</f>
        <v>2.36561262130995E-012</v>
      </c>
      <c r="Q228" s="65" t="n">
        <f aca="false">$D$8*(1-EXP(-K228/$D$8))*$C$8</f>
        <v>3.40161233402225E-011</v>
      </c>
      <c r="R228" s="66" t="n">
        <f aca="false">$B$13-K228</f>
        <v>278</v>
      </c>
      <c r="S228" s="67" t="n">
        <f aca="false">VLOOKUP($R228,$K$6:$Q$506,5)/$C$26</f>
        <v>0.634945930846279</v>
      </c>
      <c r="T228" s="68" t="n">
        <f aca="false">VLOOKUP($R228,$K$6:$Q$506,6)/$C$26</f>
        <v>7.55598023566352</v>
      </c>
      <c r="U228" s="69" t="n">
        <f aca="false">VLOOKUP($R228,$K$6:$Q$506,7)/$C$26</f>
        <v>115.199658592286</v>
      </c>
      <c r="V228" s="28" t="s">
        <v>346</v>
      </c>
      <c r="W228" s="78" t="n">
        <f aca="false">G228*S228+H228*T228+I228*U228</f>
        <v>0</v>
      </c>
      <c r="X228" s="25"/>
      <c r="Y228" s="25"/>
      <c r="Z228" s="25"/>
    </row>
    <row r="229" customFormat="false" ht="15.75" hidden="false" customHeight="false" outlineLevel="0" collapsed="false">
      <c r="A229" s="25"/>
      <c r="B229" s="25"/>
      <c r="C229" s="25"/>
      <c r="D229" s="25"/>
      <c r="E229" s="25"/>
      <c r="F229" s="28" t="s">
        <v>347</v>
      </c>
      <c r="G229" s="103" t="n">
        <v>0</v>
      </c>
      <c r="H229" s="76" t="n">
        <v>0</v>
      </c>
      <c r="I229" s="77" t="n">
        <v>0</v>
      </c>
      <c r="J229" s="25"/>
      <c r="K229" s="61" t="n">
        <v>223</v>
      </c>
      <c r="L229" s="62" t="n">
        <f aca="false">$B$17+$B$18*EXP(-K229/$B$21)+$B$19*EXP(-K229/$B$22)+$B$20*EXP(-K229/$B$23)</f>
        <v>0.34519129563029</v>
      </c>
      <c r="M229" s="63" t="n">
        <f aca="false">EXP(-K229/$D$9)</f>
        <v>6.20255157782784E-009</v>
      </c>
      <c r="N229" s="63" t="n">
        <f aca="false">EXP(-K229/$D$8)</f>
        <v>0.129267476551844</v>
      </c>
      <c r="O229" s="64" t="n">
        <f aca="false">(K229*$B$17+$B$18*$B$21*(1-EXP(-K229/$B$21))+$B$19*$B$22*(1-EXP(-K229/$B$22))+$B$20*$B$23*(1-EXP(-K229/$B$23)))*$C$7</f>
        <v>1.6724314700536E-013</v>
      </c>
      <c r="P229" s="64" t="n">
        <f aca="false">$D$9*(1-EXP(-K229/$D$9))*$C$9</f>
        <v>2.36561262260762E-012</v>
      </c>
      <c r="Q229" s="65" t="n">
        <f aca="false">$D$8*(1-EXP(-K229/$D$8))*$C$8</f>
        <v>3.40627303416667E-011</v>
      </c>
      <c r="R229" s="66" t="n">
        <f aca="false">$B$13-K229</f>
        <v>277</v>
      </c>
      <c r="S229" s="67" t="n">
        <f aca="false">VLOOKUP($R229,$K$6:$Q$506,5)/$C$26</f>
        <v>0.633158292384476</v>
      </c>
      <c r="T229" s="68" t="n">
        <f aca="false">VLOOKUP($R229,$K$6:$Q$506,6)/$C$26</f>
        <v>7.55598023562433</v>
      </c>
      <c r="U229" s="69" t="n">
        <f aca="false">VLOOKUP($R229,$K$6:$Q$506,7)/$C$26</f>
        <v>115.109779448436</v>
      </c>
      <c r="V229" s="28" t="s">
        <v>347</v>
      </c>
      <c r="W229" s="78" t="n">
        <f aca="false">G229*S229+H229*T229+I229*U229</f>
        <v>0</v>
      </c>
      <c r="X229" s="25"/>
      <c r="Y229" s="25"/>
      <c r="Z229" s="25"/>
    </row>
    <row r="230" customFormat="false" ht="15.75" hidden="false" customHeight="false" outlineLevel="0" collapsed="false">
      <c r="A230" s="25"/>
      <c r="B230" s="25"/>
      <c r="C230" s="25"/>
      <c r="D230" s="25"/>
      <c r="E230" s="25"/>
      <c r="F230" s="28" t="s">
        <v>348</v>
      </c>
      <c r="G230" s="103" t="n">
        <v>0</v>
      </c>
      <c r="H230" s="76" t="n">
        <v>0</v>
      </c>
      <c r="I230" s="77" t="n">
        <v>0</v>
      </c>
      <c r="J230" s="25"/>
      <c r="K230" s="61" t="n">
        <v>224</v>
      </c>
      <c r="L230" s="62" t="n">
        <f aca="false">$B$17+$B$18*EXP(-K230/$B$21)+$B$19*EXP(-K230/$B$22)+$B$20*EXP(-K230/$B$23)</f>
        <v>0.344851988184073</v>
      </c>
      <c r="M230" s="63" t="n">
        <f aca="false">EXP(-K230/$D$9)</f>
        <v>5.69856842329827E-009</v>
      </c>
      <c r="N230" s="63" t="n">
        <f aca="false">EXP(-K230/$D$8)</f>
        <v>0.128086959894151</v>
      </c>
      <c r="O230" s="64" t="n">
        <f aca="false">(K230*$B$17+$B$18*$B$21*(1-EXP(-K230/$B$21))+$B$19*$B$22*(1-EXP(-K230/$B$22))+$B$20*$B$23*(1-EXP(-K230/$B$23)))*$C$7</f>
        <v>1.67831364054133E-013</v>
      </c>
      <c r="P230" s="64" t="n">
        <f aca="false">$D$9*(1-EXP(-K230/$D$9))*$C$9</f>
        <v>2.36561262379985E-012</v>
      </c>
      <c r="Q230" s="65" t="n">
        <f aca="false">$D$8*(1-EXP(-K230/$D$8))*$C$8</f>
        <v>3.41089117113664E-011</v>
      </c>
      <c r="R230" s="66" t="n">
        <f aca="false">$B$13-K230</f>
        <v>276</v>
      </c>
      <c r="S230" s="67" t="n">
        <f aca="false">VLOOKUP($R230,$K$6:$Q$506,5)/$C$26</f>
        <v>0.631369100195857</v>
      </c>
      <c r="T230" s="68" t="n">
        <f aca="false">VLOOKUP($R230,$K$6:$Q$506,6)/$C$26</f>
        <v>7.55598023558166</v>
      </c>
      <c r="U230" s="69" t="n">
        <f aca="false">VLOOKUP($R230,$K$6:$Q$506,7)/$C$26</f>
        <v>115.019071931216</v>
      </c>
      <c r="V230" s="28" t="s">
        <v>348</v>
      </c>
      <c r="W230" s="78" t="n">
        <f aca="false">G230*S230+H230*T230+I230*U230</f>
        <v>0</v>
      </c>
      <c r="X230" s="25"/>
      <c r="Y230" s="25"/>
      <c r="Z230" s="25"/>
    </row>
    <row r="231" customFormat="false" ht="15.75" hidden="false" customHeight="false" outlineLevel="0" collapsed="false">
      <c r="A231" s="25"/>
      <c r="B231" s="25"/>
      <c r="C231" s="25"/>
      <c r="D231" s="25"/>
      <c r="E231" s="25"/>
      <c r="F231" s="28" t="s">
        <v>349</v>
      </c>
      <c r="G231" s="103" t="n">
        <v>0</v>
      </c>
      <c r="H231" s="76" t="n">
        <v>0</v>
      </c>
      <c r="I231" s="77" t="n">
        <v>0</v>
      </c>
      <c r="J231" s="25"/>
      <c r="K231" s="61" t="n">
        <v>225</v>
      </c>
      <c r="L231" s="62" t="n">
        <f aca="false">$B$17+$B$18*EXP(-K231/$B$21)+$B$19*EXP(-K231/$B$22)+$B$20*EXP(-K231/$B$23)</f>
        <v>0.344513957057417</v>
      </c>
      <c r="M231" s="63" t="n">
        <f aca="false">EXP(-K231/$D$9)</f>
        <v>5.2355359995869E-009</v>
      </c>
      <c r="N231" s="63" t="n">
        <f aca="false">EXP(-K231/$D$8)</f>
        <v>0.126917224135228</v>
      </c>
      <c r="O231" s="64" t="n">
        <f aca="false">(K231*$B$17+$B$18*$B$21*(1-EXP(-K231/$B$21))+$B$19*$B$22*(1-EXP(-K231/$B$22))+$B$20*$B$23*(1-EXP(-K231/$B$23)))*$C$7</f>
        <v>1.68419003717703E-013</v>
      </c>
      <c r="P231" s="64" t="n">
        <f aca="false">$D$9*(1-EXP(-K231/$D$9))*$C$9</f>
        <v>2.36561262489521E-012</v>
      </c>
      <c r="Q231" s="65" t="n">
        <f aca="false">$D$8*(1-EXP(-K231/$D$8))*$C$8</f>
        <v>3.41546713363421E-011</v>
      </c>
      <c r="R231" s="66" t="n">
        <f aca="false">$B$13-K231</f>
        <v>275</v>
      </c>
      <c r="S231" s="67" t="n">
        <f aca="false">VLOOKUP($R231,$K$6:$Q$506,5)/$C$26</f>
        <v>0.629578349794697</v>
      </c>
      <c r="T231" s="68" t="n">
        <f aca="false">VLOOKUP($R231,$K$6:$Q$506,6)/$C$26</f>
        <v>7.55598023553522</v>
      </c>
      <c r="U231" s="69" t="n">
        <f aca="false">VLOOKUP($R231,$K$6:$Q$506,7)/$C$26</f>
        <v>114.927528405903</v>
      </c>
      <c r="V231" s="28" t="s">
        <v>349</v>
      </c>
      <c r="W231" s="78" t="n">
        <f aca="false">G231*S231+H231*T231+I231*U231</f>
        <v>0</v>
      </c>
      <c r="X231" s="25"/>
      <c r="Y231" s="25"/>
      <c r="Z231" s="25"/>
    </row>
    <row r="232" customFormat="false" ht="15.75" hidden="false" customHeight="false" outlineLevel="0" collapsed="false">
      <c r="A232" s="25"/>
      <c r="B232" s="25"/>
      <c r="C232" s="25"/>
      <c r="D232" s="25"/>
      <c r="E232" s="25"/>
      <c r="F232" s="28" t="s">
        <v>350</v>
      </c>
      <c r="G232" s="103" t="n">
        <v>0</v>
      </c>
      <c r="H232" s="76" t="n">
        <v>0</v>
      </c>
      <c r="I232" s="77" t="n">
        <v>0</v>
      </c>
      <c r="J232" s="25"/>
      <c r="K232" s="61" t="n">
        <v>226</v>
      </c>
      <c r="L232" s="62" t="n">
        <f aca="false">$B$17+$B$18*EXP(-K232/$B$21)+$B$19*EXP(-K232/$B$22)+$B$20*EXP(-K232/$B$23)</f>
        <v>0.344177187758312</v>
      </c>
      <c r="M232" s="63" t="n">
        <f aca="false">EXP(-K232/$D$9)</f>
        <v>4.81012688922058E-009</v>
      </c>
      <c r="N232" s="63" t="n">
        <f aca="false">EXP(-K232/$D$8)</f>
        <v>0.125758170820068</v>
      </c>
      <c r="O232" s="64" t="n">
        <f aca="false">(K232*$B$17+$B$18*$B$21*(1-EXP(-K232/$B$21))+$B$19*$B$22*(1-EXP(-K232/$B$22))+$B$20*$B$23*(1-EXP(-K232/$B$23)))*$C$7</f>
        <v>1.69006068159625E-013</v>
      </c>
      <c r="P232" s="64" t="n">
        <f aca="false">$D$9*(1-EXP(-K232/$D$9))*$C$9</f>
        <v>2.36561262590156E-012</v>
      </c>
      <c r="Q232" s="65" t="n">
        <f aca="false">$D$8*(1-EXP(-K232/$D$8))*$C$8</f>
        <v>3.42000130681171E-011</v>
      </c>
      <c r="R232" s="66" t="n">
        <f aca="false">$B$13-K232</f>
        <v>274</v>
      </c>
      <c r="S232" s="67" t="n">
        <f aca="false">VLOOKUP($R232,$K$6:$Q$506,5)/$C$26</f>
        <v>0.627786036668865</v>
      </c>
      <c r="T232" s="68" t="n">
        <f aca="false">VLOOKUP($R232,$K$6:$Q$506,6)/$C$26</f>
        <v>7.55598023548468</v>
      </c>
      <c r="U232" s="69" t="n">
        <f aca="false">VLOOKUP($R232,$K$6:$Q$506,7)/$C$26</f>
        <v>114.835141167408</v>
      </c>
      <c r="V232" s="28" t="s">
        <v>350</v>
      </c>
      <c r="W232" s="78" t="n">
        <f aca="false">G232*S232+H232*T232+I232*U232</f>
        <v>0</v>
      </c>
      <c r="X232" s="25"/>
      <c r="Y232" s="25"/>
      <c r="Z232" s="25"/>
    </row>
    <row r="233" customFormat="false" ht="15.75" hidden="false" customHeight="false" outlineLevel="0" collapsed="false">
      <c r="A233" s="25"/>
      <c r="B233" s="25"/>
      <c r="C233" s="25"/>
      <c r="D233" s="25"/>
      <c r="E233" s="25"/>
      <c r="F233" s="28" t="s">
        <v>351</v>
      </c>
      <c r="G233" s="103" t="n">
        <v>0</v>
      </c>
      <c r="H233" s="76" t="n">
        <v>0</v>
      </c>
      <c r="I233" s="77" t="n">
        <v>0</v>
      </c>
      <c r="J233" s="25"/>
      <c r="K233" s="61" t="n">
        <v>227</v>
      </c>
      <c r="L233" s="62" t="n">
        <f aca="false">$B$17+$B$18*EXP(-K233/$B$21)+$B$19*EXP(-K233/$B$22)+$B$20*EXP(-K233/$B$23)</f>
        <v>0.343841666135421</v>
      </c>
      <c r="M233" s="63" t="n">
        <f aca="false">EXP(-K233/$D$9)</f>
        <v>4.41928404125739E-009</v>
      </c>
      <c r="N233" s="63" t="n">
        <f aca="false">EXP(-K233/$D$8)</f>
        <v>0.124609702392786</v>
      </c>
      <c r="O233" s="64" t="n">
        <f aca="false">(K233*$B$17+$B$18*$B$21*(1-EXP(-K233/$B$21))+$B$19*$B$22*(1-EXP(-K233/$B$22))+$B$20*$B$23*(1-EXP(-K233/$B$23)))*$C$7</f>
        <v>1.69592559519042E-013</v>
      </c>
      <c r="P233" s="64" t="n">
        <f aca="false">$D$9*(1-EXP(-K233/$D$9))*$C$9</f>
        <v>2.36561262682614E-012</v>
      </c>
      <c r="Q233" s="65" t="n">
        <f aca="false">$D$8*(1-EXP(-K233/$D$8))*$C$8</f>
        <v>3.42449407230409E-011</v>
      </c>
      <c r="R233" s="66" t="n">
        <f aca="false">$B$13-K233</f>
        <v>273</v>
      </c>
      <c r="S233" s="67" t="n">
        <f aca="false">VLOOKUP($R233,$K$6:$Q$506,5)/$C$26</f>
        <v>0.625992156279344</v>
      </c>
      <c r="T233" s="68" t="n">
        <f aca="false">VLOOKUP($R233,$K$6:$Q$506,6)/$C$26</f>
        <v>7.55598023542967</v>
      </c>
      <c r="U233" s="69" t="n">
        <f aca="false">VLOOKUP($R233,$K$6:$Q$506,7)/$C$26</f>
        <v>114.741902439627</v>
      </c>
      <c r="V233" s="28" t="s">
        <v>351</v>
      </c>
      <c r="W233" s="78" t="n">
        <f aca="false">G233*S233+H233*T233+I233*U233</f>
        <v>0</v>
      </c>
      <c r="X233" s="25"/>
      <c r="Y233" s="25"/>
      <c r="Z233" s="25"/>
    </row>
    <row r="234" customFormat="false" ht="15.75" hidden="false" customHeight="false" outlineLevel="0" collapsed="false">
      <c r="A234" s="25"/>
      <c r="B234" s="25"/>
      <c r="C234" s="25"/>
      <c r="D234" s="25"/>
      <c r="E234" s="25"/>
      <c r="F234" s="28" t="s">
        <v>352</v>
      </c>
      <c r="G234" s="103" t="n">
        <v>0</v>
      </c>
      <c r="H234" s="76" t="n">
        <v>0</v>
      </c>
      <c r="I234" s="77" t="n">
        <v>0</v>
      </c>
      <c r="J234" s="25"/>
      <c r="K234" s="61" t="n">
        <v>228</v>
      </c>
      <c r="L234" s="62" t="n">
        <f aca="false">$B$17+$B$18*EXP(-K234/$B$21)+$B$19*EXP(-K234/$B$22)+$B$20*EXP(-K234/$B$23)</f>
        <v>0.343507378369014</v>
      </c>
      <c r="M234" s="63" t="n">
        <f aca="false">EXP(-K234/$D$9)</f>
        <v>4.06019880287956E-009</v>
      </c>
      <c r="N234" s="63" t="n">
        <f aca="false">EXP(-K234/$D$8)</f>
        <v>0.123471722188416</v>
      </c>
      <c r="O234" s="64" t="n">
        <f aca="false">(K234*$B$17+$B$18*$B$21*(1-EXP(-K234/$B$21))+$B$19*$B$22*(1-EXP(-K234/$B$22))+$B$20*$B$23*(1-EXP(-K234/$B$23)))*$C$7</f>
        <v>1.70178479911253E-013</v>
      </c>
      <c r="P234" s="64" t="n">
        <f aca="false">$D$9*(1-EXP(-K234/$D$9))*$C$9</f>
        <v>2.3656126276756E-012</v>
      </c>
      <c r="Q234" s="65" t="n">
        <f aca="false">$D$8*(1-EXP(-K234/$D$8))*$C$8</f>
        <v>3.42894580826109E-011</v>
      </c>
      <c r="R234" s="66" t="n">
        <f aca="false">$B$13-K234</f>
        <v>272</v>
      </c>
      <c r="S234" s="67" t="n">
        <f aca="false">VLOOKUP($R234,$K$6:$Q$506,5)/$C$26</f>
        <v>0.624196704059728</v>
      </c>
      <c r="T234" s="68" t="n">
        <f aca="false">VLOOKUP($R234,$K$6:$Q$506,6)/$C$26</f>
        <v>7.55598023536979</v>
      </c>
      <c r="U234" s="69" t="n">
        <f aca="false">VLOOKUP($R234,$K$6:$Q$506,7)/$C$26</f>
        <v>114.647804374789</v>
      </c>
      <c r="V234" s="28" t="s">
        <v>352</v>
      </c>
      <c r="W234" s="78" t="n">
        <f aca="false">G234*S234+H234*T234+I234*U234</f>
        <v>0</v>
      </c>
      <c r="X234" s="25"/>
      <c r="Y234" s="25"/>
      <c r="Z234" s="25"/>
    </row>
    <row r="235" customFormat="false" ht="15.75" hidden="false" customHeight="false" outlineLevel="0" collapsed="false">
      <c r="A235" s="25"/>
      <c r="B235" s="25"/>
      <c r="C235" s="25"/>
      <c r="D235" s="25"/>
      <c r="E235" s="25"/>
      <c r="F235" s="28" t="s">
        <v>353</v>
      </c>
      <c r="G235" s="103" t="n">
        <v>0</v>
      </c>
      <c r="H235" s="76" t="n">
        <v>0</v>
      </c>
      <c r="I235" s="77" t="n">
        <v>0</v>
      </c>
      <c r="J235" s="25"/>
      <c r="K235" s="61" t="n">
        <v>229</v>
      </c>
      <c r="L235" s="62" t="n">
        <f aca="false">$B$17+$B$18*EXP(-K235/$B$21)+$B$19*EXP(-K235/$B$22)+$B$20*EXP(-K235/$B$23)</f>
        <v>0.343174310962143</v>
      </c>
      <c r="M235" s="63" t="n">
        <f aca="false">EXP(-K235/$D$9)</f>
        <v>3.73029073601121E-009</v>
      </c>
      <c r="N235" s="63" t="n">
        <f aca="false">EXP(-K235/$D$8)</f>
        <v>0.122344134424767</v>
      </c>
      <c r="O235" s="64" t="n">
        <f aca="false">(K235*$B$17+$B$18*$B$21*(1-EXP(-K235/$B$21))+$B$19*$B$22*(1-EXP(-K235/$B$22))+$B$20*$B$23*(1-EXP(-K235/$B$23)))*$C$7</f>
        <v>1.70763831428274E-013</v>
      </c>
      <c r="P235" s="64" t="n">
        <f aca="false">$D$9*(1-EXP(-K235/$D$9))*$C$9</f>
        <v>2.36561262845603E-012</v>
      </c>
      <c r="Q235" s="65" t="n">
        <f aca="false">$D$8*(1-EXP(-K235/$D$8))*$C$8</f>
        <v>3.43335688937904E-011</v>
      </c>
      <c r="R235" s="66" t="n">
        <f aca="false">$B$13-K235</f>
        <v>271</v>
      </c>
      <c r="S235" s="67" t="n">
        <f aca="false">VLOOKUP($R235,$K$6:$Q$506,5)/$C$26</f>
        <v>0.622399675415718</v>
      </c>
      <c r="T235" s="68" t="n">
        <f aca="false">VLOOKUP($R235,$K$6:$Q$506,6)/$C$26</f>
        <v>7.55598023530461</v>
      </c>
      <c r="U235" s="69" t="n">
        <f aca="false">VLOOKUP($R235,$K$6:$Q$506,7)/$C$26</f>
        <v>114.55283905279</v>
      </c>
      <c r="V235" s="28" t="s">
        <v>353</v>
      </c>
      <c r="W235" s="78" t="n">
        <f aca="false">G235*S235+H235*T235+I235*U235</f>
        <v>0</v>
      </c>
      <c r="X235" s="25"/>
      <c r="Y235" s="25"/>
      <c r="Z235" s="25"/>
    </row>
    <row r="236" customFormat="false" ht="15.75" hidden="false" customHeight="false" outlineLevel="0" collapsed="false">
      <c r="A236" s="25"/>
      <c r="B236" s="25"/>
      <c r="C236" s="25"/>
      <c r="D236" s="25"/>
      <c r="E236" s="25"/>
      <c r="F236" s="28" t="s">
        <v>354</v>
      </c>
      <c r="G236" s="103" t="n">
        <v>0</v>
      </c>
      <c r="H236" s="76" t="n">
        <v>0</v>
      </c>
      <c r="I236" s="77" t="n">
        <v>0</v>
      </c>
      <c r="J236" s="25"/>
      <c r="K236" s="61" t="n">
        <v>230</v>
      </c>
      <c r="L236" s="62" t="n">
        <f aca="false">$B$17+$B$18*EXP(-K236/$B$21)+$B$19*EXP(-K236/$B$22)+$B$20*EXP(-K236/$B$23)</f>
        <v>0.342842450732054</v>
      </c>
      <c r="M236" s="63" t="n">
        <f aca="false">EXP(-K236/$D$9)</f>
        <v>3.42718907391979E-009</v>
      </c>
      <c r="N236" s="63" t="n">
        <f aca="false">EXP(-K236/$D$8)</f>
        <v>0.12122684419437</v>
      </c>
      <c r="O236" s="64" t="n">
        <f aca="false">(K236*$B$17+$B$18*$B$21*(1-EXP(-K236/$B$21))+$B$19*$B$22*(1-EXP(-K236/$B$22))+$B$20*$B$23*(1-EXP(-K236/$B$23)))*$C$7</f>
        <v>1.71348616139378E-013</v>
      </c>
      <c r="P236" s="64" t="n">
        <f aca="false">$D$9*(1-EXP(-K236/$D$9))*$C$9</f>
        <v>2.36561262917305E-012</v>
      </c>
      <c r="Q236" s="65" t="n">
        <f aca="false">$D$8*(1-EXP(-K236/$D$8))*$C$8</f>
        <v>3.43772768693243E-011</v>
      </c>
      <c r="R236" s="66" t="n">
        <f aca="false">$B$13-K236</f>
        <v>270</v>
      </c>
      <c r="S236" s="67" t="n">
        <f aca="false">VLOOKUP($R236,$K$6:$Q$506,5)/$C$26</f>
        <v>0.620601065724596</v>
      </c>
      <c r="T236" s="68" t="n">
        <f aca="false">VLOOKUP($R236,$K$6:$Q$506,6)/$C$26</f>
        <v>7.55598023523367</v>
      </c>
      <c r="U236" s="69" t="n">
        <f aca="false">VLOOKUP($R236,$K$6:$Q$506,7)/$C$26</f>
        <v>114.456998480536</v>
      </c>
      <c r="V236" s="28" t="s">
        <v>354</v>
      </c>
      <c r="W236" s="78" t="n">
        <f aca="false">G236*S236+H236*T236+I236*U236</f>
        <v>0</v>
      </c>
      <c r="X236" s="25"/>
      <c r="Y236" s="25"/>
      <c r="Z236" s="25"/>
    </row>
    <row r="237" customFormat="false" ht="15.75" hidden="false" customHeight="false" outlineLevel="0" collapsed="false">
      <c r="A237" s="25"/>
      <c r="B237" s="25"/>
      <c r="C237" s="25"/>
      <c r="D237" s="25"/>
      <c r="E237" s="25"/>
      <c r="F237" s="28" t="s">
        <v>355</v>
      </c>
      <c r="G237" s="103" t="n">
        <v>0</v>
      </c>
      <c r="H237" s="76" t="n">
        <v>0</v>
      </c>
      <c r="I237" s="77" t="n">
        <v>0</v>
      </c>
      <c r="J237" s="25"/>
      <c r="K237" s="61" t="n">
        <v>231</v>
      </c>
      <c r="L237" s="62" t="n">
        <f aca="false">$B$17+$B$18*EXP(-K237/$B$21)+$B$19*EXP(-K237/$B$22)+$B$20*EXP(-K237/$B$23)</f>
        <v>0.342511784801834</v>
      </c>
      <c r="M237" s="63" t="n">
        <f aca="false">EXP(-K237/$D$9)</f>
        <v>3.14871568454602E-009</v>
      </c>
      <c r="N237" s="63" t="n">
        <f aca="false">EXP(-K237/$D$8)</f>
        <v>0.12011975745648</v>
      </c>
      <c r="O237" s="64" t="n">
        <f aca="false">(K237*$B$17+$B$18*$B$21*(1-EXP(-K237/$B$21))+$B$19*$B$22*(1-EXP(-K237/$B$22))+$B$20*$B$23*(1-EXP(-K237/$B$23)))*$C$7</f>
        <v>1.71932836091625E-013</v>
      </c>
      <c r="P237" s="64" t="n">
        <f aca="false">$D$9*(1-EXP(-K237/$D$9))*$C$9</f>
        <v>2.36561262983181E-012</v>
      </c>
      <c r="Q237" s="65" t="n">
        <f aca="false">$D$8*(1-EXP(-K237/$D$8))*$C$8</f>
        <v>3.44205856880512E-011</v>
      </c>
      <c r="R237" s="66" t="n">
        <f aca="false">$B$13-K237</f>
        <v>269</v>
      </c>
      <c r="S237" s="67" t="n">
        <f aca="false">VLOOKUP($R237,$K$6:$Q$506,5)/$C$26</f>
        <v>0.61880087033469</v>
      </c>
      <c r="T237" s="68" t="n">
        <f aca="false">VLOOKUP($R237,$K$6:$Q$506,6)/$C$26</f>
        <v>7.55598023515646</v>
      </c>
      <c r="U237" s="69" t="n">
        <f aca="false">VLOOKUP($R237,$K$6:$Q$506,7)/$C$26</f>
        <v>114.360274591258</v>
      </c>
      <c r="V237" s="28" t="s">
        <v>355</v>
      </c>
      <c r="W237" s="78" t="n">
        <f aca="false">G237*S237+H237*T237+I237*U237</f>
        <v>0</v>
      </c>
      <c r="X237" s="25"/>
      <c r="Y237" s="25"/>
      <c r="Z237" s="25"/>
    </row>
    <row r="238" customFormat="false" ht="15.75" hidden="false" customHeight="false" outlineLevel="0" collapsed="false">
      <c r="A238" s="25"/>
      <c r="B238" s="25"/>
      <c r="C238" s="25"/>
      <c r="D238" s="25"/>
      <c r="E238" s="25"/>
      <c r="F238" s="28" t="s">
        <v>356</v>
      </c>
      <c r="G238" s="103" t="n">
        <v>0</v>
      </c>
      <c r="H238" s="76" t="n">
        <v>0</v>
      </c>
      <c r="I238" s="77" t="n">
        <v>0</v>
      </c>
      <c r="J238" s="25"/>
      <c r="K238" s="61" t="n">
        <v>232</v>
      </c>
      <c r="L238" s="62" t="n">
        <f aca="false">$B$17+$B$18*EXP(-K238/$B$21)+$B$19*EXP(-K238/$B$22)+$B$20*EXP(-K238/$B$23)</f>
        <v>0.34218230059228</v>
      </c>
      <c r="M238" s="63" t="n">
        <f aca="false">EXP(-K238/$D$9)</f>
        <v>2.89286941813417E-009</v>
      </c>
      <c r="N238" s="63" t="n">
        <f aca="false">EXP(-K238/$D$8)</f>
        <v>0.119022781029168</v>
      </c>
      <c r="O238" s="64" t="n">
        <f aca="false">(K238*$B$17+$B$18*$B$21*(1-EXP(-K238/$B$21))+$B$19*$B$22*(1-EXP(-K238/$B$22))+$B$20*$B$23*(1-EXP(-K238/$B$23)))*$C$7</f>
        <v>1.72516493310378E-013</v>
      </c>
      <c r="P238" s="64" t="n">
        <f aca="false">$D$9*(1-EXP(-K238/$D$9))*$C$9</f>
        <v>2.36561263043705E-012</v>
      </c>
      <c r="Q238" s="65" t="n">
        <f aca="false">$D$8*(1-EXP(-K238/$D$8))*$C$8</f>
        <v>3.44634989952132E-011</v>
      </c>
      <c r="R238" s="66" t="n">
        <f aca="false">$B$13-K238</f>
        <v>268</v>
      </c>
      <c r="S238" s="67" t="n">
        <f aca="false">VLOOKUP($R238,$K$6:$Q$506,5)/$C$26</f>
        <v>0.61699908456482</v>
      </c>
      <c r="T238" s="68" t="n">
        <f aca="false">VLOOKUP($R238,$K$6:$Q$506,6)/$C$26</f>
        <v>7.55598023507241</v>
      </c>
      <c r="U238" s="69" t="n">
        <f aca="false">VLOOKUP($R238,$K$6:$Q$506,7)/$C$26</f>
        <v>114.262659243845</v>
      </c>
      <c r="V238" s="28" t="s">
        <v>356</v>
      </c>
      <c r="W238" s="78" t="n">
        <f aca="false">G238*S238+H238*T238+I238*U238</f>
        <v>0</v>
      </c>
      <c r="X238" s="25"/>
      <c r="Y238" s="25"/>
      <c r="Z238" s="25"/>
    </row>
    <row r="239" customFormat="false" ht="15.75" hidden="false" customHeight="false" outlineLevel="0" collapsed="false">
      <c r="A239" s="25"/>
      <c r="B239" s="25"/>
      <c r="C239" s="25"/>
      <c r="D239" s="25"/>
      <c r="E239" s="25"/>
      <c r="F239" s="28" t="s">
        <v>357</v>
      </c>
      <c r="G239" s="103" t="n">
        <v>0</v>
      </c>
      <c r="H239" s="76" t="n">
        <v>0</v>
      </c>
      <c r="I239" s="77" t="n">
        <v>0</v>
      </c>
      <c r="J239" s="25"/>
      <c r="K239" s="61" t="n">
        <v>233</v>
      </c>
      <c r="L239" s="62" t="n">
        <f aca="false">$B$17+$B$18*EXP(-K239/$B$21)+$B$19*EXP(-K239/$B$22)+$B$20*EXP(-K239/$B$23)</f>
        <v>0.341853985813991</v>
      </c>
      <c r="M239" s="63" t="n">
        <f aca="false">EXP(-K239/$D$9)</f>
        <v>2.65781172668262E-009</v>
      </c>
      <c r="N239" s="63" t="n">
        <f aca="false">EXP(-K239/$D$8)</f>
        <v>0.117935822581475</v>
      </c>
      <c r="O239" s="64" t="n">
        <f aca="false">(K239*$B$17+$B$18*$B$21*(1-EXP(-K239/$B$21))+$B$19*$B$22*(1-EXP(-K239/$B$22))+$B$20*$B$23*(1-EXP(-K239/$B$23)))*$C$7</f>
        <v>1.730995897998E-013</v>
      </c>
      <c r="P239" s="64" t="n">
        <f aca="false">$D$9*(1-EXP(-K239/$D$9))*$C$9</f>
        <v>2.3656126309931E-012</v>
      </c>
      <c r="Q239" s="65" t="n">
        <f aca="false">$D$8*(1-EXP(-K239/$D$8))*$C$8</f>
        <v>3.45060204027629E-011</v>
      </c>
      <c r="R239" s="66" t="n">
        <f aca="false">$B$13-K239</f>
        <v>267</v>
      </c>
      <c r="S239" s="67" t="n">
        <f aca="false">VLOOKUP($R239,$K$6:$Q$506,5)/$C$26</f>
        <v>0.615195703703734</v>
      </c>
      <c r="T239" s="68" t="n">
        <f aca="false">VLOOKUP($R239,$K$6:$Q$506,6)/$C$26</f>
        <v>7.55598023498094</v>
      </c>
      <c r="U239" s="69" t="n">
        <f aca="false">VLOOKUP($R239,$K$6:$Q$506,7)/$C$26</f>
        <v>114.16414422215</v>
      </c>
      <c r="V239" s="28" t="s">
        <v>357</v>
      </c>
      <c r="W239" s="78" t="n">
        <f aca="false">G239*S239+H239*T239+I239*U239</f>
        <v>0</v>
      </c>
      <c r="X239" s="25"/>
      <c r="Y239" s="25"/>
      <c r="Z239" s="25"/>
    </row>
    <row r="240" customFormat="false" ht="15.75" hidden="false" customHeight="false" outlineLevel="0" collapsed="false">
      <c r="A240" s="25"/>
      <c r="B240" s="25"/>
      <c r="C240" s="25"/>
      <c r="D240" s="25"/>
      <c r="E240" s="25"/>
      <c r="F240" s="28" t="s">
        <v>358</v>
      </c>
      <c r="G240" s="103" t="n">
        <v>0</v>
      </c>
      <c r="H240" s="76" t="n">
        <v>0</v>
      </c>
      <c r="I240" s="77" t="n">
        <v>0</v>
      </c>
      <c r="J240" s="25"/>
      <c r="K240" s="61" t="n">
        <v>234</v>
      </c>
      <c r="L240" s="62" t="n">
        <f aca="false">$B$17+$B$18*EXP(-K240/$B$21)+$B$19*EXP(-K240/$B$22)+$B$20*EXP(-K240/$B$23)</f>
        <v>0.341526828459665</v>
      </c>
      <c r="M240" s="63" t="n">
        <f aca="false">EXP(-K240/$D$9)</f>
        <v>2.441853451874E-009</v>
      </c>
      <c r="N240" s="63" t="n">
        <f aca="false">EXP(-K240/$D$8)</f>
        <v>0.116858790625642</v>
      </c>
      <c r="O240" s="64" t="n">
        <f aca="false">(K240*$B$17+$B$18*$B$21*(1-EXP(-K240/$B$21))+$B$19*$B$22*(1-EXP(-K240/$B$22))+$B$20*$B$23*(1-EXP(-K240/$B$23)))*$C$7</f>
        <v>1.73682127543346E-013</v>
      </c>
      <c r="P240" s="64" t="n">
        <f aca="false">$D$9*(1-EXP(-K240/$D$9))*$C$9</f>
        <v>2.36561263150398E-012</v>
      </c>
      <c r="Q240" s="65" t="n">
        <f aca="false">$D$8*(1-EXP(-K240/$D$8))*$C$8</f>
        <v>3.45481534896673E-011</v>
      </c>
      <c r="R240" s="66" t="n">
        <f aca="false">$B$13-K240</f>
        <v>266</v>
      </c>
      <c r="S240" s="67" t="n">
        <f aca="false">VLOOKUP($R240,$K$6:$Q$506,5)/$C$26</f>
        <v>0.613390723009529</v>
      </c>
      <c r="T240" s="68" t="n">
        <f aca="false">VLOOKUP($R240,$K$6:$Q$506,6)/$C$26</f>
        <v>7.55598023488137</v>
      </c>
      <c r="U240" s="69" t="n">
        <f aca="false">VLOOKUP($R240,$K$6:$Q$506,7)/$C$26</f>
        <v>114.064721234303</v>
      </c>
      <c r="V240" s="28" t="s">
        <v>358</v>
      </c>
      <c r="W240" s="78" t="n">
        <f aca="false">G240*S240+H240*T240+I240*U240</f>
        <v>0</v>
      </c>
      <c r="X240" s="25"/>
      <c r="Y240" s="25"/>
      <c r="Z240" s="25"/>
    </row>
    <row r="241" customFormat="false" ht="15.75" hidden="false" customHeight="false" outlineLevel="0" collapsed="false">
      <c r="A241" s="25"/>
      <c r="B241" s="25"/>
      <c r="C241" s="25"/>
      <c r="D241" s="25"/>
      <c r="E241" s="25"/>
      <c r="F241" s="28" t="s">
        <v>359</v>
      </c>
      <c r="G241" s="103" t="n">
        <v>0</v>
      </c>
      <c r="H241" s="76" t="n">
        <v>0</v>
      </c>
      <c r="I241" s="77" t="n">
        <v>0</v>
      </c>
      <c r="J241" s="25"/>
      <c r="K241" s="61" t="n">
        <v>235</v>
      </c>
      <c r="L241" s="62" t="n">
        <f aca="false">$B$17+$B$18*EXP(-K241/$B$21)+$B$19*EXP(-K241/$B$22)+$B$20*EXP(-K241/$B$23)</f>
        <v>0.341200816796614</v>
      </c>
      <c r="M241" s="63" t="n">
        <f aca="false">EXP(-K241/$D$9)</f>
        <v>2.24344268654098E-009</v>
      </c>
      <c r="N241" s="63" t="n">
        <f aca="false">EXP(-K241/$D$8)</f>
        <v>0.115791594509408</v>
      </c>
      <c r="O241" s="64" t="n">
        <f aca="false">(K241*$B$17+$B$18*$B$21*(1-EXP(-K241/$B$21))+$B$19*$B$22*(1-EXP(-K241/$B$22))+$B$20*$B$23*(1-EXP(-K241/$B$23)))*$C$7</f>
        <v>1.74264108504234E-013</v>
      </c>
      <c r="P241" s="64" t="n">
        <f aca="false">$D$9*(1-EXP(-K241/$D$9))*$C$9</f>
        <v>2.36561263197334E-012</v>
      </c>
      <c r="Q241" s="65" t="n">
        <f aca="false">$D$8*(1-EXP(-K241/$D$8))*$C$8</f>
        <v>3.45899018022088E-011</v>
      </c>
      <c r="R241" s="66" t="n">
        <f aca="false">$B$13-K241</f>
        <v>265</v>
      </c>
      <c r="S241" s="67" t="n">
        <f aca="false">VLOOKUP($R241,$K$6:$Q$506,5)/$C$26</f>
        <v>0.611584137709048</v>
      </c>
      <c r="T241" s="68" t="n">
        <f aca="false">VLOOKUP($R241,$K$6:$Q$506,6)/$C$26</f>
        <v>7.555980234773</v>
      </c>
      <c r="U241" s="69" t="n">
        <f aca="false">VLOOKUP($R241,$K$6:$Q$506,7)/$C$26</f>
        <v>113.96438191201</v>
      </c>
      <c r="V241" s="28" t="s">
        <v>359</v>
      </c>
      <c r="W241" s="78" t="n">
        <f aca="false">G241*S241+H241*T241+I241*U241</f>
        <v>0</v>
      </c>
      <c r="X241" s="25"/>
      <c r="Y241" s="25"/>
      <c r="Z241" s="25"/>
    </row>
    <row r="242" customFormat="false" ht="15.75" hidden="false" customHeight="false" outlineLevel="0" collapsed="false">
      <c r="A242" s="25"/>
      <c r="B242" s="25"/>
      <c r="C242" s="25"/>
      <c r="D242" s="25"/>
      <c r="E242" s="25"/>
      <c r="F242" s="28" t="s">
        <v>360</v>
      </c>
      <c r="G242" s="103" t="n">
        <v>0</v>
      </c>
      <c r="H242" s="76" t="n">
        <v>0</v>
      </c>
      <c r="I242" s="77" t="n">
        <v>0</v>
      </c>
      <c r="J242" s="25"/>
      <c r="K242" s="61" t="n">
        <v>236</v>
      </c>
      <c r="L242" s="62" t="n">
        <f aca="false">$B$17+$B$18*EXP(-K242/$B$21)+$B$19*EXP(-K242/$B$22)+$B$20*EXP(-K242/$B$23)</f>
        <v>0.340875939359475</v>
      </c>
      <c r="M242" s="63" t="n">
        <f aca="false">EXP(-K242/$D$9)</f>
        <v>2.06115362243856E-009</v>
      </c>
      <c r="N242" s="63" t="n">
        <f aca="false">EXP(-K242/$D$8)</f>
        <v>0.114734144408381</v>
      </c>
      <c r="O242" s="64" t="n">
        <f aca="false">(K242*$B$17+$B$18*$B$21*(1-EXP(-K242/$B$21))+$B$19*$B$22*(1-EXP(-K242/$B$22))+$B$20*$B$23*(1-EXP(-K242/$B$23)))*$C$7</f>
        <v>1.74845534625908E-013</v>
      </c>
      <c r="P242" s="64" t="n">
        <f aca="false">$D$9*(1-EXP(-K242/$D$9))*$C$9</f>
        <v>2.36561263240456E-012</v>
      </c>
      <c r="Q242" s="65" t="n">
        <f aca="false">$D$8*(1-EXP(-K242/$D$8))*$C$8</f>
        <v>3.4631268854284E-011</v>
      </c>
      <c r="R242" s="66" t="n">
        <f aca="false">$B$13-K242</f>
        <v>264</v>
      </c>
      <c r="S242" s="67" t="n">
        <f aca="false">VLOOKUP($R242,$K$6:$Q$506,5)/$C$26</f>
        <v>0.609775942997276</v>
      </c>
      <c r="T242" s="68" t="n">
        <f aca="false">VLOOKUP($R242,$K$6:$Q$506,6)/$C$26</f>
        <v>7.55598023465505</v>
      </c>
      <c r="U242" s="69" t="n">
        <f aca="false">VLOOKUP($R242,$K$6:$Q$506,7)/$C$26</f>
        <v>113.863117809853</v>
      </c>
      <c r="V242" s="28" t="s">
        <v>360</v>
      </c>
      <c r="W242" s="78" t="n">
        <f aca="false">G242*S242+H242*T242+I242*U242</f>
        <v>0</v>
      </c>
      <c r="X242" s="25"/>
      <c r="Y242" s="25"/>
      <c r="Z242" s="25"/>
    </row>
    <row r="243" customFormat="false" ht="15.75" hidden="false" customHeight="false" outlineLevel="0" collapsed="false">
      <c r="A243" s="25"/>
      <c r="B243" s="25"/>
      <c r="C243" s="25"/>
      <c r="D243" s="25"/>
      <c r="E243" s="25"/>
      <c r="F243" s="28" t="s">
        <v>361</v>
      </c>
      <c r="G243" s="103" t="n">
        <v>0</v>
      </c>
      <c r="H243" s="76" t="n">
        <v>0</v>
      </c>
      <c r="I243" s="77" t="n">
        <v>0</v>
      </c>
      <c r="J243" s="25"/>
      <c r="K243" s="61" t="n">
        <v>237</v>
      </c>
      <c r="L243" s="62" t="n">
        <f aca="false">$B$17+$B$18*EXP(-K243/$B$21)+$B$19*EXP(-K243/$B$22)+$B$20*EXP(-K243/$B$23)</f>
        <v>0.340552184943117</v>
      </c>
      <c r="M243" s="63" t="n">
        <f aca="false">EXP(-K243/$D$9)</f>
        <v>1.89367630418135E-009</v>
      </c>
      <c r="N243" s="63" t="n">
        <f aca="false">EXP(-K243/$D$8)</f>
        <v>0.113686351318478</v>
      </c>
      <c r="O243" s="64" t="n">
        <f aca="false">(K243*$B$17+$B$18*$B$21*(1-EXP(-K243/$B$21))+$B$19*$B$22*(1-EXP(-K243/$B$22))+$B$20*$B$23*(1-EXP(-K243/$B$23)))*$C$7</f>
        <v>1.75426407832488E-013</v>
      </c>
      <c r="P243" s="64" t="n">
        <f aca="false">$D$9*(1-EXP(-K243/$D$9))*$C$9</f>
        <v>2.36561263280075E-012</v>
      </c>
      <c r="Q243" s="65" t="n">
        <f aca="false">$D$8*(1-EXP(-K243/$D$8))*$C$8</f>
        <v>3.46722581276993E-011</v>
      </c>
      <c r="R243" s="66" t="n">
        <f aca="false">$B$13-K243</f>
        <v>263</v>
      </c>
      <c r="S243" s="67" t="n">
        <f aca="false">VLOOKUP($R243,$K$6:$Q$506,5)/$C$26</f>
        <v>0.607966134036704</v>
      </c>
      <c r="T243" s="68" t="n">
        <f aca="false">VLOOKUP($R243,$K$6:$Q$506,6)/$C$26</f>
        <v>7.55598023452666</v>
      </c>
      <c r="U243" s="69" t="n">
        <f aca="false">VLOOKUP($R243,$K$6:$Q$506,7)/$C$26</f>
        <v>113.760920404576</v>
      </c>
      <c r="V243" s="28" t="s">
        <v>361</v>
      </c>
      <c r="W243" s="78" t="n">
        <f aca="false">G243*S243+H243*T243+I243*U243</f>
        <v>0</v>
      </c>
      <c r="X243" s="25"/>
      <c r="Y243" s="25"/>
      <c r="Z243" s="25"/>
    </row>
    <row r="244" customFormat="false" ht="15.75" hidden="false" customHeight="false" outlineLevel="0" collapsed="false">
      <c r="A244" s="25"/>
      <c r="B244" s="25"/>
      <c r="C244" s="25"/>
      <c r="D244" s="25"/>
      <c r="E244" s="25"/>
      <c r="F244" s="28" t="s">
        <v>362</v>
      </c>
      <c r="G244" s="103" t="n">
        <v>0</v>
      </c>
      <c r="H244" s="76" t="n">
        <v>0</v>
      </c>
      <c r="I244" s="77" t="n">
        <v>0</v>
      </c>
      <c r="J244" s="25"/>
      <c r="K244" s="61" t="n">
        <v>238</v>
      </c>
      <c r="L244" s="62" t="n">
        <f aca="false">$B$17+$B$18*EXP(-K244/$B$21)+$B$19*EXP(-K244/$B$22)+$B$20*EXP(-K244/$B$23)</f>
        <v>0.340229542595741</v>
      </c>
      <c r="M244" s="63" t="n">
        <f aca="false">EXP(-K244/$D$9)</f>
        <v>1.73980721571608E-009</v>
      </c>
      <c r="N244" s="63" t="n">
        <f aca="false">EXP(-K244/$D$8)</f>
        <v>0.112648127048431</v>
      </c>
      <c r="O244" s="64" t="n">
        <f aca="false">(K244*$B$17+$B$18*$B$21*(1-EXP(-K244/$B$21))+$B$19*$B$22*(1-EXP(-K244/$B$22))+$B$20*$B$23*(1-EXP(-K244/$B$23)))*$C$7</f>
        <v>1.76006730029208E-013</v>
      </c>
      <c r="P244" s="64" t="n">
        <f aca="false">$D$9*(1-EXP(-K244/$D$9))*$C$9</f>
        <v>2.36561263316475E-012</v>
      </c>
      <c r="Q244" s="65" t="n">
        <f aca="false">$D$8*(1-EXP(-K244/$D$8))*$C$8</f>
        <v>3.47128730724641E-011</v>
      </c>
      <c r="R244" s="66" t="n">
        <f aca="false">$B$13-K244</f>
        <v>262</v>
      </c>
      <c r="S244" s="67" t="n">
        <f aca="false">VLOOKUP($R244,$K$6:$Q$506,5)/$C$26</f>
        <v>0.606154705956689</v>
      </c>
      <c r="T244" s="68" t="n">
        <f aca="false">VLOOKUP($R244,$K$6:$Q$506,6)/$C$26</f>
        <v>7.55598023438692</v>
      </c>
      <c r="U244" s="69" t="n">
        <f aca="false">VLOOKUP($R244,$K$6:$Q$506,7)/$C$26</f>
        <v>113.657781094366</v>
      </c>
      <c r="V244" s="28" t="s">
        <v>362</v>
      </c>
      <c r="W244" s="78" t="n">
        <f aca="false">G244*S244+H244*T244+I244*U244</f>
        <v>0</v>
      </c>
      <c r="X244" s="25"/>
      <c r="Y244" s="25"/>
      <c r="Z244" s="25"/>
    </row>
    <row r="245" customFormat="false" ht="15.75" hidden="false" customHeight="false" outlineLevel="0" collapsed="false">
      <c r="A245" s="25"/>
      <c r="B245" s="25"/>
      <c r="C245" s="25"/>
      <c r="D245" s="25"/>
      <c r="E245" s="25"/>
      <c r="F245" s="28" t="s">
        <v>363</v>
      </c>
      <c r="G245" s="103" t="n">
        <v>0</v>
      </c>
      <c r="H245" s="76" t="n">
        <v>0</v>
      </c>
      <c r="I245" s="77" t="n">
        <v>0</v>
      </c>
      <c r="J245" s="25"/>
      <c r="K245" s="61" t="n">
        <v>239</v>
      </c>
      <c r="L245" s="62" t="n">
        <f aca="false">$B$17+$B$18*EXP(-K245/$B$21)+$B$19*EXP(-K245/$B$22)+$B$20*EXP(-K245/$B$23)</f>
        <v>0.339908001612166</v>
      </c>
      <c r="M245" s="63" t="n">
        <f aca="false">EXP(-K245/$D$9)</f>
        <v>1.59844063168245E-009</v>
      </c>
      <c r="N245" s="63" t="n">
        <f aca="false">EXP(-K245/$D$8)</f>
        <v>0.111619384212368</v>
      </c>
      <c r="O245" s="64" t="n">
        <f aca="false">(K245*$B$17+$B$18*$B$21*(1-EXP(-K245/$B$21))+$B$19*$B$22*(1-EXP(-K245/$B$22))+$B$20*$B$23*(1-EXP(-K245/$B$23)))*$C$7</f>
        <v>1.76586503102842E-013</v>
      </c>
      <c r="P245" s="64" t="n">
        <f aca="false">$D$9*(1-EXP(-K245/$D$9))*$C$9</f>
        <v>2.36561263349916E-012</v>
      </c>
      <c r="Q245" s="65" t="n">
        <f aca="false">$D$8*(1-EXP(-K245/$D$8))*$C$8</f>
        <v>3.47531171070811E-011</v>
      </c>
      <c r="R245" s="66" t="n">
        <f aca="false">$B$13-K245</f>
        <v>261</v>
      </c>
      <c r="S245" s="67" t="n">
        <f aca="false">VLOOKUP($R245,$K$6:$Q$506,5)/$C$26</f>
        <v>0.604341653852787</v>
      </c>
      <c r="T245" s="68" t="n">
        <f aca="false">VLOOKUP($R245,$K$6:$Q$506,6)/$C$26</f>
        <v>7.55598023423482</v>
      </c>
      <c r="U245" s="69" t="n">
        <f aca="false">VLOOKUP($R245,$K$6:$Q$506,7)/$C$26</f>
        <v>113.553691198133</v>
      </c>
      <c r="V245" s="28" t="s">
        <v>363</v>
      </c>
      <c r="W245" s="78" t="n">
        <f aca="false">G245*S245+H245*T245+I245*U245</f>
        <v>0</v>
      </c>
      <c r="X245" s="25"/>
      <c r="Y245" s="25"/>
      <c r="Z245" s="25"/>
    </row>
    <row r="246" customFormat="false" ht="15.75" hidden="false" customHeight="false" outlineLevel="0" collapsed="false">
      <c r="A246" s="25"/>
      <c r="B246" s="25"/>
      <c r="C246" s="25"/>
      <c r="D246" s="25"/>
      <c r="E246" s="25"/>
      <c r="F246" s="28" t="s">
        <v>364</v>
      </c>
      <c r="G246" s="103" t="n">
        <v>0</v>
      </c>
      <c r="H246" s="76" t="n">
        <v>0</v>
      </c>
      <c r="I246" s="77" t="n">
        <v>0</v>
      </c>
      <c r="J246" s="25"/>
      <c r="K246" s="61" t="n">
        <v>240</v>
      </c>
      <c r="L246" s="62" t="n">
        <f aca="false">$B$17+$B$18*EXP(-K246/$B$21)+$B$19*EXP(-K246/$B$22)+$B$20*EXP(-K246/$B$23)</f>
        <v>0.339587551527297</v>
      </c>
      <c r="M246" s="63" t="n">
        <f aca="false">EXP(-K246/$D$9)</f>
        <v>1.46856067151199E-009</v>
      </c>
      <c r="N246" s="63" t="n">
        <f aca="false">EXP(-K246/$D$8)</f>
        <v>0.110600036222455</v>
      </c>
      <c r="O246" s="64" t="n">
        <f aca="false">(K246*$B$17+$B$18*$B$21*(1-EXP(-K246/$B$21))+$B$19*$B$22*(1-EXP(-K246/$B$22))+$B$20*$B$23*(1-EXP(-K246/$B$23)))*$C$7</f>
        <v>1.77165728922118E-013</v>
      </c>
      <c r="P246" s="64" t="n">
        <f aca="false">$D$9*(1-EXP(-K246/$D$9))*$C$9</f>
        <v>2.36561263380641E-012</v>
      </c>
      <c r="Q246" s="65" t="n">
        <f aca="false">$D$8*(1-EXP(-K246/$D$8))*$C$8</f>
        <v>3.47929936188337E-011</v>
      </c>
      <c r="R246" s="66" t="n">
        <f aca="false">$B$13-K246</f>
        <v>260</v>
      </c>
      <c r="S246" s="67" t="n">
        <f aca="false">VLOOKUP($R246,$K$6:$Q$506,5)/$C$26</f>
        <v>0.602526972786076</v>
      </c>
      <c r="T246" s="68" t="n">
        <f aca="false">VLOOKUP($R246,$K$6:$Q$506,6)/$C$26</f>
        <v>7.55598023406926</v>
      </c>
      <c r="U246" s="69" t="n">
        <f aca="false">VLOOKUP($R246,$K$6:$Q$506,7)/$C$26</f>
        <v>113.448641954777</v>
      </c>
      <c r="V246" s="28" t="s">
        <v>364</v>
      </c>
      <c r="W246" s="78" t="n">
        <f aca="false">G246*S246+H246*T246+I246*U246</f>
        <v>0</v>
      </c>
      <c r="X246" s="25"/>
      <c r="Y246" s="25"/>
      <c r="Z246" s="25"/>
    </row>
    <row r="247" customFormat="false" ht="15.75" hidden="false" customHeight="false" outlineLevel="0" collapsed="false">
      <c r="A247" s="25"/>
      <c r="B247" s="25"/>
      <c r="C247" s="25"/>
      <c r="D247" s="25"/>
      <c r="E247" s="25"/>
      <c r="F247" s="28" t="s">
        <v>365</v>
      </c>
      <c r="G247" s="103" t="n">
        <v>0</v>
      </c>
      <c r="H247" s="76" t="n">
        <v>0</v>
      </c>
      <c r="I247" s="77" t="n">
        <v>0</v>
      </c>
      <c r="J247" s="25"/>
      <c r="K247" s="61" t="n">
        <v>241</v>
      </c>
      <c r="L247" s="62" t="n">
        <f aca="false">$B$17+$B$18*EXP(-K247/$B$21)+$B$19*EXP(-K247/$B$22)+$B$20*EXP(-K247/$B$23)</f>
        <v>0.339268182109763</v>
      </c>
      <c r="M247" s="63" t="n">
        <f aca="false">EXP(-K247/$D$9)</f>
        <v>1.34923399916437E-009</v>
      </c>
      <c r="N247" s="63" t="n">
        <f aca="false">EXP(-K247/$D$8)</f>
        <v>0.10958999728161</v>
      </c>
      <c r="O247" s="64" t="n">
        <f aca="false">(K247*$B$17+$B$18*$B$21*(1-EXP(-K247/$B$21))+$B$19*$B$22*(1-EXP(-K247/$B$22))+$B$20*$B$23*(1-EXP(-K247/$B$23)))*$C$7</f>
        <v>1.77744409338122E-013</v>
      </c>
      <c r="P247" s="64" t="n">
        <f aca="false">$D$9*(1-EXP(-K247/$D$9))*$C$9</f>
        <v>2.36561263408869E-012</v>
      </c>
      <c r="Q247" s="65" t="n">
        <f aca="false">$D$8*(1-EXP(-K247/$D$8))*$C$8</f>
        <v>3.48325059640719E-011</v>
      </c>
      <c r="R247" s="66" t="n">
        <f aca="false">$B$13-K247</f>
        <v>259</v>
      </c>
      <c r="S247" s="67" t="n">
        <f aca="false">VLOOKUP($R247,$K$6:$Q$506,5)/$C$26</f>
        <v>0.600710657782453</v>
      </c>
      <c r="T247" s="68" t="n">
        <f aca="false">VLOOKUP($R247,$K$6:$Q$506,6)/$C$26</f>
        <v>7.55598023388907</v>
      </c>
      <c r="U247" s="69" t="n">
        <f aca="false">VLOOKUP($R247,$K$6:$Q$506,7)/$C$26</f>
        <v>113.342624522453</v>
      </c>
      <c r="V247" s="28" t="s">
        <v>365</v>
      </c>
      <c r="W247" s="78" t="n">
        <f aca="false">G247*S247+H247*T247+I247*U247</f>
        <v>0</v>
      </c>
      <c r="X247" s="25"/>
      <c r="Y247" s="25"/>
      <c r="Z247" s="25"/>
    </row>
    <row r="248" customFormat="false" ht="15.75" hidden="false" customHeight="false" outlineLevel="0" collapsed="false">
      <c r="A248" s="25"/>
      <c r="B248" s="25"/>
      <c r="C248" s="25"/>
      <c r="D248" s="25"/>
      <c r="E248" s="25"/>
      <c r="F248" s="28" t="s">
        <v>366</v>
      </c>
      <c r="G248" s="103" t="n">
        <v>0</v>
      </c>
      <c r="H248" s="76" t="n">
        <v>0</v>
      </c>
      <c r="I248" s="77" t="n">
        <v>0</v>
      </c>
      <c r="J248" s="25"/>
      <c r="K248" s="61" t="n">
        <v>242</v>
      </c>
      <c r="L248" s="62" t="n">
        <f aca="false">$B$17+$B$18*EXP(-K248/$B$21)+$B$19*EXP(-K248/$B$22)+$B$20*EXP(-K248/$B$23)</f>
        <v>0.338949883355735</v>
      </c>
      <c r="M248" s="63" t="n">
        <f aca="false">EXP(-K248/$D$9)</f>
        <v>1.23960311604069E-009</v>
      </c>
      <c r="N248" s="63" t="n">
        <f aca="false">EXP(-K248/$D$8)</f>
        <v>0.10858918237628</v>
      </c>
      <c r="O248" s="64" t="n">
        <f aca="false">(K248*$B$17+$B$18*$B$21*(1-EXP(-K248/$B$21))+$B$19*$B$22*(1-EXP(-K248/$B$22))+$B$20*$B$23*(1-EXP(-K248/$B$23)))*$C$7</f>
        <v>1.78322546184694E-013</v>
      </c>
      <c r="P248" s="64" t="n">
        <f aca="false">$D$9*(1-EXP(-K248/$D$9))*$C$9</f>
        <v>2.36561263434803E-012</v>
      </c>
      <c r="Q248" s="65" t="n">
        <f aca="false">$D$8*(1-EXP(-K248/$D$8))*$C$8</f>
        <v>3.48716574684939E-011</v>
      </c>
      <c r="R248" s="66" t="n">
        <f aca="false">$B$13-K248</f>
        <v>258</v>
      </c>
      <c r="S248" s="67" t="n">
        <f aca="false">VLOOKUP($R248,$K$6:$Q$506,5)/$C$26</f>
        <v>0.598892703831924</v>
      </c>
      <c r="T248" s="68" t="n">
        <f aca="false">VLOOKUP($R248,$K$6:$Q$506,6)/$C$26</f>
        <v>7.55598023369294</v>
      </c>
      <c r="U248" s="69" t="n">
        <f aca="false">VLOOKUP($R248,$K$6:$Q$506,7)/$C$26</f>
        <v>113.235629977822</v>
      </c>
      <c r="V248" s="28" t="s">
        <v>366</v>
      </c>
      <c r="W248" s="78" t="n">
        <f aca="false">G248*S248+H248*T248+I248*U248</f>
        <v>0</v>
      </c>
      <c r="X248" s="25"/>
      <c r="Y248" s="25"/>
      <c r="Z248" s="25"/>
    </row>
    <row r="249" customFormat="false" ht="15.75" hidden="false" customHeight="false" outlineLevel="0" collapsed="false">
      <c r="A249" s="25"/>
      <c r="B249" s="25"/>
      <c r="C249" s="25"/>
      <c r="D249" s="25"/>
      <c r="E249" s="25"/>
      <c r="F249" s="28" t="s">
        <v>367</v>
      </c>
      <c r="G249" s="103" t="n">
        <v>0</v>
      </c>
      <c r="H249" s="76" t="n">
        <v>0</v>
      </c>
      <c r="I249" s="77" t="n">
        <v>0</v>
      </c>
      <c r="J249" s="25"/>
      <c r="K249" s="61" t="n">
        <v>243</v>
      </c>
      <c r="L249" s="62" t="n">
        <f aca="false">$B$17+$B$18*EXP(-K249/$B$21)+$B$19*EXP(-K249/$B$22)+$B$20*EXP(-K249/$B$23)</f>
        <v>0.338632645482906</v>
      </c>
      <c r="M249" s="63" t="n">
        <f aca="false">EXP(-K249/$D$9)</f>
        <v>1.13888019887543E-009</v>
      </c>
      <c r="N249" s="63" t="n">
        <f aca="false">EXP(-K249/$D$8)</f>
        <v>0.107597507269285</v>
      </c>
      <c r="O249" s="64" t="n">
        <f aca="false">(K249*$B$17+$B$18*$B$21*(1-EXP(-K249/$B$21))+$B$19*$B$22*(1-EXP(-K249/$B$22))+$B$20*$B$23*(1-EXP(-K249/$B$23)))*$C$7</f>
        <v>1.78900141278806E-013</v>
      </c>
      <c r="P249" s="64" t="n">
        <f aca="false">$D$9*(1-EXP(-K249/$D$9))*$C$9</f>
        <v>2.36561263458631E-012</v>
      </c>
      <c r="Q249" s="65" t="n">
        <f aca="false">$D$8*(1-EXP(-K249/$D$8))*$C$8</f>
        <v>3.49104514274267E-011</v>
      </c>
      <c r="R249" s="66" t="n">
        <f aca="false">$B$13-K249</f>
        <v>257</v>
      </c>
      <c r="S249" s="67" t="n">
        <f aca="false">VLOOKUP($R249,$K$6:$Q$506,5)/$C$26</f>
        <v>0.597073105887857</v>
      </c>
      <c r="T249" s="68" t="n">
        <f aca="false">VLOOKUP($R249,$K$6:$Q$506,6)/$C$26</f>
        <v>7.55598023347946</v>
      </c>
      <c r="U249" s="69" t="n">
        <f aca="false">VLOOKUP($R249,$K$6:$Q$506,7)/$C$26</f>
        <v>113.127649315304</v>
      </c>
      <c r="V249" s="28" t="s">
        <v>367</v>
      </c>
      <c r="W249" s="78" t="n">
        <f aca="false">G249*S249+H249*T249+I249*U249</f>
        <v>0</v>
      </c>
      <c r="X249" s="25"/>
      <c r="Y249" s="25"/>
      <c r="Z249" s="25"/>
    </row>
    <row r="250" customFormat="false" ht="15.75" hidden="false" customHeight="false" outlineLevel="0" collapsed="false">
      <c r="A250" s="25"/>
      <c r="B250" s="25"/>
      <c r="C250" s="25"/>
      <c r="D250" s="25"/>
      <c r="E250" s="25"/>
      <c r="F250" s="28" t="s">
        <v>368</v>
      </c>
      <c r="G250" s="103" t="n">
        <v>0</v>
      </c>
      <c r="H250" s="76" t="n">
        <v>0</v>
      </c>
      <c r="I250" s="77" t="n">
        <v>0</v>
      </c>
      <c r="J250" s="25"/>
      <c r="K250" s="61" t="n">
        <v>244</v>
      </c>
      <c r="L250" s="62" t="n">
        <f aca="false">$B$17+$B$18*EXP(-K250/$B$21)+$B$19*EXP(-K250/$B$22)+$B$20*EXP(-K250/$B$23)</f>
        <v>0.33831645892463</v>
      </c>
      <c r="M250" s="63" t="n">
        <f aca="false">EXP(-K250/$D$9)</f>
        <v>1.04634143832529E-009</v>
      </c>
      <c r="N250" s="63" t="n">
        <f aca="false">EXP(-K250/$D$8)</f>
        <v>0.10661488849273</v>
      </c>
      <c r="O250" s="64" t="n">
        <f aca="false">(K250*$B$17+$B$18*$B$21*(1-EXP(-K250/$B$21))+$B$19*$B$22*(1-EXP(-K250/$B$22))+$B$20*$B$23*(1-EXP(-K250/$B$23)))*$C$7</f>
        <v>1.79477196420937E-013</v>
      </c>
      <c r="P250" s="64" t="n">
        <f aca="false">$D$9*(1-EXP(-K250/$D$9))*$C$9</f>
        <v>2.36561263480522E-012</v>
      </c>
      <c r="Q250" s="65" t="n">
        <f aca="false">$D$8*(1-EXP(-K250/$D$8))*$C$8</f>
        <v>3.49488911061032E-011</v>
      </c>
      <c r="R250" s="66" t="n">
        <f aca="false">$B$13-K250</f>
        <v>256</v>
      </c>
      <c r="S250" s="67" t="n">
        <f aca="false">VLOOKUP($R250,$K$6:$Q$506,5)/$C$26</f>
        <v>0.595251858866235</v>
      </c>
      <c r="T250" s="68" t="n">
        <f aca="false">VLOOKUP($R250,$K$6:$Q$506,6)/$C$26</f>
        <v>7.55598023324711</v>
      </c>
      <c r="U250" s="69" t="n">
        <f aca="false">VLOOKUP($R250,$K$6:$Q$506,7)/$C$26</f>
        <v>113.018673446318</v>
      </c>
      <c r="V250" s="28" t="s">
        <v>368</v>
      </c>
      <c r="W250" s="78" t="n">
        <f aca="false">G250*S250+H250*T250+I250*U250</f>
        <v>0</v>
      </c>
      <c r="X250" s="25"/>
      <c r="Y250" s="25"/>
      <c r="Z250" s="25"/>
    </row>
    <row r="251" customFormat="false" ht="15.75" hidden="false" customHeight="false" outlineLevel="0" collapsed="false">
      <c r="A251" s="25"/>
      <c r="B251" s="25"/>
      <c r="C251" s="25"/>
      <c r="D251" s="25"/>
      <c r="E251" s="25"/>
      <c r="F251" s="28" t="s">
        <v>369</v>
      </c>
      <c r="G251" s="103" t="n">
        <v>0</v>
      </c>
      <c r="H251" s="76" t="n">
        <v>0</v>
      </c>
      <c r="I251" s="77" t="n">
        <v>0</v>
      </c>
      <c r="J251" s="25"/>
      <c r="K251" s="61" t="n">
        <v>245</v>
      </c>
      <c r="L251" s="62" t="n">
        <f aca="false">$B$17+$B$18*EXP(-K251/$B$21)+$B$19*EXP(-K251/$B$22)+$B$20*EXP(-K251/$B$23)</f>
        <v>0.338001314324229</v>
      </c>
      <c r="M251" s="63" t="n">
        <f aca="false">EXP(-K251/$D$9)</f>
        <v>9.61321837571419E-010</v>
      </c>
      <c r="N251" s="63" t="n">
        <f aca="false">EXP(-K251/$D$8)</f>
        <v>0.105641243340979</v>
      </c>
      <c r="O251" s="64" t="n">
        <f aca="false">(K251*$B$17+$B$18*$B$21*(1-EXP(-K251/$B$21))+$B$19*$B$22*(1-EXP(-K251/$B$22))+$B$20*$B$23*(1-EXP(-K251/$B$23)))*$C$7</f>
        <v>1.80053713395438E-013</v>
      </c>
      <c r="P251" s="64" t="n">
        <f aca="false">$D$9*(1-EXP(-K251/$D$9))*$C$9</f>
        <v>2.36561263500634E-012</v>
      </c>
      <c r="Q251" s="65" t="n">
        <f aca="false">$D$8*(1-EXP(-K251/$D$8))*$C$8</f>
        <v>3.49869797399367E-011</v>
      </c>
      <c r="R251" s="66" t="n">
        <f aca="false">$B$13-K251</f>
        <v>255</v>
      </c>
      <c r="S251" s="67" t="n">
        <f aca="false">VLOOKUP($R251,$K$6:$Q$506,5)/$C$26</f>
        <v>0.593428957644874</v>
      </c>
      <c r="T251" s="68" t="n">
        <f aca="false">VLOOKUP($R251,$K$6:$Q$506,6)/$C$26</f>
        <v>7.5559802329942</v>
      </c>
      <c r="U251" s="69" t="n">
        <f aca="false">VLOOKUP($R251,$K$6:$Q$506,7)/$C$26</f>
        <v>112.908693198521</v>
      </c>
      <c r="V251" s="28" t="s">
        <v>369</v>
      </c>
      <c r="W251" s="78" t="n">
        <f aca="false">G251*S251+H251*T251+I251*U251</f>
        <v>0</v>
      </c>
      <c r="X251" s="25"/>
      <c r="Y251" s="25"/>
      <c r="Z251" s="25"/>
    </row>
    <row r="252" customFormat="false" ht="15.75" hidden="false" customHeight="false" outlineLevel="0" collapsed="false">
      <c r="A252" s="25"/>
      <c r="B252" s="25"/>
      <c r="C252" s="25"/>
      <c r="D252" s="25"/>
      <c r="E252" s="25"/>
      <c r="F252" s="28" t="s">
        <v>370</v>
      </c>
      <c r="G252" s="103" t="n">
        <v>0</v>
      </c>
      <c r="H252" s="76" t="n">
        <v>0</v>
      </c>
      <c r="I252" s="77" t="n">
        <v>0</v>
      </c>
      <c r="J252" s="25"/>
      <c r="K252" s="61" t="n">
        <v>246</v>
      </c>
      <c r="L252" s="62" t="n">
        <f aca="false">$B$17+$B$18*EXP(-K252/$B$21)+$B$19*EXP(-K252/$B$22)+$B$20*EXP(-K252/$B$23)</f>
        <v>0.33768720252944</v>
      </c>
      <c r="M252" s="63" t="n">
        <f aca="false">EXP(-K252/$D$9)</f>
        <v>8.83210433556771E-010</v>
      </c>
      <c r="N252" s="63" t="n">
        <f aca="false">EXP(-K252/$D$8)</f>
        <v>0.104676489863692</v>
      </c>
      <c r="O252" s="64" t="n">
        <f aca="false">(K252*$B$17+$B$18*$B$21*(1-EXP(-K252/$B$21))+$B$19*$B$22*(1-EXP(-K252/$B$22))+$B$20*$B$23*(1-EXP(-K252/$B$23)))*$C$7</f>
        <v>1.80629693970881E-013</v>
      </c>
      <c r="P252" s="64" t="n">
        <f aca="false">$D$9*(1-EXP(-K252/$D$9))*$C$9</f>
        <v>2.36561263519112E-012</v>
      </c>
      <c r="Q252" s="65" t="n">
        <f aca="false">$D$8*(1-EXP(-K252/$D$8))*$C$8</f>
        <v>3.5024720534794E-011</v>
      </c>
      <c r="R252" s="66" t="n">
        <f aca="false">$B$13-K252</f>
        <v>254</v>
      </c>
      <c r="S252" s="67" t="n">
        <f aca="false">VLOOKUP($R252,$K$6:$Q$506,5)/$C$26</f>
        <v>0.591604397062625</v>
      </c>
      <c r="T252" s="68" t="n">
        <f aca="false">VLOOKUP($R252,$K$6:$Q$506,6)/$C$26</f>
        <v>7.55598023271893</v>
      </c>
      <c r="U252" s="69" t="n">
        <f aca="false">VLOOKUP($R252,$K$6:$Q$506,7)/$C$26</f>
        <v>112.79769931503</v>
      </c>
      <c r="V252" s="28" t="s">
        <v>370</v>
      </c>
      <c r="W252" s="78" t="n">
        <f aca="false">G252*S252+H252*T252+I252*U252</f>
        <v>0</v>
      </c>
      <c r="X252" s="25"/>
      <c r="Y252" s="25"/>
      <c r="Z252" s="25"/>
    </row>
    <row r="253" customFormat="false" ht="15.75" hidden="false" customHeight="false" outlineLevel="0" collapsed="false">
      <c r="A253" s="25"/>
      <c r="B253" s="25"/>
      <c r="C253" s="25"/>
      <c r="D253" s="25"/>
      <c r="E253" s="25"/>
      <c r="F253" s="28" t="s">
        <v>371</v>
      </c>
      <c r="G253" s="103" t="n">
        <v>0</v>
      </c>
      <c r="H253" s="76" t="n">
        <v>0</v>
      </c>
      <c r="I253" s="77" t="n">
        <v>0</v>
      </c>
      <c r="J253" s="25"/>
      <c r="K253" s="61" t="n">
        <v>247</v>
      </c>
      <c r="L253" s="62" t="n">
        <f aca="false">$B$17+$B$18*EXP(-K253/$B$21)+$B$19*EXP(-K253/$B$22)+$B$20*EXP(-K253/$B$23)</f>
        <v>0.337374114587024</v>
      </c>
      <c r="M253" s="63" t="n">
        <f aca="false">EXP(-K253/$D$9)</f>
        <v>8.11445906517843E-010</v>
      </c>
      <c r="N253" s="63" t="n">
        <f aca="false">EXP(-K253/$D$8)</f>
        <v>0.10372054685893</v>
      </c>
      <c r="O253" s="64" t="n">
        <f aca="false">(K253*$B$17+$B$18*$B$21*(1-EXP(-K253/$B$21))+$B$19*$B$22*(1-EXP(-K253/$B$22))+$B$20*$B$23*(1-EXP(-K253/$B$23)))*$C$7</f>
        <v>1.81205139900407E-013</v>
      </c>
      <c r="P253" s="64" t="n">
        <f aca="false">$D$9*(1-EXP(-K253/$D$9))*$C$9</f>
        <v>2.36561263536089E-012</v>
      </c>
      <c r="Q253" s="65" t="n">
        <f aca="false">$D$8*(1-EXP(-K253/$D$8))*$C$8</f>
        <v>3.50621166672644E-011</v>
      </c>
      <c r="R253" s="66" t="n">
        <f aca="false">$B$13-K253</f>
        <v>253</v>
      </c>
      <c r="S253" s="67" t="n">
        <f aca="false">VLOOKUP($R253,$K$6:$Q$506,5)/$C$26</f>
        <v>0.58977817191856</v>
      </c>
      <c r="T253" s="68" t="n">
        <f aca="false">VLOOKUP($R253,$K$6:$Q$506,6)/$C$26</f>
        <v>7.55598023241931</v>
      </c>
      <c r="U253" s="69" t="n">
        <f aca="false">VLOOKUP($R253,$K$6:$Q$506,7)/$C$26</f>
        <v>112.685682453645</v>
      </c>
      <c r="V253" s="28" t="s">
        <v>371</v>
      </c>
      <c r="W253" s="78" t="n">
        <f aca="false">G253*S253+H253*T253+I253*U253</f>
        <v>0</v>
      </c>
      <c r="X253" s="25"/>
      <c r="Y253" s="25"/>
      <c r="Z253" s="25"/>
    </row>
    <row r="254" customFormat="false" ht="15.75" hidden="false" customHeight="false" outlineLevel="0" collapsed="false">
      <c r="A254" s="25"/>
      <c r="B254" s="25"/>
      <c r="C254" s="25"/>
      <c r="D254" s="25"/>
      <c r="E254" s="25"/>
      <c r="F254" s="28" t="s">
        <v>372</v>
      </c>
      <c r="G254" s="103" t="n">
        <v>0</v>
      </c>
      <c r="H254" s="76" t="n">
        <v>0</v>
      </c>
      <c r="I254" s="77" t="n">
        <v>0</v>
      </c>
      <c r="J254" s="25"/>
      <c r="K254" s="61" t="n">
        <v>248</v>
      </c>
      <c r="L254" s="62" t="n">
        <f aca="false">$B$17+$B$18*EXP(-K254/$B$21)+$B$19*EXP(-K254/$B$22)+$B$20*EXP(-K254/$B$23)</f>
        <v>0.337062041737512</v>
      </c>
      <c r="M254" s="63" t="n">
        <f aca="false">EXP(-K254/$D$9)</f>
        <v>7.45512546260294E-010</v>
      </c>
      <c r="N254" s="63" t="n">
        <f aca="false">EXP(-K254/$D$8)</f>
        <v>0.102773333866318</v>
      </c>
      <c r="O254" s="64" t="n">
        <f aca="false">(K254*$B$17+$B$18*$B$21*(1-EXP(-K254/$B$21))+$B$19*$B$22*(1-EXP(-K254/$B$22))+$B$20*$B$23*(1-EXP(-K254/$B$23)))*$C$7</f>
        <v>1.81780052922057E-013</v>
      </c>
      <c r="P254" s="64" t="n">
        <f aca="false">$D$9*(1-EXP(-K254/$D$9))*$C$9</f>
        <v>2.36561263551686E-012</v>
      </c>
      <c r="Q254" s="65" t="n">
        <f aca="false">$D$8*(1-EXP(-K254/$D$8))*$C$8</f>
        <v>3.50991712849278E-011</v>
      </c>
      <c r="R254" s="66" t="n">
        <f aca="false">$B$13-K254</f>
        <v>252</v>
      </c>
      <c r="S254" s="67" t="n">
        <f aca="false">VLOOKUP($R254,$K$6:$Q$506,5)/$C$26</f>
        <v>0.587950276971123</v>
      </c>
      <c r="T254" s="68" t="n">
        <f aca="false">VLOOKUP($R254,$K$6:$Q$506,6)/$C$26</f>
        <v>7.55598023209319</v>
      </c>
      <c r="U254" s="69" t="n">
        <f aca="false">VLOOKUP($R254,$K$6:$Q$506,7)/$C$26</f>
        <v>112.572633186066</v>
      </c>
      <c r="V254" s="28" t="s">
        <v>372</v>
      </c>
      <c r="W254" s="78" t="n">
        <f aca="false">G254*S254+H254*T254+I254*U254</f>
        <v>0</v>
      </c>
      <c r="X254" s="25"/>
      <c r="Y254" s="25"/>
      <c r="Z254" s="25"/>
    </row>
    <row r="255" customFormat="false" ht="15.75" hidden="false" customHeight="false" outlineLevel="0" collapsed="false">
      <c r="A255" s="25"/>
      <c r="B255" s="25"/>
      <c r="C255" s="25"/>
      <c r="D255" s="25"/>
      <c r="E255" s="25"/>
      <c r="F255" s="28" t="s">
        <v>373</v>
      </c>
      <c r="G255" s="103" t="n">
        <v>0</v>
      </c>
      <c r="H255" s="76" t="n">
        <v>0</v>
      </c>
      <c r="I255" s="77" t="n">
        <v>0</v>
      </c>
      <c r="J255" s="25"/>
      <c r="K255" s="61" t="n">
        <v>249</v>
      </c>
      <c r="L255" s="62" t="n">
        <f aca="false">$B$17+$B$18*EXP(-K255/$B$21)+$B$19*EXP(-K255/$B$22)+$B$20*EXP(-K255/$B$23)</f>
        <v>0.336750975410095</v>
      </c>
      <c r="M255" s="63" t="n">
        <f aca="false">EXP(-K255/$D$9)</f>
        <v>6.84936546191429E-010</v>
      </c>
      <c r="N255" s="63" t="n">
        <f aca="false">EXP(-K255/$D$8)</f>
        <v>0.101834771160275</v>
      </c>
      <c r="O255" s="64" t="n">
        <f aca="false">(K255*$B$17+$B$18*$B$21*(1-EXP(-K255/$B$21))+$B$19*$B$22*(1-EXP(-K255/$B$22))+$B$20*$B$23*(1-EXP(-K255/$B$23)))*$C$7</f>
        <v>1.82354434759101E-013</v>
      </c>
      <c r="P255" s="64" t="n">
        <f aca="false">$D$9*(1-EXP(-K255/$D$9))*$C$9</f>
        <v>2.36561263566016E-012</v>
      </c>
      <c r="Q255" s="65" t="n">
        <f aca="false">$D$8*(1-EXP(-K255/$D$8))*$C$8</f>
        <v>3.51358875066191E-011</v>
      </c>
      <c r="R255" s="66" t="n">
        <f aca="false">$B$13-K255</f>
        <v>251</v>
      </c>
      <c r="S255" s="67" t="n">
        <f aca="false">VLOOKUP($R255,$K$6:$Q$506,5)/$C$26</f>
        <v>0.586120706937273</v>
      </c>
      <c r="T255" s="68" t="n">
        <f aca="false">VLOOKUP($R255,$K$6:$Q$506,6)/$C$26</f>
        <v>7.55598023173824</v>
      </c>
      <c r="U255" s="69" t="n">
        <f aca="false">VLOOKUP($R255,$K$6:$Q$506,7)/$C$26</f>
        <v>112.458541997095</v>
      </c>
      <c r="V255" s="28" t="s">
        <v>373</v>
      </c>
      <c r="W255" s="78" t="n">
        <f aca="false">G255*S255+H255*T255+I255*U255</f>
        <v>0</v>
      </c>
      <c r="X255" s="25"/>
      <c r="Y255" s="25"/>
      <c r="Z255" s="25"/>
    </row>
    <row r="256" customFormat="false" ht="15.75" hidden="false" customHeight="false" outlineLevel="0" collapsed="false">
      <c r="A256" s="25"/>
      <c r="B256" s="25"/>
      <c r="C256" s="25"/>
      <c r="D256" s="25"/>
      <c r="E256" s="25"/>
      <c r="F256" s="28" t="s">
        <v>374</v>
      </c>
      <c r="G256" s="103" t="n">
        <v>0</v>
      </c>
      <c r="H256" s="76" t="n">
        <v>0</v>
      </c>
      <c r="I256" s="77" t="n">
        <v>0</v>
      </c>
      <c r="J256" s="25"/>
      <c r="K256" s="61" t="n">
        <v>250</v>
      </c>
      <c r="L256" s="62" t="n">
        <f aca="false">$B$17+$B$18*EXP(-K256/$B$21)+$B$19*EXP(-K256/$B$22)+$B$20*EXP(-K256/$B$23)</f>
        <v>0.336440907217656</v>
      </c>
      <c r="M256" s="63" t="n">
        <f aca="false">EXP(-K256/$D$9)</f>
        <v>6.29282598478022E-010</v>
      </c>
      <c r="N256" s="63" t="n">
        <f aca="false">EXP(-K256/$D$8)</f>
        <v>0.100904779743301</v>
      </c>
      <c r="O256" s="64" t="n">
        <f aca="false">(K256*$B$17+$B$18*$B$21*(1-EXP(-K256/$B$21))+$B$19*$B$22*(1-EXP(-K256/$B$22))+$B$20*$B$23*(1-EXP(-K256/$B$23)))*$C$7</f>
        <v>1.82928287120352E-013</v>
      </c>
      <c r="P256" s="64" t="n">
        <f aca="false">$D$9*(1-EXP(-K256/$D$9))*$C$9</f>
        <v>2.36561263579182E-012</v>
      </c>
      <c r="Q256" s="65" t="n">
        <f aca="false">$D$8*(1-EXP(-K256/$D$8))*$C$8</f>
        <v>3.51722684226907E-011</v>
      </c>
      <c r="R256" s="66" t="n">
        <f aca="false">$B$13-K256</f>
        <v>250</v>
      </c>
      <c r="S256" s="67" t="n">
        <f aca="false">VLOOKUP($R256,$K$6:$Q$506,5)/$C$26</f>
        <v>0.584289456491592</v>
      </c>
      <c r="T256" s="68" t="n">
        <f aca="false">VLOOKUP($R256,$K$6:$Q$506,6)/$C$26</f>
        <v>7.55598023135188</v>
      </c>
      <c r="U256" s="69" t="n">
        <f aca="false">VLOOKUP($R256,$K$6:$Q$506,7)/$C$26</f>
        <v>112.343399283838</v>
      </c>
      <c r="V256" s="28" t="s">
        <v>374</v>
      </c>
      <c r="W256" s="78" t="n">
        <f aca="false">G256*S256+H256*T256+I256*U256</f>
        <v>0</v>
      </c>
      <c r="X256" s="25"/>
      <c r="Y256" s="25"/>
      <c r="Z256" s="25"/>
    </row>
    <row r="257" customFormat="false" ht="15.75" hidden="false" customHeight="false" outlineLevel="0" collapsed="false">
      <c r="A257" s="25"/>
      <c r="B257" s="25"/>
      <c r="C257" s="25"/>
      <c r="D257" s="25"/>
      <c r="E257" s="25"/>
      <c r="F257" s="28" t="s">
        <v>375</v>
      </c>
      <c r="G257" s="103" t="n">
        <v>0</v>
      </c>
      <c r="H257" s="76" t="n">
        <v>0</v>
      </c>
      <c r="I257" s="77" t="n">
        <v>0</v>
      </c>
      <c r="J257" s="25"/>
      <c r="K257" s="61" t="n">
        <v>251</v>
      </c>
      <c r="L257" s="62" t="n">
        <f aca="false">$B$17+$B$18*EXP(-K257/$B$21)+$B$19*EXP(-K257/$B$22)+$B$20*EXP(-K257/$B$23)</f>
        <v>0.336131828951926</v>
      </c>
      <c r="M257" s="63" t="n">
        <f aca="false">EXP(-K257/$D$9)</f>
        <v>5.78150765861712E-010</v>
      </c>
      <c r="N257" s="63" t="n">
        <f aca="false">EXP(-K257/$D$8)</f>
        <v>0.0999832813393303</v>
      </c>
      <c r="O257" s="64" t="n">
        <f aca="false">(K257*$B$17+$B$18*$B$21*(1-EXP(-K257/$B$21))+$B$19*$B$22*(1-EXP(-K257/$B$22))+$B$20*$B$23*(1-EXP(-K257/$B$23)))*$C$7</f>
        <v>1.83501611700481E-013</v>
      </c>
      <c r="P257" s="64" t="n">
        <f aca="false">$D$9*(1-EXP(-K257/$D$9))*$C$9</f>
        <v>2.36561263591277E-012</v>
      </c>
      <c r="Q257" s="65" t="n">
        <f aca="false">$D$8*(1-EXP(-K257/$D$8))*$C$8</f>
        <v>3.52083170952733E-011</v>
      </c>
      <c r="R257" s="66" t="n">
        <f aca="false">$B$13-K257</f>
        <v>249</v>
      </c>
      <c r="S257" s="67" t="n">
        <f aca="false">VLOOKUP($R257,$K$6:$Q$506,5)/$C$26</f>
        <v>0.582456520265378</v>
      </c>
      <c r="T257" s="68" t="n">
        <f aca="false">VLOOKUP($R257,$K$6:$Q$506,6)/$C$26</f>
        <v>7.55598023093136</v>
      </c>
      <c r="U257" s="69" t="n">
        <f aca="false">VLOOKUP($R257,$K$6:$Q$506,7)/$C$26</f>
        <v>112.227195354895</v>
      </c>
      <c r="V257" s="28" t="s">
        <v>375</v>
      </c>
      <c r="W257" s="78" t="n">
        <f aca="false">G257*S257+H257*T257+I257*U257</f>
        <v>0</v>
      </c>
      <c r="X257" s="25"/>
      <c r="Y257" s="25"/>
      <c r="Z257" s="25"/>
    </row>
    <row r="258" customFormat="false" ht="15.75" hidden="false" customHeight="false" outlineLevel="0" collapsed="false">
      <c r="A258" s="25"/>
      <c r="B258" s="25"/>
      <c r="C258" s="25"/>
      <c r="D258" s="25"/>
      <c r="E258" s="25"/>
      <c r="F258" s="28" t="s">
        <v>376</v>
      </c>
      <c r="G258" s="103" t="n">
        <v>0</v>
      </c>
      <c r="H258" s="76" t="n">
        <v>0</v>
      </c>
      <c r="I258" s="77" t="n">
        <v>0</v>
      </c>
      <c r="J258" s="25"/>
      <c r="K258" s="61" t="n">
        <v>252</v>
      </c>
      <c r="L258" s="62" t="n">
        <f aca="false">$B$17+$B$18*EXP(-K258/$B$21)+$B$19*EXP(-K258/$B$22)+$B$20*EXP(-K258/$B$23)</f>
        <v>0.33582373257878</v>
      </c>
      <c r="M258" s="63" t="n">
        <f aca="false">EXP(-K258/$D$9)</f>
        <v>5.31173607652459E-010</v>
      </c>
      <c r="N258" s="63" t="n">
        <f aca="false">EXP(-K258/$D$8)</f>
        <v>0.0990701983871416</v>
      </c>
      <c r="O258" s="64" t="n">
        <f aca="false">(K258*$B$17+$B$18*$B$21*(1-EXP(-K258/$B$21))+$B$19*$B$22*(1-EXP(-K258/$B$22))+$B$20*$B$23*(1-EXP(-K258/$B$23)))*$C$7</f>
        <v>1.84074410180311E-013</v>
      </c>
      <c r="P258" s="64" t="n">
        <f aca="false">$D$9*(1-EXP(-K258/$D$9))*$C$9</f>
        <v>2.3656126360239E-012</v>
      </c>
      <c r="Q258" s="65" t="n">
        <f aca="false">$D$8*(1-EXP(-K258/$D$8))*$C$8</f>
        <v>3.52440365585326E-011</v>
      </c>
      <c r="R258" s="66" t="n">
        <f aca="false">$B$13-K258</f>
        <v>248</v>
      </c>
      <c r="S258" s="67" t="n">
        <f aca="false">VLOOKUP($R258,$K$6:$Q$506,5)/$C$26</f>
        <v>0.580621892845705</v>
      </c>
      <c r="T258" s="68" t="n">
        <f aca="false">VLOOKUP($R258,$K$6:$Q$506,6)/$C$26</f>
        <v>7.55598023047365</v>
      </c>
      <c r="U258" s="69" t="n">
        <f aca="false">VLOOKUP($R258,$K$6:$Q$506,7)/$C$26</f>
        <v>112.109920429546</v>
      </c>
      <c r="V258" s="28" t="s">
        <v>376</v>
      </c>
      <c r="W258" s="78" t="n">
        <f aca="false">G258*S258+H258*T258+I258*U258</f>
        <v>0</v>
      </c>
      <c r="X258" s="25"/>
      <c r="Y258" s="25"/>
      <c r="Z258" s="25"/>
    </row>
    <row r="259" customFormat="false" ht="15.75" hidden="false" customHeight="false" outlineLevel="0" collapsed="false">
      <c r="A259" s="25"/>
      <c r="B259" s="25"/>
      <c r="C259" s="25"/>
      <c r="D259" s="25"/>
      <c r="E259" s="25"/>
      <c r="F259" s="28" t="s">
        <v>377</v>
      </c>
      <c r="G259" s="103" t="n">
        <v>0</v>
      </c>
      <c r="H259" s="76" t="n">
        <v>0</v>
      </c>
      <c r="I259" s="77" t="n">
        <v>0</v>
      </c>
      <c r="J259" s="25"/>
      <c r="K259" s="61" t="n">
        <v>253</v>
      </c>
      <c r="L259" s="62" t="n">
        <f aca="false">$B$17+$B$18*EXP(-K259/$B$21)+$B$19*EXP(-K259/$B$22)+$B$20*EXP(-K259/$B$23)</f>
        <v>0.335516610233655</v>
      </c>
      <c r="M259" s="63" t="n">
        <f aca="false">EXP(-K259/$D$9)</f>
        <v>4.88013539246985E-010</v>
      </c>
      <c r="N259" s="63" t="n">
        <f aca="false">EXP(-K259/$D$8)</f>
        <v>0.0981654540338308</v>
      </c>
      <c r="O259" s="64" t="n">
        <f aca="false">(K259*$B$17+$B$18*$B$21*(1-EXP(-K259/$B$21))+$B$19*$B$22*(1-EXP(-K259/$B$22))+$B$20*$B$23*(1-EXP(-K259/$B$23)))*$C$7</f>
        <v>1.84646684227114E-013</v>
      </c>
      <c r="P259" s="64" t="n">
        <f aca="false">$D$9*(1-EXP(-K259/$D$9))*$C$9</f>
        <v>2.365612636126E-012</v>
      </c>
      <c r="Q259" s="65" t="n">
        <f aca="false">$D$8*(1-EXP(-K259/$D$8))*$C$8</f>
        <v>3.52794298189255E-011</v>
      </c>
      <c r="R259" s="66" t="n">
        <f aca="false">$B$13-K259</f>
        <v>247</v>
      </c>
      <c r="S259" s="67" t="n">
        <f aca="false">VLOOKUP($R259,$K$6:$Q$506,5)/$C$26</f>
        <v>0.578785568774465</v>
      </c>
      <c r="T259" s="68" t="n">
        <f aca="false">VLOOKUP($R259,$K$6:$Q$506,6)/$C$26</f>
        <v>7.55598022997546</v>
      </c>
      <c r="U259" s="69" t="n">
        <f aca="false">VLOOKUP($R259,$K$6:$Q$506,7)/$C$26</f>
        <v>111.991564636924</v>
      </c>
      <c r="V259" s="28" t="s">
        <v>377</v>
      </c>
      <c r="W259" s="78" t="n">
        <f aca="false">G259*S259+H259*T259+I259*U259</f>
        <v>0</v>
      </c>
      <c r="X259" s="25"/>
      <c r="Y259" s="25"/>
      <c r="Z259" s="25"/>
    </row>
    <row r="260" customFormat="false" ht="15.75" hidden="false" customHeight="false" outlineLevel="0" collapsed="false">
      <c r="A260" s="25"/>
      <c r="B260" s="25"/>
      <c r="C260" s="25"/>
      <c r="D260" s="25"/>
      <c r="E260" s="25"/>
      <c r="F260" s="28" t="s">
        <v>378</v>
      </c>
      <c r="G260" s="103" t="n">
        <v>0</v>
      </c>
      <c r="H260" s="76" t="n">
        <v>0</v>
      </c>
      <c r="I260" s="77" t="n">
        <v>0</v>
      </c>
      <c r="J260" s="25"/>
      <c r="K260" s="61" t="n">
        <v>254</v>
      </c>
      <c r="L260" s="62" t="n">
        <f aca="false">$B$17+$B$18*EXP(-K260/$B$21)+$B$19*EXP(-K260/$B$22)+$B$20*EXP(-K260/$B$23)</f>
        <v>0.335210454217091</v>
      </c>
      <c r="M260" s="63" t="n">
        <f aca="false">EXP(-K260/$D$9)</f>
        <v>4.4836040619735E-010</v>
      </c>
      <c r="N260" s="63" t="n">
        <f aca="false">EXP(-K260/$D$8)</f>
        <v>0.0972689721283416</v>
      </c>
      <c r="O260" s="64" t="n">
        <f aca="false">(K260*$B$17+$B$18*$B$21*(1-EXP(-K260/$B$21))+$B$19*$B$22*(1-EXP(-K260/$B$22))+$B$20*$B$23*(1-EXP(-K260/$B$23)))*$C$7</f>
        <v>1.85218435494894E-013</v>
      </c>
      <c r="P260" s="64" t="n">
        <f aca="false">$D$9*(1-EXP(-K260/$D$9))*$C$9</f>
        <v>2.36561263621981E-012</v>
      </c>
      <c r="Q260" s="65" t="n">
        <f aca="false">$D$8*(1-EXP(-K260/$D$8))*$C$8</f>
        <v>3.53144998554528E-011</v>
      </c>
      <c r="R260" s="66" t="n">
        <f aca="false">$B$13-K260</f>
        <v>246</v>
      </c>
      <c r="S260" s="67" t="n">
        <f aca="false">VLOOKUP($R260,$K$6:$Q$506,5)/$C$26</f>
        <v>0.57694754254738</v>
      </c>
      <c r="T260" s="68" t="n">
        <f aca="false">VLOOKUP($R260,$K$6:$Q$506,6)/$C$26</f>
        <v>7.55598022943321</v>
      </c>
      <c r="U260" s="69" t="n">
        <f aca="false">VLOOKUP($R260,$K$6:$Q$506,7)/$C$26</f>
        <v>111.87211801519</v>
      </c>
      <c r="V260" s="28" t="s">
        <v>378</v>
      </c>
      <c r="W260" s="78" t="n">
        <f aca="false">G260*S260+H260*T260+I260*U260</f>
        <v>0</v>
      </c>
      <c r="X260" s="25"/>
      <c r="Y260" s="25"/>
      <c r="Z260" s="25"/>
    </row>
    <row r="261" customFormat="false" ht="15.75" hidden="false" customHeight="false" outlineLevel="0" collapsed="false">
      <c r="A261" s="25"/>
      <c r="B261" s="25"/>
      <c r="C261" s="25"/>
      <c r="D261" s="25"/>
      <c r="E261" s="25"/>
      <c r="F261" s="28" t="s">
        <v>379</v>
      </c>
      <c r="G261" s="103" t="n">
        <v>0</v>
      </c>
      <c r="H261" s="76" t="n">
        <v>0</v>
      </c>
      <c r="I261" s="77" t="n">
        <v>0</v>
      </c>
      <c r="J261" s="25"/>
      <c r="K261" s="61" t="n">
        <v>255</v>
      </c>
      <c r="L261" s="62" t="n">
        <f aca="false">$B$17+$B$18*EXP(-K261/$B$21)+$B$19*EXP(-K261/$B$22)+$B$20*EXP(-K261/$B$23)</f>
        <v>0.334905256990398</v>
      </c>
      <c r="M261" s="63" t="n">
        <f aca="false">EXP(-K261/$D$9)</f>
        <v>4.11929255396564E-010</v>
      </c>
      <c r="N261" s="63" t="n">
        <f aca="false">EXP(-K261/$D$8)</f>
        <v>0.0963806772150562</v>
      </c>
      <c r="O261" s="64" t="n">
        <f aca="false">(K261*$B$17+$B$18*$B$21*(1-EXP(-K261/$B$21))+$B$19*$B$22*(1-EXP(-K261/$B$22))+$B$20*$B$23*(1-EXP(-K261/$B$23)))*$C$7</f>
        <v>1.8578966562467E-013</v>
      </c>
      <c r="P261" s="64" t="n">
        <f aca="false">$D$9*(1-EXP(-K261/$D$9))*$C$9</f>
        <v>2.36561263630599E-012</v>
      </c>
      <c r="Q261" s="65" t="n">
        <f aca="false">$D$8*(1-EXP(-K261/$D$8))*$C$8</f>
        <v>3.53492496199101E-011</v>
      </c>
      <c r="R261" s="66" t="n">
        <f aca="false">$B$13-K261</f>
        <v>245</v>
      </c>
      <c r="S261" s="67" t="n">
        <f aca="false">VLOOKUP($R261,$K$6:$Q$506,5)/$C$26</f>
        <v>0.575107808612988</v>
      </c>
      <c r="T261" s="68" t="n">
        <f aca="false">VLOOKUP($R261,$K$6:$Q$506,6)/$C$26</f>
        <v>7.555980228843</v>
      </c>
      <c r="U261" s="69" t="n">
        <f aca="false">VLOOKUP($R261,$K$6:$Q$506,7)/$C$26</f>
        <v>111.751570510691</v>
      </c>
      <c r="V261" s="28" t="s">
        <v>379</v>
      </c>
      <c r="W261" s="78" t="n">
        <f aca="false">G261*S261+H261*T261+I261*U261</f>
        <v>0</v>
      </c>
      <c r="X261" s="25"/>
      <c r="Y261" s="25"/>
      <c r="Z261" s="25"/>
    </row>
    <row r="262" customFormat="false" ht="15.75" hidden="false" customHeight="false" outlineLevel="0" collapsed="false">
      <c r="A262" s="25"/>
      <c r="B262" s="25"/>
      <c r="C262" s="25"/>
      <c r="D262" s="25"/>
      <c r="E262" s="25"/>
      <c r="F262" s="28" t="s">
        <v>380</v>
      </c>
      <c r="G262" s="103" t="n">
        <v>0</v>
      </c>
      <c r="H262" s="76" t="n">
        <v>0</v>
      </c>
      <c r="I262" s="77" t="n">
        <v>0</v>
      </c>
      <c r="J262" s="25"/>
      <c r="K262" s="61" t="n">
        <v>256</v>
      </c>
      <c r="L262" s="62" t="n">
        <f aca="false">$B$17+$B$18*EXP(-K262/$B$21)+$B$19*EXP(-K262/$B$22)+$B$20*EXP(-K262/$B$23)</f>
        <v>0.334601011171428</v>
      </c>
      <c r="M262" s="63" t="n">
        <f aca="false">EXP(-K262/$D$9)</f>
        <v>3.78458287364649E-010</v>
      </c>
      <c r="N262" s="63" t="n">
        <f aca="false">EXP(-K262/$D$8)</f>
        <v>0.0955004945274447</v>
      </c>
      <c r="O262" s="64" t="n">
        <f aca="false">(K262*$B$17+$B$18*$B$21*(1-EXP(-K262/$B$21))+$B$19*$B$22*(1-EXP(-K262/$B$22))+$B$20*$B$23*(1-EXP(-K262/$B$23)))*$C$7</f>
        <v>1.86360376244737E-013</v>
      </c>
      <c r="P262" s="64" t="n">
        <f aca="false">$D$9*(1-EXP(-K262/$D$9))*$C$9</f>
        <v>2.36561263638517E-012</v>
      </c>
      <c r="Q262" s="65" t="n">
        <f aca="false">$D$8*(1-EXP(-K262/$D$8))*$C$8</f>
        <v>3.5383682037136E-011</v>
      </c>
      <c r="R262" s="66" t="n">
        <f aca="false">$B$13-K262</f>
        <v>244</v>
      </c>
      <c r="S262" s="67" t="n">
        <f aca="false">VLOOKUP($R262,$K$6:$Q$506,5)/$C$26</f>
        <v>0.573266361371602</v>
      </c>
      <c r="T262" s="68" t="n">
        <f aca="false">VLOOKUP($R262,$K$6:$Q$506,6)/$C$26</f>
        <v>7.5559802282006</v>
      </c>
      <c r="U262" s="69" t="n">
        <f aca="false">VLOOKUP($R262,$K$6:$Q$506,7)/$C$26</f>
        <v>111.629911977112</v>
      </c>
      <c r="V262" s="28" t="s">
        <v>380</v>
      </c>
      <c r="W262" s="78" t="n">
        <f aca="false">G262*S262+H262*T262+I262*U262</f>
        <v>0</v>
      </c>
      <c r="X262" s="25"/>
      <c r="Y262" s="25"/>
      <c r="Z262" s="25"/>
    </row>
    <row r="263" customFormat="false" ht="15.75" hidden="false" customHeight="false" outlineLevel="0" collapsed="false">
      <c r="A263" s="25"/>
      <c r="B263" s="25"/>
      <c r="C263" s="25"/>
      <c r="D263" s="25"/>
      <c r="E263" s="25"/>
      <c r="F263" s="28" t="s">
        <v>381</v>
      </c>
      <c r="G263" s="103" t="n">
        <v>0</v>
      </c>
      <c r="H263" s="76" t="n">
        <v>0</v>
      </c>
      <c r="I263" s="77" t="n">
        <v>0</v>
      </c>
      <c r="J263" s="25"/>
      <c r="K263" s="61" t="n">
        <v>257</v>
      </c>
      <c r="L263" s="62" t="n">
        <f aca="false">$B$17+$B$18*EXP(-K263/$B$21)+$B$19*EXP(-K263/$B$22)+$B$20*EXP(-K263/$B$23)</f>
        <v>0.334297709530474</v>
      </c>
      <c r="M263" s="63" t="n">
        <f aca="false">EXP(-K263/$D$9)</f>
        <v>3.4770697491999E-010</v>
      </c>
      <c r="N263" s="63" t="n">
        <f aca="false">EXP(-K263/$D$8)</f>
        <v>0.0946283499817717</v>
      </c>
      <c r="O263" s="64" t="n">
        <f aca="false">(K263*$B$17+$B$18*$B$21*(1-EXP(-K263/$B$21))+$B$19*$B$22*(1-EXP(-K263/$B$22))+$B$20*$B$23*(1-EXP(-K263/$B$23)))*$C$7</f>
        <v>1.8693056897094E-013</v>
      </c>
      <c r="P263" s="64" t="n">
        <f aca="false">$D$9*(1-EXP(-K263/$D$9))*$C$9</f>
        <v>2.36561263645792E-012</v>
      </c>
      <c r="Q263" s="65" t="n">
        <f aca="false">$D$8*(1-EXP(-K263/$D$8))*$C$8</f>
        <v>3.54178000052584E-011</v>
      </c>
      <c r="R263" s="66" t="n">
        <f aca="false">$B$13-K263</f>
        <v>243</v>
      </c>
      <c r="S263" s="67" t="n">
        <f aca="false">VLOOKUP($R263,$K$6:$Q$506,5)/$C$26</f>
        <v>0.57142319517424</v>
      </c>
      <c r="T263" s="68" t="n">
        <f aca="false">VLOOKUP($R263,$K$6:$Q$506,6)/$C$26</f>
        <v>7.55598022750137</v>
      </c>
      <c r="U263" s="69" t="n">
        <f aca="false">VLOOKUP($R263,$K$6:$Q$506,7)/$C$26</f>
        <v>111.507132174627</v>
      </c>
      <c r="V263" s="28" t="s">
        <v>381</v>
      </c>
      <c r="W263" s="78" t="n">
        <f aca="false">G263*S263+H263*T263+I263*U263</f>
        <v>0</v>
      </c>
      <c r="X263" s="25"/>
      <c r="Y263" s="25"/>
      <c r="Z263" s="25"/>
    </row>
    <row r="264" customFormat="false" ht="15.75" hidden="false" customHeight="false" outlineLevel="0" collapsed="false">
      <c r="A264" s="25"/>
      <c r="B264" s="25"/>
      <c r="C264" s="25"/>
      <c r="D264" s="25"/>
      <c r="E264" s="25"/>
      <c r="F264" s="28" t="s">
        <v>382</v>
      </c>
      <c r="G264" s="103" t="n">
        <v>0</v>
      </c>
      <c r="H264" s="76" t="n">
        <v>0</v>
      </c>
      <c r="I264" s="77" t="n">
        <v>0</v>
      </c>
      <c r="J264" s="25"/>
      <c r="K264" s="61" t="n">
        <v>258</v>
      </c>
      <c r="L264" s="62" t="n">
        <f aca="false">$B$17+$B$18*EXP(-K264/$B$21)+$B$19*EXP(-K264/$B$22)+$B$20*EXP(-K264/$B$23)</f>
        <v>0.333995344986271</v>
      </c>
      <c r="M264" s="63" t="n">
        <f aca="false">EXP(-K264/$D$9)</f>
        <v>3.19454334716476E-010</v>
      </c>
      <c r="N264" s="63" t="n">
        <f aca="false">EXP(-K264/$D$8)</f>
        <v>0.0937641701708605</v>
      </c>
      <c r="O264" s="64" t="n">
        <f aca="false">(K264*$B$17+$B$18*$B$21*(1-EXP(-K264/$B$21))+$B$19*$B$22*(1-EXP(-K264/$B$22))+$B$20*$B$23*(1-EXP(-K264/$B$23)))*$C$7</f>
        <v>1.87500245406921E-013</v>
      </c>
      <c r="P264" s="64" t="n">
        <f aca="false">$D$9*(1-EXP(-K264/$D$9))*$C$9</f>
        <v>2.36561263652475E-012</v>
      </c>
      <c r="Q264" s="65" t="n">
        <f aca="false">$D$8*(1-EXP(-K264/$D$8))*$C$8</f>
        <v>3.54516063959388E-011</v>
      </c>
      <c r="R264" s="66" t="n">
        <f aca="false">$B$13-K264</f>
        <v>242</v>
      </c>
      <c r="S264" s="67" t="n">
        <f aca="false">VLOOKUP($R264,$K$6:$Q$506,5)/$C$26</f>
        <v>0.569578304321528</v>
      </c>
      <c r="T264" s="68" t="n">
        <f aca="false">VLOOKUP($R264,$K$6:$Q$506,6)/$C$26</f>
        <v>7.55598022674031</v>
      </c>
      <c r="U264" s="69" t="n">
        <f aca="false">VLOOKUP($R264,$K$6:$Q$506,7)/$C$26</f>
        <v>111.383220769033</v>
      </c>
      <c r="V264" s="28" t="s">
        <v>382</v>
      </c>
      <c r="W264" s="78" t="n">
        <f aca="false">G264*S264+H264*T264+I264*U264</f>
        <v>0</v>
      </c>
      <c r="X264" s="25"/>
      <c r="Y264" s="25"/>
      <c r="Z264" s="25"/>
    </row>
    <row r="265" customFormat="false" ht="15.75" hidden="false" customHeight="false" outlineLevel="0" collapsed="false">
      <c r="A265" s="25"/>
      <c r="B265" s="25"/>
      <c r="C265" s="25"/>
      <c r="D265" s="25"/>
      <c r="E265" s="25"/>
      <c r="F265" s="28" t="s">
        <v>383</v>
      </c>
      <c r="G265" s="103" t="n">
        <v>0</v>
      </c>
      <c r="H265" s="76" t="n">
        <v>0</v>
      </c>
      <c r="I265" s="77" t="n">
        <v>0</v>
      </c>
      <c r="J265" s="25"/>
      <c r="K265" s="61" t="n">
        <v>259</v>
      </c>
      <c r="L265" s="62" t="n">
        <f aca="false">$B$17+$B$18*EXP(-K265/$B$21)+$B$19*EXP(-K265/$B$22)+$B$20*EXP(-K265/$B$23)</f>
        <v>0.333693910602104</v>
      </c>
      <c r="M265" s="63" t="n">
        <f aca="false">EXP(-K265/$D$9)</f>
        <v>2.93497339225448E-010</v>
      </c>
      <c r="N265" s="63" t="n">
        <f aca="false">EXP(-K265/$D$8)</f>
        <v>0.0929078823579154</v>
      </c>
      <c r="O265" s="64" t="n">
        <f aca="false">(K265*$B$17+$B$18*$B$21*(1-EXP(-K265/$B$21))+$B$19*$B$22*(1-EXP(-K265/$B$22))+$B$20*$B$23*(1-EXP(-K265/$B$23)))*$C$7</f>
        <v>1.88069407144377E-013</v>
      </c>
      <c r="P265" s="64" t="n">
        <f aca="false">$D$9*(1-EXP(-K265/$D$9))*$C$9</f>
        <v>2.36561263658615E-012</v>
      </c>
      <c r="Q265" s="65" t="n">
        <f aca="false">$D$8*(1-EXP(-K265/$D$8))*$C$8</f>
        <v>3.54851040546132E-011</v>
      </c>
      <c r="R265" s="66" t="n">
        <f aca="false">$B$13-K265</f>
        <v>241</v>
      </c>
      <c r="S265" s="67" t="n">
        <f aca="false">VLOOKUP($R265,$K$6:$Q$506,5)/$C$26</f>
        <v>0.56773168306257</v>
      </c>
      <c r="T265" s="68" t="n">
        <f aca="false">VLOOKUP($R265,$K$6:$Q$506,6)/$C$26</f>
        <v>7.55598022591195</v>
      </c>
      <c r="U265" s="69" t="n">
        <f aca="false">VLOOKUP($R265,$K$6:$Q$506,7)/$C$26</f>
        <v>111.258167330882</v>
      </c>
      <c r="V265" s="28" t="s">
        <v>383</v>
      </c>
      <c r="W265" s="78" t="n">
        <f aca="false">G265*S265+H265*T265+I265*U265</f>
        <v>0</v>
      </c>
      <c r="X265" s="25"/>
      <c r="Y265" s="25"/>
      <c r="Z265" s="25"/>
    </row>
    <row r="266" customFormat="false" ht="15.75" hidden="false" customHeight="false" outlineLevel="0" collapsed="false">
      <c r="A266" s="25"/>
      <c r="B266" s="25"/>
      <c r="C266" s="25"/>
      <c r="D266" s="25"/>
      <c r="E266" s="25"/>
      <c r="F266" s="28" t="s">
        <v>384</v>
      </c>
      <c r="G266" s="103" t="n">
        <v>0</v>
      </c>
      <c r="H266" s="76" t="n">
        <v>0</v>
      </c>
      <c r="I266" s="77" t="n">
        <v>0</v>
      </c>
      <c r="J266" s="25"/>
      <c r="K266" s="61" t="n">
        <v>260</v>
      </c>
      <c r="L266" s="62" t="n">
        <f aca="false">$B$17+$B$18*EXP(-K266/$B$21)+$B$19*EXP(-K266/$B$22)+$B$20*EXP(-K266/$B$23)</f>
        <v>0.333393399582031</v>
      </c>
      <c r="M266" s="63" t="n">
        <f aca="false">EXP(-K266/$D$9)</f>
        <v>2.69649457750727E-010</v>
      </c>
      <c r="N266" s="63" t="n">
        <f aca="false">EXP(-K266/$D$8)</f>
        <v>0.0920594144703988</v>
      </c>
      <c r="O266" s="64" t="n">
        <f aca="false">(K266*$B$17+$B$18*$B$21*(1-EXP(-K266/$B$21))+$B$19*$B$22*(1-EXP(-K266/$B$22))+$B$20*$B$23*(1-EXP(-K266/$B$23)))*$C$7</f>
        <v>1.88638055763298E-013</v>
      </c>
      <c r="P266" s="64" t="n">
        <f aca="false">$D$9*(1-EXP(-K266/$D$9))*$C$9</f>
        <v>2.36561263664257E-012</v>
      </c>
      <c r="Q266" s="65" t="n">
        <f aca="false">$D$8*(1-EXP(-K266/$D$8))*$C$8</f>
        <v>3.55182958007325E-011</v>
      </c>
      <c r="R266" s="66" t="n">
        <f aca="false">$B$13-K266</f>
        <v>240</v>
      </c>
      <c r="S266" s="67" t="n">
        <f aca="false">VLOOKUP($R266,$K$6:$Q$506,5)/$C$26</f>
        <v>0.565883325593792</v>
      </c>
      <c r="T266" s="68" t="n">
        <f aca="false">VLOOKUP($R266,$K$6:$Q$506,6)/$C$26</f>
        <v>7.55598022501032</v>
      </c>
      <c r="U266" s="69" t="n">
        <f aca="false">VLOOKUP($R266,$K$6:$Q$506,7)/$C$26</f>
        <v>111.131961334601</v>
      </c>
      <c r="V266" s="28" t="s">
        <v>384</v>
      </c>
      <c r="W266" s="78" t="n">
        <f aca="false">G266*S266+H266*T266+I266*U266</f>
        <v>0</v>
      </c>
      <c r="X266" s="25"/>
      <c r="Y266" s="25"/>
      <c r="Z266" s="25"/>
    </row>
    <row r="267" customFormat="false" ht="15.75" hidden="false" customHeight="false" outlineLevel="0" collapsed="false">
      <c r="A267" s="25"/>
      <c r="B267" s="25"/>
      <c r="C267" s="25"/>
      <c r="D267" s="25"/>
      <c r="E267" s="25"/>
      <c r="F267" s="28" t="s">
        <v>385</v>
      </c>
      <c r="G267" s="103" t="n">
        <v>0</v>
      </c>
      <c r="H267" s="76" t="n">
        <v>0</v>
      </c>
      <c r="I267" s="77" t="n">
        <v>0</v>
      </c>
      <c r="J267" s="25"/>
      <c r="K267" s="61" t="n">
        <v>261</v>
      </c>
      <c r="L267" s="62" t="n">
        <f aca="false">$B$17+$B$18*EXP(-K267/$B$21)+$B$19*EXP(-K267/$B$22)+$B$20*EXP(-K267/$B$23)</f>
        <v>0.333093805267194</v>
      </c>
      <c r="M267" s="63" t="n">
        <f aca="false">EXP(-K267/$D$9)</f>
        <v>2.47739315992262E-010</v>
      </c>
      <c r="N267" s="63" t="n">
        <f aca="false">EXP(-K267/$D$8)</f>
        <v>0.0912186950939651</v>
      </c>
      <c r="O267" s="64" t="n">
        <f aca="false">(K267*$B$17+$B$18*$B$21*(1-EXP(-K267/$B$21))+$B$19*$B$22*(1-EXP(-K267/$B$22))+$B$20*$B$23*(1-EXP(-K267/$B$23)))*$C$7</f>
        <v>1.89206192832203E-013</v>
      </c>
      <c r="P267" s="64" t="n">
        <f aca="false">$D$9*(1-EXP(-K267/$D$9))*$C$9</f>
        <v>2.3656126366944E-012</v>
      </c>
      <c r="Q267" s="65" t="n">
        <f aca="false">$D$8*(1-EXP(-K267/$D$8))*$C$8</f>
        <v>3.55511844279989E-011</v>
      </c>
      <c r="R267" s="66" t="n">
        <f aca="false">$B$13-K267</f>
        <v>239</v>
      </c>
      <c r="S267" s="67" t="n">
        <f aca="false">VLOOKUP($R267,$K$6:$Q$506,5)/$C$26</f>
        <v>0.564033226057749</v>
      </c>
      <c r="T267" s="68" t="n">
        <f aca="false">VLOOKUP($R267,$K$6:$Q$506,6)/$C$26</f>
        <v>7.55598022402895</v>
      </c>
      <c r="U267" s="69" t="n">
        <f aca="false">VLOOKUP($R267,$K$6:$Q$506,7)/$C$26</f>
        <v>111.004592157611</v>
      </c>
      <c r="V267" s="28" t="s">
        <v>385</v>
      </c>
      <c r="W267" s="78" t="n">
        <f aca="false">G267*S267+H267*T267+I267*U267</f>
        <v>0</v>
      </c>
      <c r="X267" s="25"/>
      <c r="Y267" s="25"/>
      <c r="Z267" s="25"/>
    </row>
    <row r="268" customFormat="false" ht="15.75" hidden="false" customHeight="false" outlineLevel="0" collapsed="false">
      <c r="A268" s="25"/>
      <c r="B268" s="25"/>
      <c r="C268" s="25"/>
      <c r="D268" s="25"/>
      <c r="E268" s="25"/>
      <c r="F268" s="28" t="s">
        <v>386</v>
      </c>
      <c r="G268" s="103" t="n">
        <v>0</v>
      </c>
      <c r="H268" s="76" t="n">
        <v>0</v>
      </c>
      <c r="I268" s="77" t="n">
        <v>0</v>
      </c>
      <c r="J268" s="25"/>
      <c r="K268" s="61" t="n">
        <v>262</v>
      </c>
      <c r="L268" s="62" t="n">
        <f aca="false">$B$17+$B$18*EXP(-K268/$B$21)+$B$19*EXP(-K268/$B$22)+$B$20*EXP(-K268/$B$23)</f>
        <v>0.332795121132237</v>
      </c>
      <c r="M268" s="63" t="n">
        <f aca="false">EXP(-K268/$D$9)</f>
        <v>2.27609464525795E-010</v>
      </c>
      <c r="N268" s="63" t="n">
        <f aca="false">EXP(-K268/$D$8)</f>
        <v>0.0903856534664503</v>
      </c>
      <c r="O268" s="64" t="n">
        <f aca="false">(K268*$B$17+$B$18*$B$21*(1-EXP(-K268/$B$21))+$B$19*$B$22*(1-EXP(-K268/$B$22))+$B$20*$B$23*(1-EXP(-K268/$B$23)))*$C$7</f>
        <v>1.89773819908375E-013</v>
      </c>
      <c r="P268" s="64" t="n">
        <f aca="false">$D$9*(1-EXP(-K268/$D$9))*$C$9</f>
        <v>2.36561263674202E-012</v>
      </c>
      <c r="Q268" s="65" t="n">
        <f aca="false">$D$8*(1-EXP(-K268/$D$8))*$C$8</f>
        <v>3.5583772704602E-011</v>
      </c>
      <c r="R268" s="66" t="n">
        <f aca="false">$B$13-K268</f>
        <v>238</v>
      </c>
      <c r="S268" s="67" t="n">
        <f aca="false">VLOOKUP($R268,$K$6:$Q$506,5)/$C$26</f>
        <v>0.562181378541901</v>
      </c>
      <c r="T268" s="68" t="n">
        <f aca="false">VLOOKUP($R268,$K$6:$Q$506,6)/$C$26</f>
        <v>7.55598022296078</v>
      </c>
      <c r="U268" s="69" t="n">
        <f aca="false">VLOOKUP($R268,$K$6:$Q$506,7)/$C$26</f>
        <v>110.876049079427</v>
      </c>
      <c r="V268" s="28" t="s">
        <v>386</v>
      </c>
      <c r="W268" s="78" t="n">
        <f aca="false">G268*S268+H268*T268+I268*U268</f>
        <v>0</v>
      </c>
      <c r="X268" s="25"/>
      <c r="Y268" s="25"/>
      <c r="Z268" s="25"/>
    </row>
    <row r="269" customFormat="false" ht="15.75" hidden="false" customHeight="false" outlineLevel="0" collapsed="false">
      <c r="A269" s="25"/>
      <c r="B269" s="25"/>
      <c r="C269" s="25"/>
      <c r="D269" s="25"/>
      <c r="E269" s="25"/>
      <c r="F269" s="28" t="s">
        <v>387</v>
      </c>
      <c r="G269" s="103" t="n">
        <v>0</v>
      </c>
      <c r="H269" s="76" t="n">
        <v>0</v>
      </c>
      <c r="I269" s="77" t="n">
        <v>0</v>
      </c>
      <c r="J269" s="25"/>
      <c r="K269" s="61" t="n">
        <v>263</v>
      </c>
      <c r="L269" s="62" t="n">
        <f aca="false">$B$17+$B$18*EXP(-K269/$B$21)+$B$19*EXP(-K269/$B$22)+$B$20*EXP(-K269/$B$23)</f>
        <v>0.332497340781821</v>
      </c>
      <c r="M269" s="63" t="n">
        <f aca="false">EXP(-K269/$D$9)</f>
        <v>2.09115247348697E-010</v>
      </c>
      <c r="N269" s="63" t="n">
        <f aca="false">EXP(-K269/$D$8)</f>
        <v>0.0895602194719152</v>
      </c>
      <c r="O269" s="64" t="n">
        <f aca="false">(K269*$B$17+$B$18*$B$21*(1-EXP(-K269/$B$21))+$B$19*$B$22*(1-EXP(-K269/$B$22))+$B$20*$B$23*(1-EXP(-K269/$B$23)))*$C$7</f>
        <v>1.90340938538084E-013</v>
      </c>
      <c r="P269" s="64" t="n">
        <f aca="false">$D$9*(1-EXP(-K269/$D$9))*$C$9</f>
        <v>2.36561263678577E-012</v>
      </c>
      <c r="Q269" s="65" t="n">
        <f aca="false">$D$8*(1-EXP(-K269/$D$8))*$C$8</f>
        <v>3.5616063373451E-011</v>
      </c>
      <c r="R269" s="66" t="n">
        <f aca="false">$B$13-K269</f>
        <v>237</v>
      </c>
      <c r="S269" s="67" t="n">
        <f aca="false">VLOOKUP($R269,$K$6:$Q$506,5)/$C$26</f>
        <v>0.560327777077364</v>
      </c>
      <c r="T269" s="68" t="n">
        <f aca="false">VLOOKUP($R269,$K$6:$Q$506,6)/$C$26</f>
        <v>7.55598022179815</v>
      </c>
      <c r="U269" s="69" t="n">
        <f aca="false">VLOOKUP($R269,$K$6:$Q$506,7)/$C$26</f>
        <v>110.74632128076</v>
      </c>
      <c r="V269" s="28" t="s">
        <v>387</v>
      </c>
      <c r="W269" s="78" t="n">
        <f aca="false">G269*S269+H269*T269+I269*U269</f>
        <v>0</v>
      </c>
      <c r="X269" s="25"/>
      <c r="Y269" s="25"/>
      <c r="Z269" s="25"/>
    </row>
    <row r="270" customFormat="false" ht="15.75" hidden="false" customHeight="false" outlineLevel="0" collapsed="false">
      <c r="A270" s="25"/>
      <c r="B270" s="25"/>
      <c r="C270" s="25"/>
      <c r="D270" s="25"/>
      <c r="E270" s="25"/>
      <c r="F270" s="28" t="s">
        <v>388</v>
      </c>
      <c r="G270" s="103" t="n">
        <v>0</v>
      </c>
      <c r="H270" s="76" t="n">
        <v>0</v>
      </c>
      <c r="I270" s="77" t="n">
        <v>0</v>
      </c>
      <c r="J270" s="25"/>
      <c r="K270" s="61" t="n">
        <v>264</v>
      </c>
      <c r="L270" s="62" t="n">
        <f aca="false">$B$17+$B$18*EXP(-K270/$B$21)+$B$19*EXP(-K270/$B$22)+$B$20*EXP(-K270/$B$23)</f>
        <v>0.33220045794723</v>
      </c>
      <c r="M270" s="63" t="n">
        <f aca="false">EXP(-K270/$D$9)</f>
        <v>1.9212376236117E-010</v>
      </c>
      <c r="N270" s="63" t="n">
        <f aca="false">EXP(-K270/$D$8)</f>
        <v>0.0887423236347447</v>
      </c>
      <c r="O270" s="64" t="n">
        <f aca="false">(K270*$B$17+$B$18*$B$21*(1-EXP(-K270/$B$21))+$B$19*$B$22*(1-EXP(-K270/$B$22))+$B$20*$B$23*(1-EXP(-K270/$B$23)))*$C$7</f>
        <v>1.90907550256804E-013</v>
      </c>
      <c r="P270" s="64" t="n">
        <f aca="false">$D$9*(1-EXP(-K270/$D$9))*$C$9</f>
        <v>2.36561263682596E-012</v>
      </c>
      <c r="Q270" s="65" t="n">
        <f aca="false">$D$8*(1-EXP(-K270/$D$8))*$C$8</f>
        <v>3.56480591524059E-011</v>
      </c>
      <c r="R270" s="66" t="n">
        <f aca="false">$B$13-K270</f>
        <v>236</v>
      </c>
      <c r="S270" s="67" t="n">
        <f aca="false">VLOOKUP($R270,$K$6:$Q$506,5)/$C$26</f>
        <v>0.55847241563761</v>
      </c>
      <c r="T270" s="68" t="n">
        <f aca="false">VLOOKUP($R270,$K$6:$Q$506,6)/$C$26</f>
        <v>7.5559802205327</v>
      </c>
      <c r="U270" s="69" t="n">
        <f aca="false">VLOOKUP($R270,$K$6:$Q$506,7)/$C$26</f>
        <v>110.615397842604</v>
      </c>
      <c r="V270" s="28" t="s">
        <v>388</v>
      </c>
      <c r="W270" s="78" t="n">
        <f aca="false">G270*S270+H270*T270+I270*U270</f>
        <v>0</v>
      </c>
      <c r="X270" s="25"/>
      <c r="Y270" s="25"/>
      <c r="Z270" s="25"/>
    </row>
    <row r="271" customFormat="false" ht="15.75" hidden="false" customHeight="false" outlineLevel="0" collapsed="false">
      <c r="A271" s="25"/>
      <c r="B271" s="25"/>
      <c r="C271" s="25"/>
      <c r="D271" s="25"/>
      <c r="E271" s="25"/>
      <c r="F271" s="28" t="s">
        <v>389</v>
      </c>
      <c r="G271" s="103" t="n">
        <v>0</v>
      </c>
      <c r="H271" s="76" t="n">
        <v>0</v>
      </c>
      <c r="I271" s="77" t="n">
        <v>0</v>
      </c>
      <c r="J271" s="25"/>
      <c r="K271" s="61" t="n">
        <v>265</v>
      </c>
      <c r="L271" s="62" t="n">
        <f aca="false">$B$17+$B$18*EXP(-K271/$B$21)+$B$19*EXP(-K271/$B$22)+$B$20*EXP(-K271/$B$23)</f>
        <v>0.331904466483068</v>
      </c>
      <c r="M271" s="63" t="n">
        <f aca="false">EXP(-K271/$D$9)</f>
        <v>1.7651290631267E-010</v>
      </c>
      <c r="N271" s="63" t="n">
        <f aca="false">EXP(-K271/$D$8)</f>
        <v>0.0879318971137998</v>
      </c>
      <c r="O271" s="64" t="n">
        <f aca="false">(K271*$B$17+$B$18*$B$21*(1-EXP(-K271/$B$21))+$B$19*$B$22*(1-EXP(-K271/$B$22))+$B$20*$B$23*(1-EXP(-K271/$B$23)))*$C$7</f>
        <v>1.91473656589427E-013</v>
      </c>
      <c r="P271" s="64" t="n">
        <f aca="false">$D$9*(1-EXP(-K271/$D$9))*$C$9</f>
        <v>2.36561263686289E-012</v>
      </c>
      <c r="Q271" s="65" t="n">
        <f aca="false">$D$8*(1-EXP(-K271/$D$8))*$C$8</f>
        <v>3.56797627345064E-011</v>
      </c>
      <c r="R271" s="66" t="n">
        <f aca="false">$B$13-K271</f>
        <v>235</v>
      </c>
      <c r="S271" s="67" t="n">
        <f aca="false">VLOOKUP($R271,$K$6:$Q$506,5)/$C$26</f>
        <v>0.556615288137153</v>
      </c>
      <c r="T271" s="68" t="n">
        <f aca="false">VLOOKUP($R271,$K$6:$Q$506,6)/$C$26</f>
        <v>7.55598021915532</v>
      </c>
      <c r="U271" s="69" t="n">
        <f aca="false">VLOOKUP($R271,$K$6:$Q$506,7)/$C$26</f>
        <v>110.483267745317</v>
      </c>
      <c r="V271" s="28" t="s">
        <v>389</v>
      </c>
      <c r="W271" s="78" t="n">
        <f aca="false">G271*S271+H271*T271+I271*U271</f>
        <v>0</v>
      </c>
      <c r="X271" s="25"/>
      <c r="Y271" s="25"/>
      <c r="Z271" s="25"/>
    </row>
    <row r="272" customFormat="false" ht="15.75" hidden="false" customHeight="false" outlineLevel="0" collapsed="false">
      <c r="A272" s="25"/>
      <c r="B272" s="25"/>
      <c r="C272" s="25"/>
      <c r="D272" s="25"/>
      <c r="E272" s="25"/>
      <c r="F272" s="28" t="s">
        <v>390</v>
      </c>
      <c r="G272" s="103" t="n">
        <v>0</v>
      </c>
      <c r="H272" s="76" t="n">
        <v>0</v>
      </c>
      <c r="I272" s="77" t="n">
        <v>0</v>
      </c>
      <c r="J272" s="25"/>
      <c r="K272" s="61" t="n">
        <v>266</v>
      </c>
      <c r="L272" s="62" t="n">
        <f aca="false">$B$17+$B$18*EXP(-K272/$B$21)+$B$19*EXP(-K272/$B$22)+$B$20*EXP(-K272/$B$23)</f>
        <v>0.331609360364047</v>
      </c>
      <c r="M272" s="63" t="n">
        <f aca="false">EXP(-K272/$D$9)</f>
        <v>1.62170497350422E-010</v>
      </c>
      <c r="N272" s="63" t="n">
        <f aca="false">EXP(-K272/$D$8)</f>
        <v>0.087128871696623</v>
      </c>
      <c r="O272" s="64" t="n">
        <f aca="false">(K272*$B$17+$B$18*$B$21*(1-EXP(-K272/$B$21))+$B$19*$B$22*(1-EXP(-K272/$B$22))+$B$20*$B$23*(1-EXP(-K272/$B$23)))*$C$7</f>
        <v>1.92039259050471E-013</v>
      </c>
      <c r="P272" s="64" t="n">
        <f aca="false">$D$9*(1-EXP(-K272/$D$9))*$C$9</f>
        <v>2.36561263689682E-012</v>
      </c>
      <c r="Q272" s="65" t="n">
        <f aca="false">$D$8*(1-EXP(-K272/$D$8))*$C$8</f>
        <v>3.57111767881982E-011</v>
      </c>
      <c r="R272" s="66" t="n">
        <f aca="false">$B$13-K272</f>
        <v>234</v>
      </c>
      <c r="S272" s="67" t="n">
        <f aca="false">VLOOKUP($R272,$K$6:$Q$506,5)/$C$26</f>
        <v>0.554756388430177</v>
      </c>
      <c r="T272" s="68" t="n">
        <f aca="false">VLOOKUP($R272,$K$6:$Q$506,6)/$C$26</f>
        <v>7.55598021765613</v>
      </c>
      <c r="U272" s="69" t="n">
        <f aca="false">VLOOKUP($R272,$K$6:$Q$506,7)/$C$26</f>
        <v>110.349919867696</v>
      </c>
      <c r="V272" s="28" t="s">
        <v>390</v>
      </c>
      <c r="W272" s="78" t="n">
        <f aca="false">G272*S272+H272*T272+I272*U272</f>
        <v>0</v>
      </c>
      <c r="X272" s="25"/>
      <c r="Y272" s="25"/>
      <c r="Z272" s="25"/>
    </row>
    <row r="273" customFormat="false" ht="15.75" hidden="false" customHeight="false" outlineLevel="0" collapsed="false">
      <c r="A273" s="25"/>
      <c r="B273" s="25"/>
      <c r="C273" s="25"/>
      <c r="D273" s="25"/>
      <c r="E273" s="25"/>
      <c r="F273" s="28" t="s">
        <v>391</v>
      </c>
      <c r="G273" s="103" t="n">
        <v>0</v>
      </c>
      <c r="H273" s="76" t="n">
        <v>0</v>
      </c>
      <c r="I273" s="77" t="n">
        <v>0</v>
      </c>
      <c r="J273" s="25"/>
      <c r="K273" s="61" t="n">
        <v>267</v>
      </c>
      <c r="L273" s="62" t="n">
        <f aca="false">$B$17+$B$18*EXP(-K273/$B$21)+$B$19*EXP(-K273/$B$22)+$B$20*EXP(-K273/$B$23)</f>
        <v>0.331315133681863</v>
      </c>
      <c r="M273" s="63" t="n">
        <f aca="false">EXP(-K273/$D$9)</f>
        <v>1.48993468864523E-010</v>
      </c>
      <c r="N273" s="63" t="n">
        <f aca="false">EXP(-K273/$D$8)</f>
        <v>0.0863331797936976</v>
      </c>
      <c r="O273" s="64" t="n">
        <f aca="false">(K273*$B$17+$B$18*$B$21*(1-EXP(-K273/$B$21))+$B$19*$B$22*(1-EXP(-K273/$B$22))+$B$20*$B$23*(1-EXP(-K273/$B$23)))*$C$7</f>
        <v>1.92604359144282E-013</v>
      </c>
      <c r="P273" s="64" t="n">
        <f aca="false">$D$9*(1-EXP(-K273/$D$9))*$C$9</f>
        <v>2.36561263692799E-012</v>
      </c>
      <c r="Q273" s="65" t="n">
        <f aca="false">$D$8*(1-EXP(-K273/$D$8))*$C$8</f>
        <v>3.57423039575579E-011</v>
      </c>
      <c r="R273" s="66" t="n">
        <f aca="false">$B$13-K273</f>
        <v>233</v>
      </c>
      <c r="S273" s="67" t="n">
        <f aca="false">VLOOKUP($R273,$K$6:$Q$506,5)/$C$26</f>
        <v>0.552895710309147</v>
      </c>
      <c r="T273" s="68" t="n">
        <f aca="false">VLOOKUP($R273,$K$6:$Q$506,6)/$C$26</f>
        <v>7.55598021602436</v>
      </c>
      <c r="U273" s="69" t="n">
        <f aca="false">VLOOKUP($R273,$K$6:$Q$506,7)/$C$26</f>
        <v>110.215342986038</v>
      </c>
      <c r="V273" s="28" t="s">
        <v>391</v>
      </c>
      <c r="W273" s="78" t="n">
        <f aca="false">G273*S273+H273*T273+I273*U273</f>
        <v>0</v>
      </c>
      <c r="X273" s="25"/>
      <c r="Y273" s="25"/>
      <c r="Z273" s="25"/>
    </row>
    <row r="274" customFormat="false" ht="15.75" hidden="false" customHeight="false" outlineLevel="0" collapsed="false">
      <c r="A274" s="25"/>
      <c r="B274" s="25"/>
      <c r="C274" s="25"/>
      <c r="D274" s="25"/>
      <c r="E274" s="25"/>
      <c r="F274" s="28" t="s">
        <v>392</v>
      </c>
      <c r="G274" s="103" t="n">
        <v>0</v>
      </c>
      <c r="H274" s="76" t="n">
        <v>0</v>
      </c>
      <c r="I274" s="77" t="n">
        <v>0</v>
      </c>
      <c r="J274" s="25"/>
      <c r="K274" s="61" t="n">
        <v>268</v>
      </c>
      <c r="L274" s="62" t="n">
        <f aca="false">$B$17+$B$18*EXP(-K274/$B$21)+$B$19*EXP(-K274/$B$22)+$B$20*EXP(-K274/$B$23)</f>
        <v>0.331021780642149</v>
      </c>
      <c r="M274" s="63" t="n">
        <f aca="false">EXP(-K274/$D$9)</f>
        <v>1.36887128836482E-010</v>
      </c>
      <c r="N274" s="63" t="n">
        <f aca="false">EXP(-K274/$D$8)</f>
        <v>0.0855447544327582</v>
      </c>
      <c r="O274" s="64" t="n">
        <f aca="false">(K274*$B$17+$B$18*$B$21*(1-EXP(-K274/$B$21))+$B$19*$B$22*(1-EXP(-K274/$B$22))+$B$20*$B$23*(1-EXP(-K274/$B$23)))*$C$7</f>
        <v>1.93168958365231E-013</v>
      </c>
      <c r="P274" s="64" t="n">
        <f aca="false">$D$9*(1-EXP(-K274/$D$9))*$C$9</f>
        <v>2.36561263695663E-012</v>
      </c>
      <c r="Q274" s="65" t="n">
        <f aca="false">$D$8*(1-EXP(-K274/$D$8))*$C$8</f>
        <v>3.57731468625155E-011</v>
      </c>
      <c r="R274" s="66" t="n">
        <f aca="false">$B$13-K274</f>
        <v>232</v>
      </c>
      <c r="S274" s="67" t="n">
        <f aca="false">VLOOKUP($R274,$K$6:$Q$506,5)/$C$26</f>
        <v>0.551033247503367</v>
      </c>
      <c r="T274" s="68" t="n">
        <f aca="false">VLOOKUP($R274,$K$6:$Q$506,6)/$C$26</f>
        <v>7.55598021424827</v>
      </c>
      <c r="U274" s="69" t="n">
        <f aca="false">VLOOKUP($R274,$K$6:$Q$506,7)/$C$26</f>
        <v>110.079525773197</v>
      </c>
      <c r="V274" s="28" t="s">
        <v>392</v>
      </c>
      <c r="W274" s="78" t="n">
        <f aca="false">G274*S274+H274*T274+I274*U274</f>
        <v>0</v>
      </c>
      <c r="X274" s="25"/>
      <c r="Y274" s="25"/>
      <c r="Z274" s="25"/>
    </row>
    <row r="275" customFormat="false" ht="15.75" hidden="false" customHeight="false" outlineLevel="0" collapsed="false">
      <c r="A275" s="25"/>
      <c r="B275" s="25"/>
      <c r="C275" s="25"/>
      <c r="D275" s="25"/>
      <c r="E275" s="25"/>
      <c r="F275" s="28" t="s">
        <v>393</v>
      </c>
      <c r="G275" s="103" t="n">
        <v>0</v>
      </c>
      <c r="H275" s="76" t="n">
        <v>0</v>
      </c>
      <c r="I275" s="77" t="n">
        <v>0</v>
      </c>
      <c r="J275" s="25"/>
      <c r="K275" s="61" t="n">
        <v>269</v>
      </c>
      <c r="L275" s="62" t="n">
        <f aca="false">$B$17+$B$18*EXP(-K275/$B$21)+$B$19*EXP(-K275/$B$22)+$B$20*EXP(-K275/$B$23)</f>
        <v>0.330729295561516</v>
      </c>
      <c r="M275" s="63" t="n">
        <f aca="false">EXP(-K275/$D$9)</f>
        <v>1.25764479368783E-010</v>
      </c>
      <c r="N275" s="63" t="n">
        <f aca="false">EXP(-K275/$D$8)</f>
        <v>0.0847635292531542</v>
      </c>
      <c r="O275" s="64" t="n">
        <f aca="false">(K275*$B$17+$B$18*$B$21*(1-EXP(-K275/$B$21))+$B$19*$B$22*(1-EXP(-K275/$B$22))+$B$20*$B$23*(1-EXP(-K275/$B$23)))*$C$7</f>
        <v>1.93733058197905E-013</v>
      </c>
      <c r="P275" s="64" t="n">
        <f aca="false">$D$9*(1-EXP(-K275/$D$9))*$C$9</f>
        <v>2.36561263698295E-012</v>
      </c>
      <c r="Q275" s="65" t="n">
        <f aca="false">$D$8*(1-EXP(-K275/$D$8))*$C$8</f>
        <v>3.58037080990748E-011</v>
      </c>
      <c r="R275" s="66" t="n">
        <f aca="false">$B$13-K275</f>
        <v>231</v>
      </c>
      <c r="S275" s="67" t="n">
        <f aca="false">VLOOKUP($R275,$K$6:$Q$506,5)/$C$26</f>
        <v>0.549168993677505</v>
      </c>
      <c r="T275" s="68" t="n">
        <f aca="false">VLOOKUP($R275,$K$6:$Q$506,6)/$C$26</f>
        <v>7.5559802123151</v>
      </c>
      <c r="U275" s="69" t="n">
        <f aca="false">VLOOKUP($R275,$K$6:$Q$506,7)/$C$26</f>
        <v>109.942456797629</v>
      </c>
      <c r="V275" s="28" t="s">
        <v>393</v>
      </c>
      <c r="W275" s="78" t="n">
        <f aca="false">G275*S275+H275*T275+I275*U275</f>
        <v>0</v>
      </c>
      <c r="X275" s="25"/>
      <c r="Y275" s="25"/>
      <c r="Z275" s="25"/>
    </row>
    <row r="276" customFormat="false" ht="15.75" hidden="false" customHeight="false" outlineLevel="0" collapsed="false">
      <c r="A276" s="25"/>
      <c r="B276" s="25"/>
      <c r="C276" s="25"/>
      <c r="D276" s="25"/>
      <c r="E276" s="25"/>
      <c r="F276" s="28" t="s">
        <v>394</v>
      </c>
      <c r="G276" s="103" t="n">
        <v>0</v>
      </c>
      <c r="H276" s="76" t="n">
        <v>0</v>
      </c>
      <c r="I276" s="77" t="n">
        <v>0</v>
      </c>
      <c r="J276" s="25"/>
      <c r="K276" s="61" t="n">
        <v>270</v>
      </c>
      <c r="L276" s="62" t="n">
        <f aca="false">$B$17+$B$18*EXP(-K276/$B$21)+$B$19*EXP(-K276/$B$22)+$B$20*EXP(-K276/$B$23)</f>
        <v>0.330437672864675</v>
      </c>
      <c r="M276" s="63" t="n">
        <f aca="false">EXP(-K276/$D$9)</f>
        <v>1.155455915055E-010</v>
      </c>
      <c r="N276" s="63" t="n">
        <f aca="false">EXP(-K276/$D$8)</f>
        <v>0.083989438500264</v>
      </c>
      <c r="O276" s="64" t="n">
        <f aca="false">(K276*$B$17+$B$18*$B$21*(1-EXP(-K276/$B$21))+$B$19*$B$22*(1-EXP(-K276/$B$22))+$B$20*$B$23*(1-EXP(-K276/$B$23)))*$C$7</f>
        <v>1.94296660117294E-013</v>
      </c>
      <c r="P276" s="64" t="n">
        <f aca="false">$D$9*(1-EXP(-K276/$D$9))*$C$9</f>
        <v>2.36561263700712E-012</v>
      </c>
      <c r="Q276" s="65" t="n">
        <f aca="false">$D$8*(1-EXP(-K276/$D$8))*$C$8</f>
        <v>3.5833990239532E-011</v>
      </c>
      <c r="R276" s="66" t="n">
        <f aca="false">$B$13-K276</f>
        <v>230</v>
      </c>
      <c r="S276" s="67" t="n">
        <f aca="false">VLOOKUP($R276,$K$6:$Q$506,5)/$C$26</f>
        <v>0.547302942430081</v>
      </c>
      <c r="T276" s="68" t="n">
        <f aca="false">VLOOKUP($R276,$K$6:$Q$506,6)/$C$26</f>
        <v>7.55598021021096</v>
      </c>
      <c r="U276" s="69" t="n">
        <f aca="false">VLOOKUP($R276,$K$6:$Q$506,7)/$C$26</f>
        <v>109.804124522433</v>
      </c>
      <c r="V276" s="28" t="s">
        <v>394</v>
      </c>
      <c r="W276" s="78" t="n">
        <f aca="false">G276*S276+H276*T276+I276*U276</f>
        <v>0</v>
      </c>
      <c r="X276" s="25"/>
      <c r="Y276" s="25"/>
      <c r="Z276" s="25"/>
    </row>
    <row r="277" customFormat="false" ht="15.75" hidden="false" customHeight="false" outlineLevel="0" collapsed="false">
      <c r="A277" s="25"/>
      <c r="B277" s="25"/>
      <c r="C277" s="25"/>
      <c r="D277" s="25"/>
      <c r="E277" s="25"/>
      <c r="F277" s="28" t="s">
        <v>395</v>
      </c>
      <c r="G277" s="103" t="n">
        <v>0</v>
      </c>
      <c r="H277" s="76" t="n">
        <v>0</v>
      </c>
      <c r="I277" s="77" t="n">
        <v>0</v>
      </c>
      <c r="J277" s="25"/>
      <c r="K277" s="61" t="n">
        <v>271</v>
      </c>
      <c r="L277" s="62" t="n">
        <f aca="false">$B$17+$B$18*EXP(-K277/$B$21)+$B$19*EXP(-K277/$B$22)+$B$20*EXP(-K277/$B$23)</f>
        <v>0.330146907081629</v>
      </c>
      <c r="M277" s="63" t="n">
        <f aca="false">EXP(-K277/$D$9)</f>
        <v>1.06157030851351E-010</v>
      </c>
      <c r="N277" s="63" t="n">
        <f aca="false">EXP(-K277/$D$8)</f>
        <v>0.0832224170199605</v>
      </c>
      <c r="O277" s="64" t="n">
        <f aca="false">(K277*$B$17+$B$18*$B$21*(1-EXP(-K277/$B$21))+$B$19*$B$22*(1-EXP(-K277/$B$22))+$B$20*$B$23*(1-EXP(-K277/$B$23)))*$C$7</f>
        <v>1.94859765588974E-013</v>
      </c>
      <c r="P277" s="64" t="n">
        <f aca="false">$D$9*(1-EXP(-K277/$D$9))*$C$9</f>
        <v>2.36561263702933E-012</v>
      </c>
      <c r="Q277" s="65" t="n">
        <f aca="false">$D$8*(1-EXP(-K277/$D$8))*$C$8</f>
        <v>3.5863995832692E-011</v>
      </c>
      <c r="R277" s="66" t="n">
        <f aca="false">$B$13-K277</f>
        <v>229</v>
      </c>
      <c r="S277" s="67" t="n">
        <f aca="false">VLOOKUP($R277,$K$6:$Q$506,5)/$C$26</f>
        <v>0.545435087291905</v>
      </c>
      <c r="T277" s="68" t="n">
        <f aca="false">VLOOKUP($R277,$K$6:$Q$506,6)/$C$26</f>
        <v>7.55598020792073</v>
      </c>
      <c r="U277" s="69" t="n">
        <f aca="false">VLOOKUP($R277,$K$6:$Q$506,7)/$C$26</f>
        <v>109.664517304374</v>
      </c>
      <c r="V277" s="28" t="s">
        <v>395</v>
      </c>
      <c r="W277" s="78" t="n">
        <f aca="false">G277*S277+H277*T277+I277*U277</f>
        <v>0</v>
      </c>
      <c r="X277" s="25"/>
      <c r="Y277" s="25"/>
      <c r="Z277" s="25"/>
    </row>
    <row r="278" customFormat="false" ht="15.75" hidden="false" customHeight="false" outlineLevel="0" collapsed="false">
      <c r="A278" s="25"/>
      <c r="B278" s="25"/>
      <c r="C278" s="25"/>
      <c r="D278" s="25"/>
      <c r="E278" s="25"/>
      <c r="F278" s="28" t="s">
        <v>396</v>
      </c>
      <c r="G278" s="103" t="n">
        <v>0</v>
      </c>
      <c r="H278" s="76" t="n">
        <v>0</v>
      </c>
      <c r="I278" s="77" t="n">
        <v>0</v>
      </c>
      <c r="J278" s="25"/>
      <c r="K278" s="61" t="n">
        <v>272</v>
      </c>
      <c r="L278" s="62" t="n">
        <f aca="false">$B$17+$B$18*EXP(-K278/$B$21)+$B$19*EXP(-K278/$B$22)+$B$20*EXP(-K278/$B$23)</f>
        <v>0.32985699284495</v>
      </c>
      <c r="M278" s="63" t="n">
        <f aca="false">EXP(-K278/$D$9)</f>
        <v>9.7531329861583E-011</v>
      </c>
      <c r="N278" s="63" t="n">
        <f aca="false">EXP(-K278/$D$8)</f>
        <v>0.0824624002531276</v>
      </c>
      <c r="O278" s="64" t="n">
        <f aca="false">(K278*$B$17+$B$18*$B$21*(1-EXP(-K278/$B$21))+$B$19*$B$22*(1-EXP(-K278/$B$22))+$B$20*$B$23*(1-EXP(-K278/$B$23)))*$C$7</f>
        <v>1.9542237606928E-013</v>
      </c>
      <c r="P278" s="64" t="n">
        <f aca="false">$D$9*(1-EXP(-K278/$D$9))*$C$9</f>
        <v>2.36561263704973E-012</v>
      </c>
      <c r="Q278" s="65" t="n">
        <f aca="false">$D$8*(1-EXP(-K278/$D$8))*$C$8</f>
        <v>3.58937274040835E-011</v>
      </c>
      <c r="R278" s="66" t="n">
        <f aca="false">$B$13-K278</f>
        <v>228</v>
      </c>
      <c r="S278" s="67" t="n">
        <f aca="false">VLOOKUP($R278,$K$6:$Q$506,5)/$C$26</f>
        <v>0.543565421724482</v>
      </c>
      <c r="T278" s="68" t="n">
        <f aca="false">VLOOKUP($R278,$K$6:$Q$506,6)/$C$26</f>
        <v>7.55598020542795</v>
      </c>
      <c r="U278" s="69" t="n">
        <f aca="false">VLOOKUP($R278,$K$6:$Q$506,7)/$C$26</f>
        <v>109.523623392912</v>
      </c>
      <c r="V278" s="28" t="s">
        <v>396</v>
      </c>
      <c r="W278" s="78" t="n">
        <f aca="false">G278*S278+H278*T278+I278*U278</f>
        <v>0</v>
      </c>
      <c r="X278" s="25"/>
      <c r="Y278" s="25"/>
      <c r="Z278" s="25"/>
    </row>
    <row r="279" customFormat="false" ht="15.75" hidden="false" customHeight="false" outlineLevel="0" collapsed="false">
      <c r="A279" s="25"/>
      <c r="B279" s="25"/>
      <c r="C279" s="25"/>
      <c r="D279" s="25"/>
      <c r="E279" s="25"/>
      <c r="F279" s="28" t="s">
        <v>397</v>
      </c>
      <c r="G279" s="103" t="n">
        <v>0</v>
      </c>
      <c r="H279" s="76" t="n">
        <v>0</v>
      </c>
      <c r="I279" s="77" t="n">
        <v>0</v>
      </c>
      <c r="J279" s="25"/>
      <c r="K279" s="61" t="n">
        <v>273</v>
      </c>
      <c r="L279" s="62" t="n">
        <f aca="false">$B$17+$B$18*EXP(-K279/$B$21)+$B$19*EXP(-K279/$B$22)+$B$20*EXP(-K279/$B$23)</f>
        <v>0.329567924887119</v>
      </c>
      <c r="M279" s="63" t="n">
        <f aca="false">EXP(-K279/$D$9)</f>
        <v>8.96065030105149E-011</v>
      </c>
      <c r="N279" s="63" t="n">
        <f aca="false">EXP(-K279/$D$8)</f>
        <v>0.0817093242302259</v>
      </c>
      <c r="O279" s="64" t="n">
        <f aca="false">(K279*$B$17+$B$18*$B$21*(1-EXP(-K279/$B$21))+$B$19*$B$22*(1-EXP(-K279/$B$22))+$B$20*$B$23*(1-EXP(-K279/$B$23)))*$C$7</f>
        <v>1.95984493005487E-013</v>
      </c>
      <c r="P279" s="64" t="n">
        <f aca="false">$D$9*(1-EXP(-K279/$D$9))*$C$9</f>
        <v>2.36561263706848E-012</v>
      </c>
      <c r="Q279" s="65" t="n">
        <f aca="false">$D$8*(1-EXP(-K279/$D$8))*$C$8</f>
        <v>3.59231874561708E-011</v>
      </c>
      <c r="R279" s="66" t="n">
        <f aca="false">$B$13-K279</f>
        <v>227</v>
      </c>
      <c r="S279" s="67" t="n">
        <f aca="false">VLOOKUP($R279,$K$6:$Q$506,5)/$C$26</f>
        <v>0.541693939118365</v>
      </c>
      <c r="T279" s="68" t="n">
        <f aca="false">VLOOKUP($R279,$K$6:$Q$506,6)/$C$26</f>
        <v>7.55598020271471</v>
      </c>
      <c r="U279" s="69" t="n">
        <f aca="false">VLOOKUP($R279,$K$6:$Q$506,7)/$C$26</f>
        <v>109.381430929204</v>
      </c>
      <c r="V279" s="28" t="s">
        <v>397</v>
      </c>
      <c r="W279" s="78" t="n">
        <f aca="false">G279*S279+H279*T279+I279*U279</f>
        <v>0</v>
      </c>
      <c r="X279" s="25"/>
      <c r="Y279" s="25"/>
      <c r="Z279" s="25"/>
    </row>
    <row r="280" customFormat="false" ht="15.75" hidden="false" customHeight="false" outlineLevel="0" collapsed="false">
      <c r="A280" s="25"/>
      <c r="B280" s="25"/>
      <c r="C280" s="25"/>
      <c r="D280" s="25"/>
      <c r="E280" s="25"/>
      <c r="F280" s="28" t="s">
        <v>398</v>
      </c>
      <c r="G280" s="103" t="n">
        <v>0</v>
      </c>
      <c r="H280" s="76" t="n">
        <v>0</v>
      </c>
      <c r="I280" s="77" t="n">
        <v>0</v>
      </c>
      <c r="J280" s="25"/>
      <c r="K280" s="61" t="n">
        <v>274</v>
      </c>
      <c r="L280" s="62" t="n">
        <f aca="false">$B$17+$B$18*EXP(-K280/$B$21)+$B$19*EXP(-K280/$B$22)+$B$20*EXP(-K280/$B$23)</f>
        <v>0.329279698037947</v>
      </c>
      <c r="M280" s="63" t="n">
        <f aca="false">EXP(-K280/$D$9)</f>
        <v>8.23256013546486E-011</v>
      </c>
      <c r="N280" s="63" t="n">
        <f aca="false">EXP(-K280/$D$8)</f>
        <v>0.0809631255659085</v>
      </c>
      <c r="O280" s="64" t="n">
        <f aca="false">(K280*$B$17+$B$18*$B$21*(1-EXP(-K280/$B$21))+$B$19*$B$22*(1-EXP(-K280/$B$22))+$B$20*$B$23*(1-EXP(-K280/$B$23)))*$C$7</f>
        <v>1.96546117835968E-013</v>
      </c>
      <c r="P280" s="64" t="n">
        <f aca="false">$D$9*(1-EXP(-K280/$D$9))*$C$9</f>
        <v>2.36561263708571E-012</v>
      </c>
      <c r="Q280" s="65" t="n">
        <f aca="false">$D$8*(1-EXP(-K280/$D$8))*$C$8</f>
        <v>3.59523784685649E-011</v>
      </c>
      <c r="R280" s="66" t="n">
        <f aca="false">$B$13-K280</f>
        <v>226</v>
      </c>
      <c r="S280" s="67" t="n">
        <f aca="false">VLOOKUP($R280,$K$6:$Q$506,5)/$C$26</f>
        <v>0.539820632791469</v>
      </c>
      <c r="T280" s="68" t="n">
        <f aca="false">VLOOKUP($R280,$K$6:$Q$506,6)/$C$26</f>
        <v>7.55598019976151</v>
      </c>
      <c r="U280" s="69" t="n">
        <f aca="false">VLOOKUP($R280,$K$6:$Q$506,7)/$C$26</f>
        <v>109.23792794511</v>
      </c>
      <c r="V280" s="28" t="s">
        <v>398</v>
      </c>
      <c r="W280" s="78" t="n">
        <f aca="false">G280*S280+H280*T280+I280*U280</f>
        <v>0</v>
      </c>
      <c r="X280" s="25"/>
      <c r="Y280" s="25"/>
      <c r="Z280" s="25"/>
    </row>
    <row r="281" customFormat="false" ht="15.75" hidden="false" customHeight="false" outlineLevel="0" collapsed="false">
      <c r="A281" s="25"/>
      <c r="B281" s="25"/>
      <c r="C281" s="25"/>
      <c r="D281" s="25"/>
      <c r="E281" s="25"/>
      <c r="F281" s="28" t="s">
        <v>399</v>
      </c>
      <c r="G281" s="103" t="n">
        <v>0</v>
      </c>
      <c r="H281" s="76" t="n">
        <v>0</v>
      </c>
      <c r="I281" s="77" t="n">
        <v>0</v>
      </c>
      <c r="J281" s="25"/>
      <c r="K281" s="61" t="n">
        <v>275</v>
      </c>
      <c r="L281" s="62" t="n">
        <f aca="false">$B$17+$B$18*EXP(-K281/$B$21)+$B$19*EXP(-K281/$B$22)+$B$20*EXP(-K281/$B$23)</f>
        <v>0.328992307222057</v>
      </c>
      <c r="M281" s="63" t="n">
        <f aca="false">EXP(-K281/$D$9)</f>
        <v>7.56363032893856E-011</v>
      </c>
      <c r="N281" s="63" t="n">
        <f aca="false">EXP(-K281/$D$8)</f>
        <v>0.0802237414536863</v>
      </c>
      <c r="O281" s="64" t="n">
        <f aca="false">(K281*$B$17+$B$18*$B$21*(1-EXP(-K281/$B$21))+$B$19*$B$22*(1-EXP(-K281/$B$22))+$B$20*$B$23*(1-EXP(-K281/$B$23)))*$C$7</f>
        <v>1.97107251990365E-013</v>
      </c>
      <c r="P281" s="64" t="n">
        <f aca="false">$D$9*(1-EXP(-K281/$D$9))*$C$9</f>
        <v>2.36561263710153E-012</v>
      </c>
      <c r="Q281" s="65" t="n">
        <f aca="false">$D$8*(1-EXP(-K281/$D$8))*$C$8</f>
        <v>3.59813028982323E-011</v>
      </c>
      <c r="R281" s="66" t="n">
        <f aca="false">$B$13-K281</f>
        <v>225</v>
      </c>
      <c r="S281" s="67" t="n">
        <f aca="false">VLOOKUP($R281,$K$6:$Q$506,5)/$C$26</f>
        <v>0.537945495987337</v>
      </c>
      <c r="T281" s="68" t="n">
        <f aca="false">VLOOKUP($R281,$K$6:$Q$506,6)/$C$26</f>
        <v>7.55598019654712</v>
      </c>
      <c r="U281" s="69" t="n">
        <f aca="false">VLOOKUP($R281,$K$6:$Q$506,7)/$C$26</f>
        <v>109.093102362188</v>
      </c>
      <c r="V281" s="28" t="s">
        <v>399</v>
      </c>
      <c r="W281" s="78" t="n">
        <f aca="false">G281*S281+H281*T281+I281*U281</f>
        <v>0</v>
      </c>
      <c r="X281" s="25"/>
      <c r="Y281" s="25"/>
      <c r="Z281" s="25"/>
    </row>
    <row r="282" customFormat="false" ht="15.75" hidden="false" customHeight="false" outlineLevel="0" collapsed="false">
      <c r="A282" s="25"/>
      <c r="B282" s="25"/>
      <c r="C282" s="25"/>
      <c r="D282" s="25"/>
      <c r="E282" s="25"/>
      <c r="F282" s="28" t="s">
        <v>400</v>
      </c>
      <c r="G282" s="103" t="n">
        <v>0</v>
      </c>
      <c r="H282" s="76" t="n">
        <v>0</v>
      </c>
      <c r="I282" s="77" t="n">
        <v>0</v>
      </c>
      <c r="J282" s="25"/>
      <c r="K282" s="61" t="n">
        <v>276</v>
      </c>
      <c r="L282" s="62" t="n">
        <f aca="false">$B$17+$B$18*EXP(-K282/$B$21)+$B$19*EXP(-K282/$B$22)+$B$20*EXP(-K282/$B$23)</f>
        <v>0.328705747456444</v>
      </c>
      <c r="M282" s="63" t="n">
        <f aca="false">EXP(-K282/$D$9)</f>
        <v>6.94905385584635E-011</v>
      </c>
      <c r="N282" s="63" t="n">
        <f aca="false">EXP(-K282/$D$8)</f>
        <v>0.0794911096606414</v>
      </c>
      <c r="O282" s="64" t="n">
        <f aca="false">(K282*$B$17+$B$18*$B$21*(1-EXP(-K282/$B$21))+$B$19*$B$22*(1-EXP(-K282/$B$22))+$B$20*$B$23*(1-EXP(-K282/$B$23)))*$C$7</f>
        <v>1.97667896889747E-013</v>
      </c>
      <c r="P282" s="64" t="n">
        <f aca="false">$D$9*(1-EXP(-K282/$D$9))*$C$9</f>
        <v>2.36561263711607E-012</v>
      </c>
      <c r="Q282" s="65" t="n">
        <f aca="false">$D$8*(1-EXP(-K282/$D$8))*$C$8</f>
        <v>3.60099631797013E-011</v>
      </c>
      <c r="R282" s="66" t="n">
        <f aca="false">$B$13-K282</f>
        <v>224</v>
      </c>
      <c r="S282" s="67" t="n">
        <f aca="false">VLOOKUP($R282,$K$6:$Q$506,5)/$C$26</f>
        <v>0.536068521873356</v>
      </c>
      <c r="T282" s="68" t="n">
        <f aca="false">VLOOKUP($R282,$K$6:$Q$506,6)/$C$26</f>
        <v>7.55598019304846</v>
      </c>
      <c r="U282" s="69" t="n">
        <f aca="false">VLOOKUP($R282,$K$6:$Q$506,7)/$C$26</f>
        <v>108.946941990672</v>
      </c>
      <c r="V282" s="28" t="s">
        <v>400</v>
      </c>
      <c r="W282" s="78" t="n">
        <f aca="false">G282*S282+H282*T282+I282*U282</f>
        <v>0</v>
      </c>
      <c r="X282" s="25"/>
      <c r="Y282" s="25"/>
      <c r="Z282" s="25"/>
    </row>
    <row r="283" customFormat="false" ht="15.75" hidden="false" customHeight="false" outlineLevel="0" collapsed="false">
      <c r="A283" s="25"/>
      <c r="B283" s="25"/>
      <c r="C283" s="25"/>
      <c r="D283" s="25"/>
      <c r="E283" s="25"/>
      <c r="F283" s="28" t="s">
        <v>401</v>
      </c>
      <c r="G283" s="103" t="n">
        <v>0</v>
      </c>
      <c r="H283" s="76" t="n">
        <v>0</v>
      </c>
      <c r="I283" s="77" t="n">
        <v>0</v>
      </c>
      <c r="J283" s="25"/>
      <c r="K283" s="61" t="n">
        <v>277</v>
      </c>
      <c r="L283" s="62" t="n">
        <f aca="false">$B$17+$B$18*EXP(-K283/$B$21)+$B$19*EXP(-K283/$B$22)+$B$20*EXP(-K283/$B$23)</f>
        <v>0.328420013848088</v>
      </c>
      <c r="M283" s="63" t="n">
        <f aca="false">EXP(-K283/$D$9)</f>
        <v>6.38441428141949E-011</v>
      </c>
      <c r="N283" s="63" t="n">
        <f aca="false">EXP(-K283/$D$8)</f>
        <v>0.0787651685221889</v>
      </c>
      <c r="O283" s="64" t="n">
        <f aca="false">(K283*$B$17+$B$18*$B$21*(1-EXP(-K283/$B$21))+$B$19*$B$22*(1-EXP(-K283/$B$22))+$B$20*$B$23*(1-EXP(-K283/$B$23)))*$C$7</f>
        <v>1.98228053946762E-013</v>
      </c>
      <c r="P283" s="64" t="n">
        <f aca="false">$D$9*(1-EXP(-K283/$D$9))*$C$9</f>
        <v>2.36561263712942E-012</v>
      </c>
      <c r="Q283" s="65" t="n">
        <f aca="false">$D$8*(1-EXP(-K283/$D$8))*$C$8</f>
        <v>3.60383617252674E-011</v>
      </c>
      <c r="R283" s="66" t="n">
        <f aca="false">$B$13-K283</f>
        <v>223</v>
      </c>
      <c r="S283" s="67" t="n">
        <f aca="false">VLOOKUP($R283,$K$6:$Q$506,5)/$C$26</f>
        <v>0.534189703538931</v>
      </c>
      <c r="T283" s="68" t="n">
        <f aca="false">VLOOKUP($R283,$K$6:$Q$506,6)/$C$26</f>
        <v>7.55598018924037</v>
      </c>
      <c r="U283" s="69" t="n">
        <f aca="false">VLOOKUP($R283,$K$6:$Q$506,7)/$C$26</f>
        <v>108.799434528449</v>
      </c>
      <c r="V283" s="28" t="s">
        <v>401</v>
      </c>
      <c r="W283" s="78" t="n">
        <f aca="false">G283*S283+H283*T283+I283*U283</f>
        <v>0</v>
      </c>
      <c r="X283" s="25"/>
      <c r="Y283" s="25"/>
      <c r="Z283" s="25"/>
    </row>
    <row r="284" customFormat="false" ht="15.75" hidden="false" customHeight="false" outlineLevel="0" collapsed="false">
      <c r="A284" s="25"/>
      <c r="B284" s="25"/>
      <c r="C284" s="25"/>
      <c r="D284" s="25"/>
      <c r="E284" s="25"/>
      <c r="F284" s="28" t="s">
        <v>402</v>
      </c>
      <c r="G284" s="103" t="n">
        <v>0</v>
      </c>
      <c r="H284" s="76" t="n">
        <v>0</v>
      </c>
      <c r="I284" s="77" t="n">
        <v>0</v>
      </c>
      <c r="J284" s="25"/>
      <c r="K284" s="61" t="n">
        <v>278</v>
      </c>
      <c r="L284" s="62" t="n">
        <f aca="false">$B$17+$B$18*EXP(-K284/$B$21)+$B$19*EXP(-K284/$B$22)+$B$20*EXP(-K284/$B$23)</f>
        <v>0.328135101591639</v>
      </c>
      <c r="M284" s="63" t="n">
        <f aca="false">EXP(-K284/$D$9)</f>
        <v>5.86565402461236E-011</v>
      </c>
      <c r="N284" s="63" t="n">
        <f aca="false">EXP(-K284/$D$8)</f>
        <v>0.078045856936887</v>
      </c>
      <c r="O284" s="64" t="n">
        <f aca="false">(K284*$B$17+$B$18*$B$21*(1-EXP(-K284/$B$21))+$B$19*$B$22*(1-EXP(-K284/$B$22))+$B$20*$B$23*(1-EXP(-K284/$B$23)))*$C$7</f>
        <v>1.98787724565793E-013</v>
      </c>
      <c r="P284" s="64" t="n">
        <f aca="false">$D$9*(1-EXP(-K284/$D$9))*$C$9</f>
        <v>2.3656126371417E-012</v>
      </c>
      <c r="Q284" s="65" t="n">
        <f aca="false">$D$8*(1-EXP(-K284/$D$8))*$C$8</f>
        <v>3.60665009251961E-011</v>
      </c>
      <c r="R284" s="66" t="n">
        <f aca="false">$B$13-K284</f>
        <v>222</v>
      </c>
      <c r="S284" s="67" t="n">
        <f aca="false">VLOOKUP($R284,$K$6:$Q$506,5)/$C$26</f>
        <v>0.5323090339936</v>
      </c>
      <c r="T284" s="68" t="n">
        <f aca="false">VLOOKUP($R284,$K$6:$Q$506,6)/$C$26</f>
        <v>7.5559801850955</v>
      </c>
      <c r="U284" s="69" t="n">
        <f aca="false">VLOOKUP($R284,$K$6:$Q$506,7)/$C$26</f>
        <v>108.650567560025</v>
      </c>
      <c r="V284" s="28" t="s">
        <v>402</v>
      </c>
      <c r="W284" s="78" t="n">
        <f aca="false">G284*S284+H284*T284+I284*U284</f>
        <v>0</v>
      </c>
      <c r="X284" s="25"/>
      <c r="Y284" s="25"/>
      <c r="Z284" s="25"/>
    </row>
    <row r="285" customFormat="false" ht="15.75" hidden="false" customHeight="false" outlineLevel="0" collapsed="false">
      <c r="A285" s="25"/>
      <c r="B285" s="25"/>
      <c r="C285" s="25"/>
      <c r="D285" s="25"/>
      <c r="E285" s="25"/>
      <c r="F285" s="28" t="s">
        <v>403</v>
      </c>
      <c r="G285" s="103" t="n">
        <v>0</v>
      </c>
      <c r="H285" s="76" t="n">
        <v>0</v>
      </c>
      <c r="I285" s="77" t="n">
        <v>0</v>
      </c>
      <c r="J285" s="25"/>
      <c r="K285" s="61" t="n">
        <v>279</v>
      </c>
      <c r="L285" s="62" t="n">
        <f aca="false">$B$17+$B$18*EXP(-K285/$B$21)+$B$19*EXP(-K285/$B$22)+$B$20*EXP(-K285/$B$23)</f>
        <v>0.327851005967167</v>
      </c>
      <c r="M285" s="63" t="n">
        <f aca="false">EXP(-K285/$D$9)</f>
        <v>5.38904519974251E-011</v>
      </c>
      <c r="N285" s="63" t="n">
        <f aca="false">EXP(-K285/$D$8)</f>
        <v>0.0773331143612941</v>
      </c>
      <c r="O285" s="64" t="n">
        <f aca="false">(K285*$B$17+$B$18*$B$21*(1-EXP(-K285/$B$21))+$B$19*$B$22*(1-EXP(-K285/$B$22))+$B$20*$B$23*(1-EXP(-K285/$B$23)))*$C$7</f>
        <v>1.99346910143103E-013</v>
      </c>
      <c r="P285" s="64" t="n">
        <f aca="false">$D$9*(1-EXP(-K285/$D$9))*$C$9</f>
        <v>2.36561263715297E-012</v>
      </c>
      <c r="Q285" s="65" t="n">
        <f aca="false">$D$8*(1-EXP(-K285/$D$8))*$C$8</f>
        <v>3.60943831479243E-011</v>
      </c>
      <c r="R285" s="66" t="n">
        <f aca="false">$B$13-K285</f>
        <v>221</v>
      </c>
      <c r="S285" s="67" t="n">
        <f aca="false">VLOOKUP($R285,$K$6:$Q$506,5)/$C$26</f>
        <v>0.530426506165105</v>
      </c>
      <c r="T285" s="68" t="n">
        <f aca="false">VLOOKUP($R285,$K$6:$Q$506,6)/$C$26</f>
        <v>7.55598018058405</v>
      </c>
      <c r="U285" s="69" t="n">
        <f aca="false">VLOOKUP($R285,$K$6:$Q$506,7)/$C$26</f>
        <v>108.500328555477</v>
      </c>
      <c r="V285" s="28" t="s">
        <v>403</v>
      </c>
      <c r="W285" s="78" t="n">
        <f aca="false">G285*S285+H285*T285+I285*U285</f>
        <v>0</v>
      </c>
      <c r="X285" s="25"/>
      <c r="Y285" s="25"/>
      <c r="Z285" s="25"/>
    </row>
    <row r="286" customFormat="false" ht="15.75" hidden="false" customHeight="false" outlineLevel="0" collapsed="false">
      <c r="A286" s="25"/>
      <c r="B286" s="25"/>
      <c r="C286" s="25"/>
      <c r="D286" s="25"/>
      <c r="E286" s="25"/>
      <c r="F286" s="28" t="s">
        <v>404</v>
      </c>
      <c r="G286" s="103" t="n">
        <v>0</v>
      </c>
      <c r="H286" s="76" t="n">
        <v>0</v>
      </c>
      <c r="I286" s="77" t="n">
        <v>0</v>
      </c>
      <c r="J286" s="25"/>
      <c r="K286" s="61" t="n">
        <v>280</v>
      </c>
      <c r="L286" s="62" t="n">
        <f aca="false">$B$17+$B$18*EXP(-K286/$B$21)+$B$19*EXP(-K286/$B$22)+$B$20*EXP(-K286/$B$23)</f>
        <v>0.327567722337963</v>
      </c>
      <c r="M286" s="63" t="n">
        <f aca="false">EXP(-K286/$D$9)</f>
        <v>4.95116282736896E-011</v>
      </c>
      <c r="N286" s="63" t="n">
        <f aca="false">EXP(-K286/$D$8)</f>
        <v>0.0766268808048727</v>
      </c>
      <c r="O286" s="64" t="n">
        <f aca="false">(K286*$B$17+$B$18*$B$21*(1-EXP(-K286/$B$21))+$B$19*$B$22*(1-EXP(-K286/$B$22))+$B$20*$B$23*(1-EXP(-K286/$B$23)))*$C$7</f>
        <v>1.99905612066981E-013</v>
      </c>
      <c r="P286" s="64" t="n">
        <f aca="false">$D$9*(1-EXP(-K286/$D$9))*$C$9</f>
        <v>2.36561263716333E-012</v>
      </c>
      <c r="Q286" s="65" t="n">
        <f aca="false">$D$8*(1-EXP(-K286/$D$8))*$C$8</f>
        <v>3.61220107402592E-011</v>
      </c>
      <c r="R286" s="66" t="n">
        <f aca="false">$B$13-K286</f>
        <v>220</v>
      </c>
      <c r="S286" s="67" t="n">
        <f aca="false">VLOOKUP($R286,$K$6:$Q$506,5)/$C$26</f>
        <v>0.528542112897404</v>
      </c>
      <c r="T286" s="68" t="n">
        <f aca="false">VLOOKUP($R286,$K$6:$Q$506,6)/$C$26</f>
        <v>7.55598017567361</v>
      </c>
      <c r="U286" s="69" t="n">
        <f aca="false">VLOOKUP($R286,$K$6:$Q$506,7)/$C$26</f>
        <v>108.3487048694</v>
      </c>
      <c r="V286" s="28" t="s">
        <v>404</v>
      </c>
      <c r="W286" s="78" t="n">
        <f aca="false">G286*S286+H286*T286+I286*U286</f>
        <v>0</v>
      </c>
      <c r="X286" s="25"/>
      <c r="Y286" s="25"/>
      <c r="Z286" s="25"/>
    </row>
    <row r="287" customFormat="false" ht="15.75" hidden="false" customHeight="false" outlineLevel="0" collapsed="false">
      <c r="A287" s="25"/>
      <c r="B287" s="25"/>
      <c r="C287" s="25"/>
      <c r="D287" s="25"/>
      <c r="E287" s="25"/>
      <c r="F287" s="28" t="s">
        <v>405</v>
      </c>
      <c r="G287" s="103" t="n">
        <v>0</v>
      </c>
      <c r="H287" s="76" t="n">
        <v>0</v>
      </c>
      <c r="I287" s="77" t="n">
        <v>0</v>
      </c>
      <c r="J287" s="25"/>
      <c r="K287" s="61" t="n">
        <v>281</v>
      </c>
      <c r="L287" s="62" t="n">
        <f aca="false">$B$17+$B$18*EXP(-K287/$B$21)+$B$19*EXP(-K287/$B$22)+$B$20*EXP(-K287/$B$23)</f>
        <v>0.327285246148406</v>
      </c>
      <c r="M287" s="63" t="n">
        <f aca="false">EXP(-K287/$D$9)</f>
        <v>4.54886022189819E-011</v>
      </c>
      <c r="N287" s="63" t="n">
        <f aca="false">EXP(-K287/$D$8)</f>
        <v>0.0759270968249405</v>
      </c>
      <c r="O287" s="64" t="n">
        <f aca="false">(K287*$B$17+$B$18*$B$21*(1-EXP(-K287/$B$21))+$B$19*$B$22*(1-EXP(-K287/$B$22))+$B$20*$B$23*(1-EXP(-K287/$B$23)))*$C$7</f>
        <v>2.00463831717878E-013</v>
      </c>
      <c r="P287" s="64" t="n">
        <f aca="false">$D$9*(1-EXP(-K287/$D$9))*$C$9</f>
        <v>2.36561263717285E-012</v>
      </c>
      <c r="Q287" s="65" t="n">
        <f aca="false">$D$8*(1-EXP(-K287/$D$8))*$C$8</f>
        <v>3.61493860275765E-011</v>
      </c>
      <c r="R287" s="66" t="n">
        <f aca="false">$B$13-K287</f>
        <v>219</v>
      </c>
      <c r="S287" s="67" t="n">
        <f aca="false">VLOOKUP($R287,$K$6:$Q$506,5)/$C$26</f>
        <v>0.526655846948638</v>
      </c>
      <c r="T287" s="68" t="n">
        <f aca="false">VLOOKUP($R287,$K$6:$Q$506,6)/$C$26</f>
        <v>7.55598017032888</v>
      </c>
      <c r="U287" s="69" t="n">
        <f aca="false">VLOOKUP($R287,$K$6:$Q$506,7)/$C$26</f>
        <v>108.195683739842</v>
      </c>
      <c r="V287" s="28" t="s">
        <v>405</v>
      </c>
      <c r="W287" s="78" t="n">
        <f aca="false">G287*S287+H287*T287+I287*U287</f>
        <v>0</v>
      </c>
      <c r="X287" s="25"/>
      <c r="Y287" s="25"/>
      <c r="Z287" s="25"/>
    </row>
    <row r="288" customFormat="false" ht="15.75" hidden="false" customHeight="false" outlineLevel="0" collapsed="false">
      <c r="A288" s="25"/>
      <c r="B288" s="25"/>
      <c r="C288" s="25"/>
      <c r="D288" s="25"/>
      <c r="E288" s="25"/>
      <c r="F288" s="28" t="s">
        <v>406</v>
      </c>
      <c r="G288" s="103" t="n">
        <v>0</v>
      </c>
      <c r="H288" s="76" t="n">
        <v>0</v>
      </c>
      <c r="I288" s="77" t="n">
        <v>0</v>
      </c>
      <c r="J288" s="25"/>
      <c r="K288" s="61" t="n">
        <v>282</v>
      </c>
      <c r="L288" s="62" t="n">
        <f aca="false">$B$17+$B$18*EXP(-K288/$B$21)+$B$19*EXP(-K288/$B$22)+$B$20*EXP(-K288/$B$23)</f>
        <v>0.327003572921887</v>
      </c>
      <c r="M288" s="63" t="n">
        <f aca="false">EXP(-K288/$D$9)</f>
        <v>4.1792463790498E-011</v>
      </c>
      <c r="N288" s="63" t="n">
        <f aca="false">EXP(-K288/$D$8)</f>
        <v>0.0752337035216667</v>
      </c>
      <c r="O288" s="64" t="n">
        <f aca="false">(K288*$B$17+$B$18*$B$21*(1-EXP(-K288/$B$21))+$B$19*$B$22*(1-EXP(-K288/$B$22))+$B$20*$B$23*(1-EXP(-K288/$B$23)))*$C$7</f>
        <v>2.01021570468547E-013</v>
      </c>
      <c r="P288" s="64" t="n">
        <f aca="false">$D$9*(1-EXP(-K288/$D$9))*$C$9</f>
        <v>2.36561263718159E-012</v>
      </c>
      <c r="Q288" s="65" t="n">
        <f aca="false">$D$8*(1-EXP(-K288/$D$8))*$C$8</f>
        <v>3.61765113140153E-011</v>
      </c>
      <c r="R288" s="66" t="n">
        <f aca="false">$B$13-K288</f>
        <v>218</v>
      </c>
      <c r="S288" s="67" t="n">
        <f aca="false">VLOOKUP($R288,$K$6:$Q$506,5)/$C$26</f>
        <v>0.52476770098903</v>
      </c>
      <c r="T288" s="68" t="n">
        <f aca="false">VLOOKUP($R288,$K$6:$Q$506,6)/$C$26</f>
        <v>7.55598016451147</v>
      </c>
      <c r="U288" s="69" t="n">
        <f aca="false">VLOOKUP($R288,$K$6:$Q$506,7)/$C$26</f>
        <v>108.04125228723</v>
      </c>
      <c r="V288" s="28" t="s">
        <v>406</v>
      </c>
      <c r="W288" s="78" t="n">
        <f aca="false">G288*S288+H288*T288+I288*U288</f>
        <v>0</v>
      </c>
      <c r="X288" s="25"/>
      <c r="Y288" s="25"/>
      <c r="Z288" s="25"/>
    </row>
    <row r="289" customFormat="false" ht="15.75" hidden="false" customHeight="false" outlineLevel="0" collapsed="false">
      <c r="A289" s="25"/>
      <c r="B289" s="25"/>
      <c r="C289" s="25"/>
      <c r="D289" s="25"/>
      <c r="E289" s="25"/>
      <c r="F289" s="28" t="s">
        <v>407</v>
      </c>
      <c r="G289" s="103" t="n">
        <v>0</v>
      </c>
      <c r="H289" s="76" t="n">
        <v>0</v>
      </c>
      <c r="I289" s="77" t="n">
        <v>0</v>
      </c>
      <c r="J289" s="25"/>
      <c r="K289" s="61" t="n">
        <v>283</v>
      </c>
      <c r="L289" s="62" t="n">
        <f aca="false">$B$17+$B$18*EXP(-K289/$B$21)+$B$19*EXP(-K289/$B$22)+$B$20*EXP(-K289/$B$23)</f>
        <v>0.326722698258786</v>
      </c>
      <c r="M289" s="63" t="n">
        <f aca="false">EXP(-K289/$D$9)</f>
        <v>3.83966520068458E-011</v>
      </c>
      <c r="N289" s="63" t="n">
        <f aca="false">EXP(-K289/$D$8)</f>
        <v>0.0745466425331149</v>
      </c>
      <c r="O289" s="64" t="n">
        <f aca="false">(K289*$B$17+$B$18*$B$21*(1-EXP(-K289/$B$21))+$B$19*$B$22*(1-EXP(-K289/$B$22))+$B$20*$B$23*(1-EXP(-K289/$B$23)))*$C$7</f>
        <v>2.01578829684175E-013</v>
      </c>
      <c r="P289" s="64" t="n">
        <f aca="false">$D$9*(1-EXP(-K289/$D$9))*$C$9</f>
        <v>2.36561263718962E-012</v>
      </c>
      <c r="Q289" s="65" t="n">
        <f aca="false">$D$8*(1-EXP(-K289/$D$8))*$C$8</f>
        <v>3.62033888826728E-011</v>
      </c>
      <c r="R289" s="66" t="n">
        <f aca="false">$B$13-K289</f>
        <v>217</v>
      </c>
      <c r="S289" s="67" t="n">
        <f aca="false">VLOOKUP($R289,$K$6:$Q$506,5)/$C$26</f>
        <v>0.522877667598735</v>
      </c>
      <c r="T289" s="68" t="n">
        <f aca="false">VLOOKUP($R289,$K$6:$Q$506,6)/$C$26</f>
        <v>7.55598015817956</v>
      </c>
      <c r="U289" s="69" t="n">
        <f aca="false">VLOOKUP($R289,$K$6:$Q$506,7)/$C$26</f>
        <v>107.885397513286</v>
      </c>
      <c r="V289" s="28" t="s">
        <v>407</v>
      </c>
      <c r="W289" s="78" t="n">
        <f aca="false">G289*S289+H289*T289+I289*U289</f>
        <v>0</v>
      </c>
      <c r="X289" s="25"/>
      <c r="Y289" s="25"/>
      <c r="Z289" s="25"/>
    </row>
    <row r="290" customFormat="false" ht="15.75" hidden="false" customHeight="false" outlineLevel="0" collapsed="false">
      <c r="A290" s="25"/>
      <c r="B290" s="25"/>
      <c r="C290" s="25"/>
      <c r="D290" s="25"/>
      <c r="E290" s="25"/>
      <c r="F290" s="28" t="s">
        <v>408</v>
      </c>
      <c r="G290" s="103" t="n">
        <v>0</v>
      </c>
      <c r="H290" s="76" t="n">
        <v>0</v>
      </c>
      <c r="I290" s="77" t="n">
        <v>0</v>
      </c>
      <c r="J290" s="25"/>
      <c r="K290" s="61" t="n">
        <v>284</v>
      </c>
      <c r="L290" s="62" t="n">
        <f aca="false">$B$17+$B$18*EXP(-K290/$B$21)+$B$19*EXP(-K290/$B$22)+$B$20*EXP(-K290/$B$23)</f>
        <v>0.326442617834503</v>
      </c>
      <c r="M290" s="63" t="n">
        <f aca="false">EXP(-K290/$D$9)</f>
        <v>3.52767640770205E-011</v>
      </c>
      <c r="N290" s="63" t="n">
        <f aca="false">EXP(-K290/$D$8)</f>
        <v>0.0738658560303308</v>
      </c>
      <c r="O290" s="64" t="n">
        <f aca="false">(K290*$B$17+$B$18*$B$21*(1-EXP(-K290/$B$21))+$B$19*$B$22*(1-EXP(-K290/$B$22))+$B$20*$B$23*(1-EXP(-K290/$B$23)))*$C$7</f>
        <v>2.02135610722513E-013</v>
      </c>
      <c r="P290" s="64" t="n">
        <f aca="false">$D$9*(1-EXP(-K290/$D$9))*$C$9</f>
        <v>2.365612637197E-012</v>
      </c>
      <c r="Q290" s="65" t="n">
        <f aca="false">$D$8*(1-EXP(-K290/$D$8))*$C$8</f>
        <v>3.62300209957961E-011</v>
      </c>
      <c r="R290" s="66" t="n">
        <f aca="false">$B$13-K290</f>
        <v>216</v>
      </c>
      <c r="S290" s="67" t="n">
        <f aca="false">VLOOKUP($R290,$K$6:$Q$506,5)/$C$26</f>
        <v>0.52098573926563</v>
      </c>
      <c r="T290" s="68" t="n">
        <f aca="false">VLOOKUP($R290,$K$6:$Q$506,6)/$C$26</f>
        <v>7.55598015128766</v>
      </c>
      <c r="U290" s="69" t="n">
        <f aca="false">VLOOKUP($R290,$K$6:$Q$506,7)/$C$26</f>
        <v>107.728106299935</v>
      </c>
      <c r="V290" s="28" t="s">
        <v>408</v>
      </c>
      <c r="W290" s="78" t="n">
        <f aca="false">G290*S290+H290*T290+I290*U290</f>
        <v>0</v>
      </c>
      <c r="X290" s="25"/>
      <c r="Y290" s="25"/>
      <c r="Z290" s="25"/>
    </row>
    <row r="291" customFormat="false" ht="15.75" hidden="false" customHeight="false" outlineLevel="0" collapsed="false">
      <c r="A291" s="25"/>
      <c r="B291" s="25"/>
      <c r="C291" s="25"/>
      <c r="D291" s="25"/>
      <c r="E291" s="25"/>
      <c r="F291" s="28" t="s">
        <v>409</v>
      </c>
      <c r="G291" s="103" t="n">
        <v>0</v>
      </c>
      <c r="H291" s="76" t="n">
        <v>0</v>
      </c>
      <c r="I291" s="77" t="n">
        <v>0</v>
      </c>
      <c r="J291" s="25"/>
      <c r="K291" s="61" t="n">
        <v>285</v>
      </c>
      <c r="L291" s="62" t="n">
        <f aca="false">$B$17+$B$18*EXP(-K291/$B$21)+$B$19*EXP(-K291/$B$22)+$B$20*EXP(-K291/$B$23)</f>
        <v>0.326163327397549</v>
      </c>
      <c r="M291" s="63" t="n">
        <f aca="false">EXP(-K291/$D$9)</f>
        <v>3.24103800384442E-011</v>
      </c>
      <c r="N291" s="63" t="n">
        <f aca="false">EXP(-K291/$D$8)</f>
        <v>0.0731912867124743</v>
      </c>
      <c r="O291" s="64" t="n">
        <f aca="false">(K291*$B$17+$B$18*$B$21*(1-EXP(-K291/$B$21))+$B$19*$B$22*(1-EXP(-K291/$B$22))+$B$20*$B$23*(1-EXP(-K291/$B$23)))*$C$7</f>
        <v>2.02691914933999E-013</v>
      </c>
      <c r="P291" s="64" t="n">
        <f aca="false">$D$9*(1-EXP(-K291/$D$9))*$C$9</f>
        <v>2.36561263720379E-012</v>
      </c>
      <c r="Q291" s="65" t="n">
        <f aca="false">$D$8*(1-EXP(-K291/$D$8))*$C$8</f>
        <v>3.62564098949725E-011</v>
      </c>
      <c r="R291" s="66" t="n">
        <f aca="false">$B$13-K291</f>
        <v>215</v>
      </c>
      <c r="S291" s="67" t="n">
        <f aca="false">VLOOKUP($R291,$K$6:$Q$506,5)/$C$26</f>
        <v>0.519091908383038</v>
      </c>
      <c r="T291" s="68" t="n">
        <f aca="false">VLOOKUP($R291,$K$6:$Q$506,6)/$C$26</f>
        <v>7.55598014378623</v>
      </c>
      <c r="U291" s="69" t="n">
        <f aca="false">VLOOKUP($R291,$K$6:$Q$506,7)/$C$26</f>
        <v>107.569365408196</v>
      </c>
      <c r="V291" s="28" t="s">
        <v>409</v>
      </c>
      <c r="W291" s="78" t="n">
        <f aca="false">G291*S291+H291*T291+I291*U291</f>
        <v>0</v>
      </c>
      <c r="X291" s="25"/>
      <c r="Y291" s="25"/>
      <c r="Z291" s="25"/>
    </row>
    <row r="292" customFormat="false" ht="15.75" hidden="false" customHeight="false" outlineLevel="0" collapsed="false">
      <c r="A292" s="25"/>
      <c r="B292" s="25"/>
      <c r="C292" s="25"/>
      <c r="D292" s="25"/>
      <c r="E292" s="25"/>
      <c r="F292" s="28" t="s">
        <v>410</v>
      </c>
      <c r="G292" s="103" t="n">
        <v>0</v>
      </c>
      <c r="H292" s="76" t="n">
        <v>0</v>
      </c>
      <c r="I292" s="77" t="n">
        <v>0</v>
      </c>
      <c r="J292" s="25"/>
      <c r="K292" s="61" t="n">
        <v>286</v>
      </c>
      <c r="L292" s="62" t="n">
        <f aca="false">$B$17+$B$18*EXP(-K292/$B$21)+$B$19*EXP(-K292/$B$22)+$B$20*EXP(-K292/$B$23)</f>
        <v>0.325884822767675</v>
      </c>
      <c r="M292" s="63" t="n">
        <f aca="false">EXP(-K292/$D$9)</f>
        <v>2.97769016438965E-011</v>
      </c>
      <c r="N292" s="63" t="n">
        <f aca="false">EXP(-K292/$D$8)</f>
        <v>0.0725228778019976</v>
      </c>
      <c r="O292" s="64" t="n">
        <f aca="false">(K292*$B$17+$B$18*$B$21*(1-EXP(-K292/$B$21))+$B$19*$B$22*(1-EXP(-K292/$B$22))+$B$20*$B$23*(1-EXP(-K292/$B$23)))*$C$7</f>
        <v>2.03247743661888E-013</v>
      </c>
      <c r="P292" s="64" t="n">
        <f aca="false">$D$9*(1-EXP(-K292/$D$9))*$C$9</f>
        <v>2.36561263721001E-012</v>
      </c>
      <c r="Q292" s="65" t="n">
        <f aca="false">$D$8*(1-EXP(-K292/$D$8))*$C$8</f>
        <v>3.62825578013185E-011</v>
      </c>
      <c r="R292" s="66" t="n">
        <f aca="false">$B$13-K292</f>
        <v>214</v>
      </c>
      <c r="S292" s="67" t="n">
        <f aca="false">VLOOKUP($R292,$K$6:$Q$506,5)/$C$26</f>
        <v>0.5171961672474</v>
      </c>
      <c r="T292" s="68" t="n">
        <f aca="false">VLOOKUP($R292,$K$6:$Q$506,6)/$C$26</f>
        <v>7.55598013562138</v>
      </c>
      <c r="U292" s="69" t="n">
        <f aca="false">VLOOKUP($R292,$K$6:$Q$506,7)/$C$26</f>
        <v>107.409161477073</v>
      </c>
      <c r="V292" s="28" t="s">
        <v>410</v>
      </c>
      <c r="W292" s="78" t="n">
        <f aca="false">G292*S292+H292*T292+I292*U292</f>
        <v>0</v>
      </c>
      <c r="X292" s="25"/>
      <c r="Y292" s="25"/>
      <c r="Z292" s="25"/>
    </row>
    <row r="293" customFormat="false" ht="15.75" hidden="false" customHeight="false" outlineLevel="0" collapsed="false">
      <c r="A293" s="25"/>
      <c r="B293" s="25"/>
      <c r="C293" s="25"/>
      <c r="D293" s="25"/>
      <c r="E293" s="25"/>
      <c r="F293" s="28" t="s">
        <v>411</v>
      </c>
      <c r="G293" s="103" t="n">
        <v>0</v>
      </c>
      <c r="H293" s="76" t="n">
        <v>0</v>
      </c>
      <c r="I293" s="77" t="n">
        <v>0</v>
      </c>
      <c r="J293" s="25"/>
      <c r="K293" s="61" t="n">
        <v>287</v>
      </c>
      <c r="L293" s="62" t="n">
        <f aca="false">$B$17+$B$18*EXP(-K293/$B$21)+$B$19*EXP(-K293/$B$22)+$B$20*EXP(-K293/$B$23)</f>
        <v>0.325607099834067</v>
      </c>
      <c r="M293" s="63" t="n">
        <f aca="false">EXP(-K293/$D$9)</f>
        <v>2.73574043395528E-011</v>
      </c>
      <c r="N293" s="63" t="n">
        <f aca="false">EXP(-K293/$D$8)</f>
        <v>0.0718605730398652</v>
      </c>
      <c r="O293" s="64" t="n">
        <f aca="false">(K293*$B$17+$B$18*$B$21*(1-EXP(-K293/$B$21))+$B$19*$B$22*(1-EXP(-K293/$B$22))+$B$20*$B$23*(1-EXP(-K293/$B$23)))*$C$7</f>
        <v>2.03803098242364E-013</v>
      </c>
      <c r="P293" s="64" t="n">
        <f aca="false">$D$9*(1-EXP(-K293/$D$9))*$C$9</f>
        <v>2.36561263721574E-012</v>
      </c>
      <c r="Q293" s="65" t="n">
        <f aca="false">$D$8*(1-EXP(-K293/$D$8))*$C$8</f>
        <v>3.63084669156665E-011</v>
      </c>
      <c r="R293" s="66" t="n">
        <f aca="false">$B$13-K293</f>
        <v>213</v>
      </c>
      <c r="S293" s="67" t="n">
        <f aca="false">VLOOKUP($R293,$K$6:$Q$506,5)/$C$26</f>
        <v>0.51529850805587</v>
      </c>
      <c r="T293" s="68" t="n">
        <f aca="false">VLOOKUP($R293,$K$6:$Q$506,6)/$C$26</f>
        <v>7.55598012673443</v>
      </c>
      <c r="U293" s="69" t="n">
        <f aca="false">VLOOKUP($R293,$K$6:$Q$506,7)/$C$26</f>
        <v>107.247481022427</v>
      </c>
      <c r="V293" s="28" t="s">
        <v>411</v>
      </c>
      <c r="W293" s="78" t="n">
        <f aca="false">G293*S293+H293*T293+I293*U293</f>
        <v>0</v>
      </c>
      <c r="X293" s="25"/>
      <c r="Y293" s="25"/>
      <c r="Z293" s="25"/>
    </row>
    <row r="294" customFormat="false" ht="15.75" hidden="false" customHeight="false" outlineLevel="0" collapsed="false">
      <c r="A294" s="25"/>
      <c r="B294" s="25"/>
      <c r="C294" s="25"/>
      <c r="D294" s="25"/>
      <c r="E294" s="25"/>
      <c r="F294" s="28" t="s">
        <v>412</v>
      </c>
      <c r="G294" s="103" t="n">
        <v>0</v>
      </c>
      <c r="H294" s="76" t="n">
        <v>0</v>
      </c>
      <c r="I294" s="77" t="n">
        <v>0</v>
      </c>
      <c r="J294" s="25"/>
      <c r="K294" s="61" t="n">
        <v>288</v>
      </c>
      <c r="L294" s="62" t="n">
        <f aca="false">$B$17+$B$18*EXP(-K294/$B$21)+$B$19*EXP(-K294/$B$22)+$B$20*EXP(-K294/$B$23)</f>
        <v>0.325330154553575</v>
      </c>
      <c r="M294" s="63" t="n">
        <f aca="false">EXP(-K294/$D$9)</f>
        <v>2.51345012704231E-011</v>
      </c>
      <c r="N294" s="63" t="n">
        <f aca="false">EXP(-K294/$D$8)</f>
        <v>0.0712043166808193</v>
      </c>
      <c r="O294" s="64" t="n">
        <f aca="false">(K294*$B$17+$B$18*$B$21*(1-EXP(-K294/$B$21))+$B$19*$B$22*(1-EXP(-K294/$B$22))+$B$20*$B$23*(1-EXP(-K294/$B$23)))*$C$7</f>
        <v>2.04357980004662E-013</v>
      </c>
      <c r="P294" s="64" t="n">
        <f aca="false">$D$9*(1-EXP(-K294/$D$9))*$C$9</f>
        <v>2.365612637221E-012</v>
      </c>
      <c r="Q294" s="65" t="n">
        <f aca="false">$D$8*(1-EXP(-K294/$D$8))*$C$8</f>
        <v>3.63341394187501E-011</v>
      </c>
      <c r="R294" s="66" t="n">
        <f aca="false">$B$13-K294</f>
        <v>212</v>
      </c>
      <c r="S294" s="67" t="n">
        <f aca="false">VLOOKUP($R294,$K$6:$Q$506,5)/$C$26</f>
        <v>0.513398922903857</v>
      </c>
      <c r="T294" s="68" t="n">
        <f aca="false">VLOOKUP($R294,$K$6:$Q$506,6)/$C$26</f>
        <v>7.5559801170615</v>
      </c>
      <c r="U294" s="69" t="n">
        <f aca="false">VLOOKUP($R294,$K$6:$Q$506,7)/$C$26</f>
        <v>107.084310435841</v>
      </c>
      <c r="V294" s="28" t="s">
        <v>412</v>
      </c>
      <c r="W294" s="78" t="n">
        <f aca="false">G294*S294+H294*T294+I294*U294</f>
        <v>0</v>
      </c>
      <c r="X294" s="25"/>
      <c r="Y294" s="25"/>
      <c r="Z294" s="25"/>
    </row>
    <row r="295" customFormat="false" ht="15.75" hidden="false" customHeight="false" outlineLevel="0" collapsed="false">
      <c r="A295" s="25"/>
      <c r="B295" s="25"/>
      <c r="C295" s="25"/>
      <c r="D295" s="25"/>
      <c r="E295" s="25"/>
      <c r="F295" s="28" t="s">
        <v>413</v>
      </c>
      <c r="G295" s="103" t="n">
        <v>0</v>
      </c>
      <c r="H295" s="76" t="n">
        <v>0</v>
      </c>
      <c r="I295" s="77" t="n">
        <v>0</v>
      </c>
      <c r="J295" s="25"/>
      <c r="K295" s="61" t="n">
        <v>289</v>
      </c>
      <c r="L295" s="62" t="n">
        <f aca="false">$B$17+$B$18*EXP(-K295/$B$21)+$B$19*EXP(-K295/$B$22)+$B$20*EXP(-K295/$B$23)</f>
        <v>0.325053982948999</v>
      </c>
      <c r="M295" s="63" t="n">
        <f aca="false">EXP(-K295/$D$9)</f>
        <v>2.30922183359164E-011</v>
      </c>
      <c r="N295" s="63" t="n">
        <f aca="false">EXP(-K295/$D$8)</f>
        <v>0.0705540534886878</v>
      </c>
      <c r="O295" s="64" t="n">
        <f aca="false">(K295*$B$17+$B$18*$B$21*(1-EXP(-K295/$B$21))+$B$19*$B$22*(1-EXP(-K295/$B$22))+$B$20*$B$23*(1-EXP(-K295/$B$23)))*$C$7</f>
        <v>2.04912390271181E-013</v>
      </c>
      <c r="P295" s="64" t="n">
        <f aca="false">$D$9*(1-EXP(-K295/$D$9))*$C$9</f>
        <v>2.36561263722583E-012</v>
      </c>
      <c r="Q295" s="65" t="n">
        <f aca="false">$D$8*(1-EXP(-K295/$D$8))*$C$8</f>
        <v>3.63595774713876E-011</v>
      </c>
      <c r="R295" s="66" t="n">
        <f aca="false">$B$13-K295</f>
        <v>211</v>
      </c>
      <c r="S295" s="67" t="n">
        <f aca="false">VLOOKUP($R295,$K$6:$Q$506,5)/$C$26</f>
        <v>0.511497403782487</v>
      </c>
      <c r="T295" s="68" t="n">
        <f aca="false">VLOOKUP($R295,$K$6:$Q$506,6)/$C$26</f>
        <v>7.55598010653311</v>
      </c>
      <c r="U295" s="69" t="n">
        <f aca="false">VLOOKUP($R295,$K$6:$Q$506,7)/$C$26</f>
        <v>106.919635983478</v>
      </c>
      <c r="V295" s="28" t="s">
        <v>413</v>
      </c>
      <c r="W295" s="78" t="n">
        <f aca="false">G295*S295+H295*T295+I295*U295</f>
        <v>0</v>
      </c>
      <c r="X295" s="25"/>
      <c r="Y295" s="25"/>
      <c r="Z295" s="25"/>
    </row>
    <row r="296" customFormat="false" ht="15.75" hidden="false" customHeight="false" outlineLevel="0" collapsed="false">
      <c r="A296" s="25"/>
      <c r="B296" s="25"/>
      <c r="C296" s="25"/>
      <c r="D296" s="25"/>
      <c r="E296" s="25"/>
      <c r="F296" s="28" t="s">
        <v>414</v>
      </c>
      <c r="G296" s="103" t="n">
        <v>0</v>
      </c>
      <c r="H296" s="76" t="n">
        <v>0</v>
      </c>
      <c r="I296" s="77" t="n">
        <v>0</v>
      </c>
      <c r="J296" s="25"/>
      <c r="K296" s="61" t="n">
        <v>290</v>
      </c>
      <c r="L296" s="62" t="n">
        <f aca="false">$B$17+$B$18*EXP(-K296/$B$21)+$B$19*EXP(-K296/$B$22)+$B$20*EXP(-K296/$B$23)</f>
        <v>0.324778581107419</v>
      </c>
      <c r="M296" s="63" t="n">
        <f aca="false">EXP(-K296/$D$9)</f>
        <v>2.12158793976602E-011</v>
      </c>
      <c r="N296" s="63" t="n">
        <f aca="false">EXP(-K296/$D$8)</f>
        <v>0.0699097287317348</v>
      </c>
      <c r="O296" s="64" t="n">
        <f aca="false">(K296*$B$17+$B$18*$B$21*(1-EXP(-K296/$B$21))+$B$19*$B$22*(1-EXP(-K296/$B$22))+$B$20*$B$23*(1-EXP(-K296/$B$23)))*$C$7</f>
        <v>2.05466330357593E-013</v>
      </c>
      <c r="P296" s="64" t="n">
        <f aca="false">$D$9*(1-EXP(-K296/$D$9))*$C$9</f>
        <v>2.36561263723027E-012</v>
      </c>
      <c r="Q296" s="65" t="n">
        <f aca="false">$D$8*(1-EXP(-K296/$D$8))*$C$8</f>
        <v>3.63847832146641E-011</v>
      </c>
      <c r="R296" s="66" t="n">
        <f aca="false">$B$13-K296</f>
        <v>210</v>
      </c>
      <c r="S296" s="67" t="n">
        <f aca="false">VLOOKUP($R296,$K$6:$Q$506,5)/$C$26</f>
        <v>0.509593942576008</v>
      </c>
      <c r="T296" s="68" t="n">
        <f aca="false">VLOOKUP($R296,$K$6:$Q$506,6)/$C$26</f>
        <v>7.55598009507358</v>
      </c>
      <c r="U296" s="69" t="n">
        <f aca="false">VLOOKUP($R296,$K$6:$Q$506,7)/$C$26</f>
        <v>106.753443804921</v>
      </c>
      <c r="V296" s="28" t="s">
        <v>414</v>
      </c>
      <c r="W296" s="78" t="n">
        <f aca="false">G296*S296+H296*T296+I296*U296</f>
        <v>0</v>
      </c>
      <c r="X296" s="25"/>
      <c r="Y296" s="25"/>
      <c r="Z296" s="25"/>
    </row>
    <row r="297" customFormat="false" ht="15.75" hidden="false" customHeight="false" outlineLevel="0" collapsed="false">
      <c r="A297" s="25"/>
      <c r="B297" s="25"/>
      <c r="C297" s="25"/>
      <c r="D297" s="25"/>
      <c r="E297" s="25"/>
      <c r="F297" s="28" t="s">
        <v>415</v>
      </c>
      <c r="G297" s="103" t="n">
        <v>0</v>
      </c>
      <c r="H297" s="76" t="n">
        <v>0</v>
      </c>
      <c r="I297" s="77" t="n">
        <v>0</v>
      </c>
      <c r="J297" s="25"/>
      <c r="K297" s="61" t="n">
        <v>291</v>
      </c>
      <c r="L297" s="62" t="n">
        <f aca="false">$B$17+$B$18*EXP(-K297/$B$21)+$B$19*EXP(-K297/$B$22)+$B$20*EXP(-K297/$B$23)</f>
        <v>0.324503945178567</v>
      </c>
      <c r="M297" s="63" t="n">
        <f aca="false">EXP(-K297/$D$9)</f>
        <v>1.94920008146633E-011</v>
      </c>
      <c r="N297" s="63" t="n">
        <f aca="false">EXP(-K297/$D$8)</f>
        <v>0.0692712881780542</v>
      </c>
      <c r="O297" s="64" t="n">
        <f aca="false">(K297*$B$17+$B$18*$B$21*(1-EXP(-K297/$B$21))+$B$19*$B$22*(1-EXP(-K297/$B$22))+$B$20*$B$23*(1-EXP(-K297/$B$23)))*$C$7</f>
        <v>2.06019801572954E-013</v>
      </c>
      <c r="P297" s="64" t="n">
        <f aca="false">$D$9*(1-EXP(-K297/$D$9))*$C$9</f>
        <v>2.36561263723435E-012</v>
      </c>
      <c r="Q297" s="65" t="n">
        <f aca="false">$D$8*(1-EXP(-K297/$D$8))*$C$8</f>
        <v>3.64097587701115E-011</v>
      </c>
      <c r="R297" s="66" t="n">
        <f aca="false">$B$13-K297</f>
        <v>209</v>
      </c>
      <c r="S297" s="67" t="n">
        <f aca="false">VLOOKUP($R297,$K$6:$Q$506,5)/$C$26</f>
        <v>0.507688531059114</v>
      </c>
      <c r="T297" s="68" t="n">
        <f aca="false">VLOOKUP($R297,$K$6:$Q$506,6)/$C$26</f>
        <v>7.55598008260056</v>
      </c>
      <c r="U297" s="69" t="n">
        <f aca="false">VLOOKUP($R297,$K$6:$Q$506,7)/$C$26</f>
        <v>106.58571991201</v>
      </c>
      <c r="V297" s="28" t="s">
        <v>415</v>
      </c>
      <c r="W297" s="78" t="n">
        <f aca="false">G297*S297+H297*T297+I297*U297</f>
        <v>0</v>
      </c>
      <c r="X297" s="25"/>
      <c r="Y297" s="25"/>
      <c r="Z297" s="25"/>
    </row>
    <row r="298" customFormat="false" ht="15.75" hidden="false" customHeight="false" outlineLevel="0" collapsed="false">
      <c r="A298" s="25"/>
      <c r="B298" s="25"/>
      <c r="C298" s="25"/>
      <c r="D298" s="25"/>
      <c r="E298" s="25"/>
      <c r="F298" s="28" t="s">
        <v>416</v>
      </c>
      <c r="G298" s="103" t="n">
        <v>0</v>
      </c>
      <c r="H298" s="76" t="n">
        <v>0</v>
      </c>
      <c r="I298" s="77" t="n">
        <v>0</v>
      </c>
      <c r="J298" s="25"/>
      <c r="K298" s="61" t="n">
        <v>292</v>
      </c>
      <c r="L298" s="62" t="n">
        <f aca="false">$B$17+$B$18*EXP(-K298/$B$21)+$B$19*EXP(-K298/$B$22)+$B$20*EXP(-K298/$B$23)</f>
        <v>0.324230071373244</v>
      </c>
      <c r="M298" s="63" t="n">
        <f aca="false">EXP(-K298/$D$9)</f>
        <v>1.79081945479353E-011</v>
      </c>
      <c r="N298" s="63" t="n">
        <f aca="false">EXP(-K298/$D$8)</f>
        <v>0.0686386780910051</v>
      </c>
      <c r="O298" s="64" t="n">
        <f aca="false">(K298*$B$17+$B$18*$B$21*(1-EXP(-K298/$B$21))+$B$19*$B$22*(1-EXP(-K298/$B$22))+$B$20*$B$23*(1-EXP(-K298/$B$23)))*$C$7</f>
        <v>2.06572805219807E-013</v>
      </c>
      <c r="P298" s="64" t="n">
        <f aca="false">$D$9*(1-EXP(-K298/$D$9))*$C$9</f>
        <v>2.36561263723809E-012</v>
      </c>
      <c r="Q298" s="65" t="n">
        <f aca="false">$D$8*(1-EXP(-K298/$D$8))*$C$8</f>
        <v>3.6434506239887E-011</v>
      </c>
      <c r="R298" s="66" t="n">
        <f aca="false">$B$13-K298</f>
        <v>208</v>
      </c>
      <c r="S298" s="67" t="n">
        <f aca="false">VLOOKUP($R298,$K$6:$Q$506,5)/$C$26</f>
        <v>0.505781160894198</v>
      </c>
      <c r="T298" s="68" t="n">
        <f aca="false">VLOOKUP($R298,$K$6:$Q$506,6)/$C$26</f>
        <v>7.55598006902443</v>
      </c>
      <c r="U298" s="69" t="n">
        <f aca="false">VLOOKUP($R298,$K$6:$Q$506,7)/$C$26</f>
        <v>106.416450187659</v>
      </c>
      <c r="V298" s="28" t="s">
        <v>416</v>
      </c>
      <c r="W298" s="78" t="n">
        <f aca="false">G298*S298+H298*T298+I298*U298</f>
        <v>0</v>
      </c>
      <c r="X298" s="25"/>
      <c r="Y298" s="25"/>
      <c r="Z298" s="25"/>
    </row>
    <row r="299" customFormat="false" ht="15.75" hidden="false" customHeight="false" outlineLevel="0" collapsed="false">
      <c r="A299" s="25"/>
      <c r="B299" s="25"/>
      <c r="C299" s="25"/>
      <c r="D299" s="25"/>
      <c r="E299" s="25"/>
      <c r="F299" s="28" t="s">
        <v>417</v>
      </c>
      <c r="G299" s="103" t="n">
        <v>0</v>
      </c>
      <c r="H299" s="76" t="n">
        <v>0</v>
      </c>
      <c r="I299" s="77" t="n">
        <v>0</v>
      </c>
      <c r="J299" s="25"/>
      <c r="K299" s="61" t="n">
        <v>293</v>
      </c>
      <c r="L299" s="62" t="n">
        <f aca="false">$B$17+$B$18*EXP(-K299/$B$21)+$B$19*EXP(-K299/$B$22)+$B$20*EXP(-K299/$B$23)</f>
        <v>0.323956955961781</v>
      </c>
      <c r="M299" s="63" t="n">
        <f aca="false">EXP(-K299/$D$9)</f>
        <v>1.64530791382609E-011</v>
      </c>
      <c r="N299" s="63" t="n">
        <f aca="false">EXP(-K299/$D$8)</f>
        <v>0.0680118452246886</v>
      </c>
      <c r="O299" s="64" t="n">
        <f aca="false">(K299*$B$17+$B$18*$B$21*(1-EXP(-K299/$B$21))+$B$19*$B$22*(1-EXP(-K299/$B$22))+$B$20*$B$23*(1-EXP(-K299/$B$23)))*$C$7</f>
        <v>2.07125342594287E-013</v>
      </c>
      <c r="P299" s="64" t="n">
        <f aca="false">$D$9*(1-EXP(-K299/$D$9))*$C$9</f>
        <v>2.36561263724153E-012</v>
      </c>
      <c r="Q299" s="65" t="n">
        <f aca="false">$D$8*(1-EXP(-K299/$D$8))*$C$8</f>
        <v>3.64590277069502E-011</v>
      </c>
      <c r="R299" s="66" t="n">
        <f aca="false">$B$13-K299</f>
        <v>207</v>
      </c>
      <c r="S299" s="67" t="n">
        <f aca="false">VLOOKUP($R299,$K$6:$Q$506,5)/$C$26</f>
        <v>0.503871823628533</v>
      </c>
      <c r="T299" s="68" t="n">
        <f aca="false">VLOOKUP($R299,$K$6:$Q$506,6)/$C$26</f>
        <v>7.55598005424762</v>
      </c>
      <c r="U299" s="69" t="n">
        <f aca="false">VLOOKUP($R299,$K$6:$Q$506,7)/$C$26</f>
        <v>106.245620384676</v>
      </c>
      <c r="V299" s="28" t="s">
        <v>417</v>
      </c>
      <c r="W299" s="78" t="n">
        <f aca="false">G299*S299+H299*T299+I299*U299</f>
        <v>0</v>
      </c>
      <c r="X299" s="25"/>
      <c r="Y299" s="25"/>
      <c r="Z299" s="25"/>
    </row>
    <row r="300" customFormat="false" ht="15.75" hidden="false" customHeight="false" outlineLevel="0" collapsed="false">
      <c r="A300" s="25"/>
      <c r="B300" s="25"/>
      <c r="C300" s="25"/>
      <c r="D300" s="25"/>
      <c r="E300" s="25"/>
      <c r="F300" s="28" t="s">
        <v>418</v>
      </c>
      <c r="G300" s="103" t="n">
        <v>0</v>
      </c>
      <c r="H300" s="76" t="n">
        <v>0</v>
      </c>
      <c r="I300" s="77" t="n">
        <v>0</v>
      </c>
      <c r="J300" s="25"/>
      <c r="K300" s="61" t="n">
        <v>294</v>
      </c>
      <c r="L300" s="62" t="n">
        <f aca="false">$B$17+$B$18*EXP(-K300/$B$21)+$B$19*EXP(-K300/$B$22)+$B$20*EXP(-K300/$B$23)</f>
        <v>0.323684595272541</v>
      </c>
      <c r="M300" s="63" t="n">
        <f aca="false">EXP(-K300/$D$9)</f>
        <v>1.5116197917399E-011</v>
      </c>
      <c r="N300" s="63" t="n">
        <f aca="false">EXP(-K300/$D$8)</f>
        <v>0.0673907368194664</v>
      </c>
      <c r="O300" s="64" t="n">
        <f aca="false">(K300*$B$17+$B$18*$B$21*(1-EXP(-K300/$B$21))+$B$19*$B$22*(1-EXP(-K300/$B$22))+$B$20*$B$23*(1-EXP(-K300/$B$23)))*$C$7</f>
        <v>2.07677414986218E-013</v>
      </c>
      <c r="P300" s="64" t="n">
        <f aca="false">$D$9*(1-EXP(-K300/$D$9))*$C$9</f>
        <v>2.3656126372447E-012</v>
      </c>
      <c r="Q300" s="65" t="n">
        <f aca="false">$D$8*(1-EXP(-K300/$D$8))*$C$8</f>
        <v>3.64833252352385E-011</v>
      </c>
      <c r="R300" s="66" t="n">
        <f aca="false">$B$13-K300</f>
        <v>206</v>
      </c>
      <c r="S300" s="67" t="n">
        <f aca="false">VLOOKUP($R300,$K$6:$Q$506,5)/$C$26</f>
        <v>0.501960510691372</v>
      </c>
      <c r="T300" s="68" t="n">
        <f aca="false">VLOOKUP($R300,$K$6:$Q$506,6)/$C$26</f>
        <v>7.55598003816394</v>
      </c>
      <c r="U300" s="69" t="n">
        <f aca="false">VLOOKUP($R300,$K$6:$Q$506,7)/$C$26</f>
        <v>106.073216124557</v>
      </c>
      <c r="V300" s="28" t="s">
        <v>418</v>
      </c>
      <c r="W300" s="78" t="n">
        <f aca="false">G300*S300+H300*T300+I300*U300</f>
        <v>0</v>
      </c>
      <c r="X300" s="25"/>
      <c r="Y300" s="25"/>
      <c r="Z300" s="25"/>
    </row>
    <row r="301" customFormat="false" ht="15.75" hidden="false" customHeight="false" outlineLevel="0" collapsed="false">
      <c r="A301" s="25"/>
      <c r="B301" s="25"/>
      <c r="C301" s="25"/>
      <c r="D301" s="25"/>
      <c r="E301" s="25"/>
      <c r="F301" s="28" t="s">
        <v>419</v>
      </c>
      <c r="G301" s="103" t="n">
        <v>0</v>
      </c>
      <c r="H301" s="76" t="n">
        <v>0</v>
      </c>
      <c r="I301" s="77" t="n">
        <v>0</v>
      </c>
      <c r="J301" s="25"/>
      <c r="K301" s="61" t="n">
        <v>295</v>
      </c>
      <c r="L301" s="62" t="n">
        <f aca="false">$B$17+$B$18*EXP(-K301/$B$21)+$B$19*EXP(-K301/$B$22)+$B$20*EXP(-K301/$B$23)</f>
        <v>0.32341298569046</v>
      </c>
      <c r="M301" s="63" t="n">
        <f aca="false">EXP(-K301/$D$9)</f>
        <v>1.3887943864964E-011</v>
      </c>
      <c r="N301" s="63" t="n">
        <f aca="false">EXP(-K301/$D$8)</f>
        <v>0.0667753005975199</v>
      </c>
      <c r="O301" s="64" t="n">
        <f aca="false">(K301*$B$17+$B$18*$B$21*(1-EXP(-K301/$B$21))+$B$19*$B$22*(1-EXP(-K301/$B$22))+$B$20*$B$23*(1-EXP(-K301/$B$23)))*$C$7</f>
        <v>2.08229023679216E-013</v>
      </c>
      <c r="P301" s="64" t="n">
        <f aca="false">$D$9*(1-EXP(-K301/$D$9))*$C$9</f>
        <v>2.3656126372476E-012</v>
      </c>
      <c r="Q301" s="65" t="n">
        <f aca="false">$D$8*(1-EXP(-K301/$D$8))*$C$8</f>
        <v>3.65074008698406E-011</v>
      </c>
      <c r="R301" s="66" t="n">
        <f aca="false">$B$13-K301</f>
        <v>205</v>
      </c>
      <c r="S301" s="67" t="n">
        <f aca="false">VLOOKUP($R301,$K$6:$Q$506,5)/$C$26</f>
        <v>0.50004721339097</v>
      </c>
      <c r="T301" s="68" t="n">
        <f aca="false">VLOOKUP($R301,$K$6:$Q$506,6)/$C$26</f>
        <v>7.55598002065782</v>
      </c>
      <c r="U301" s="69" t="n">
        <f aca="false">VLOOKUP($R301,$K$6:$Q$506,7)/$C$26</f>
        <v>105.899222896278</v>
      </c>
      <c r="V301" s="28" t="s">
        <v>419</v>
      </c>
      <c r="W301" s="78" t="n">
        <f aca="false">G301*S301+H301*T301+I301*U301</f>
        <v>0</v>
      </c>
      <c r="X301" s="25"/>
      <c r="Y301" s="25"/>
      <c r="Z301" s="25"/>
    </row>
    <row r="302" customFormat="false" ht="15.75" hidden="false" customHeight="false" outlineLevel="0" collapsed="false">
      <c r="A302" s="25"/>
      <c r="B302" s="25"/>
      <c r="C302" s="25"/>
      <c r="D302" s="25"/>
      <c r="E302" s="25"/>
      <c r="F302" s="28" t="s">
        <v>420</v>
      </c>
      <c r="G302" s="103" t="n">
        <v>0</v>
      </c>
      <c r="H302" s="76" t="n">
        <v>0</v>
      </c>
      <c r="I302" s="77" t="n">
        <v>0</v>
      </c>
      <c r="J302" s="25"/>
      <c r="K302" s="61" t="n">
        <v>296</v>
      </c>
      <c r="L302" s="62" t="n">
        <f aca="false">$B$17+$B$18*EXP(-K302/$B$21)+$B$19*EXP(-K302/$B$22)+$B$20*EXP(-K302/$B$23)</f>
        <v>0.323142123655625</v>
      </c>
      <c r="M302" s="63" t="n">
        <f aca="false">EXP(-K302/$D$9)</f>
        <v>1.2759490570998E-011</v>
      </c>
      <c r="N302" s="63" t="n">
        <f aca="false">EXP(-K302/$D$8)</f>
        <v>0.0661654847584504</v>
      </c>
      <c r="O302" s="64" t="n">
        <f aca="false">(K302*$B$17+$B$18*$B$21*(1-EXP(-K302/$B$21))+$B$19*$B$22*(1-EXP(-K302/$B$22))+$B$20*$B$23*(1-EXP(-K302/$B$23)))*$C$7</f>
        <v>2.08780169950777E-013</v>
      </c>
      <c r="P302" s="64" t="n">
        <f aca="false">$D$9*(1-EXP(-K302/$D$9))*$C$9</f>
        <v>2.36561263725027E-012</v>
      </c>
      <c r="Q302" s="65" t="n">
        <f aca="false">$D$8*(1-EXP(-K302/$D$8))*$C$8</f>
        <v>3.65312566371686E-011</v>
      </c>
      <c r="R302" s="66" t="n">
        <f aca="false">$B$13-K302</f>
        <v>204</v>
      </c>
      <c r="S302" s="67" t="n">
        <f aca="false">VLOOKUP($R302,$K$6:$Q$506,5)/$C$26</f>
        <v>0.49813192291152</v>
      </c>
      <c r="T302" s="68" t="n">
        <f aca="false">VLOOKUP($R302,$K$6:$Q$506,6)/$C$26</f>
        <v>7.55598000160345</v>
      </c>
      <c r="U302" s="69" t="n">
        <f aca="false">VLOOKUP($R302,$K$6:$Q$506,7)/$C$26</f>
        <v>105.723626055076</v>
      </c>
      <c r="V302" s="28" t="s">
        <v>420</v>
      </c>
      <c r="W302" s="78" t="n">
        <f aca="false">G302*S302+H302*T302+I302*U302</f>
        <v>0</v>
      </c>
      <c r="X302" s="25"/>
      <c r="Y302" s="25"/>
      <c r="Z302" s="25"/>
    </row>
    <row r="303" customFormat="false" ht="15.75" hidden="false" customHeight="false" outlineLevel="0" collapsed="false">
      <c r="A303" s="25"/>
      <c r="B303" s="25"/>
      <c r="C303" s="25"/>
      <c r="D303" s="25"/>
      <c r="E303" s="25"/>
      <c r="F303" s="28" t="s">
        <v>421</v>
      </c>
      <c r="G303" s="103" t="n">
        <v>0</v>
      </c>
      <c r="H303" s="76" t="n">
        <v>0</v>
      </c>
      <c r="I303" s="77" t="n">
        <v>0</v>
      </c>
      <c r="J303" s="25"/>
      <c r="K303" s="61" t="n">
        <v>297</v>
      </c>
      <c r="L303" s="62" t="n">
        <f aca="false">$B$17+$B$18*EXP(-K303/$B$21)+$B$19*EXP(-K303/$B$22)+$B$20*EXP(-K303/$B$23)</f>
        <v>0.322872005661896</v>
      </c>
      <c r="M303" s="63" t="n">
        <f aca="false">EXP(-K303/$D$9)</f>
        <v>1.17227288081214E-011</v>
      </c>
      <c r="N303" s="63" t="n">
        <f aca="false">EXP(-K303/$D$8)</f>
        <v>0.0655612379749186</v>
      </c>
      <c r="O303" s="64" t="n">
        <f aca="false">(K303*$B$17+$B$18*$B$21*(1-EXP(-K303/$B$21))+$B$19*$B$22*(1-EXP(-K303/$B$22))+$B$20*$B$23*(1-EXP(-K303/$B$23)))*$C$7</f>
        <v>2.09330855072378E-013</v>
      </c>
      <c r="P303" s="64" t="n">
        <f aca="false">$D$9*(1-EXP(-K303/$D$9))*$C$9</f>
        <v>2.36561263725272E-012</v>
      </c>
      <c r="Q303" s="65" t="n">
        <f aca="false">$D$8*(1-EXP(-K303/$D$8))*$C$8</f>
        <v>3.65548945451288E-011</v>
      </c>
      <c r="R303" s="66" t="n">
        <f aca="false">$B$13-K303</f>
        <v>203</v>
      </c>
      <c r="S303" s="67" t="n">
        <f aca="false">VLOOKUP($R303,$K$6:$Q$506,5)/$C$26</f>
        <v>0.496214630310014</v>
      </c>
      <c r="T303" s="68" t="n">
        <f aca="false">VLOOKUP($R303,$K$6:$Q$506,6)/$C$26</f>
        <v>7.55597998086391</v>
      </c>
      <c r="U303" s="69" t="n">
        <f aca="false">VLOOKUP($R303,$K$6:$Q$506,7)/$C$26</f>
        <v>105.54641082121</v>
      </c>
      <c r="V303" s="28" t="s">
        <v>421</v>
      </c>
      <c r="W303" s="78" t="n">
        <f aca="false">G303*S303+H303*T303+I303*U303</f>
        <v>0</v>
      </c>
      <c r="X303" s="25"/>
      <c r="Y303" s="25"/>
      <c r="Z303" s="25"/>
    </row>
    <row r="304" customFormat="false" ht="15.75" hidden="false" customHeight="false" outlineLevel="0" collapsed="false">
      <c r="A304" s="25"/>
      <c r="B304" s="25"/>
      <c r="C304" s="25"/>
      <c r="D304" s="25"/>
      <c r="E304" s="25"/>
      <c r="F304" s="28" t="s">
        <v>422</v>
      </c>
      <c r="G304" s="103" t="n">
        <v>0</v>
      </c>
      <c r="H304" s="76" t="n">
        <v>0</v>
      </c>
      <c r="I304" s="77" t="n">
        <v>0</v>
      </c>
      <c r="J304" s="25"/>
      <c r="K304" s="61" t="n">
        <v>298</v>
      </c>
      <c r="L304" s="62" t="n">
        <f aca="false">$B$17+$B$18*EXP(-K304/$B$21)+$B$19*EXP(-K304/$B$22)+$B$20*EXP(-K304/$B$23)</f>
        <v>0.322602628255559</v>
      </c>
      <c r="M304" s="63" t="n">
        <f aca="false">EXP(-K304/$D$9)</f>
        <v>1.07702082574611E-011</v>
      </c>
      <c r="N304" s="63" t="n">
        <f aca="false">EXP(-K304/$D$8)</f>
        <v>0.0649625093883251</v>
      </c>
      <c r="O304" s="64" t="n">
        <f aca="false">(K304*$B$17+$B$18*$B$21*(1-EXP(-K304/$B$21))+$B$19*$B$22*(1-EXP(-K304/$B$22))+$B$20*$B$23*(1-EXP(-K304/$B$23)))*$C$7</f>
        <v>2.09881080309559E-013</v>
      </c>
      <c r="P304" s="64" t="n">
        <f aca="false">$D$9*(1-EXP(-K304/$D$9))*$C$9</f>
        <v>2.36561263725498E-012</v>
      </c>
      <c r="Q304" s="65" t="n">
        <f aca="false">$D$8*(1-EXP(-K304/$D$8))*$C$8</f>
        <v>3.65783165832907E-011</v>
      </c>
      <c r="R304" s="66" t="n">
        <f aca="false">$B$13-K304</f>
        <v>202</v>
      </c>
      <c r="S304" s="67" t="n">
        <f aca="false">VLOOKUP($R304,$K$6:$Q$506,5)/$C$26</f>
        <v>0.494295326513005</v>
      </c>
      <c r="T304" s="68" t="n">
        <f aca="false">VLOOKUP($R304,$K$6:$Q$506,6)/$C$26</f>
        <v>7.55597995829015</v>
      </c>
      <c r="U304" s="69" t="n">
        <f aca="false">VLOOKUP($R304,$K$6:$Q$506,7)/$C$26</f>
        <v>105.367562278726</v>
      </c>
      <c r="V304" s="28" t="s">
        <v>422</v>
      </c>
      <c r="W304" s="78" t="n">
        <f aca="false">G304*S304+H304*T304+I304*U304</f>
        <v>0</v>
      </c>
      <c r="X304" s="25"/>
      <c r="Y304" s="25"/>
      <c r="Z304" s="25"/>
    </row>
    <row r="305" customFormat="false" ht="15.75" hidden="false" customHeight="false" outlineLevel="0" collapsed="false">
      <c r="A305" s="25"/>
      <c r="B305" s="25"/>
      <c r="C305" s="25"/>
      <c r="D305" s="25"/>
      <c r="E305" s="25"/>
      <c r="F305" s="28" t="s">
        <v>423</v>
      </c>
      <c r="G305" s="103" t="n">
        <v>0</v>
      </c>
      <c r="H305" s="76" t="n">
        <v>0</v>
      </c>
      <c r="I305" s="77" t="n">
        <v>0</v>
      </c>
      <c r="J305" s="25"/>
      <c r="K305" s="61" t="n">
        <v>299</v>
      </c>
      <c r="L305" s="62" t="n">
        <f aca="false">$B$17+$B$18*EXP(-K305/$B$21)+$B$19*EXP(-K305/$B$22)+$B$20*EXP(-K305/$B$23)</f>
        <v>0.32233398803402</v>
      </c>
      <c r="M305" s="63" t="n">
        <f aca="false">EXP(-K305/$D$9)</f>
        <v>9.89508396958912E-012</v>
      </c>
      <c r="N305" s="63" t="n">
        <f aca="false">EXP(-K305/$D$8)</f>
        <v>0.064369248604529</v>
      </c>
      <c r="O305" s="64" t="n">
        <f aca="false">(K305*$B$17+$B$18*$B$21*(1-EXP(-K305/$B$21))+$B$19*$B$22*(1-EXP(-K305/$B$22))+$B$20*$B$23*(1-EXP(-K305/$B$23)))*$C$7</f>
        <v>2.10430846922021E-013</v>
      </c>
      <c r="P305" s="64" t="n">
        <f aca="false">$D$9*(1-EXP(-K305/$D$9))*$C$9</f>
        <v>2.36561263725705E-012</v>
      </c>
      <c r="Q305" s="65" t="n">
        <f aca="false">$D$8*(1-EXP(-K305/$D$8))*$C$8</f>
        <v>3.66015247230541E-011</v>
      </c>
      <c r="R305" s="66" t="n">
        <f aca="false">$B$13-K305</f>
        <v>201</v>
      </c>
      <c r="S305" s="67" t="n">
        <f aca="false">VLOOKUP($R305,$K$6:$Q$506,5)/$C$26</f>
        <v>0.492374002313293</v>
      </c>
      <c r="T305" s="68" t="n">
        <f aca="false">VLOOKUP($R305,$K$6:$Q$506,6)/$C$26</f>
        <v>7.55597993371997</v>
      </c>
      <c r="U305" s="69" t="n">
        <f aca="false">VLOOKUP($R305,$K$6:$Q$506,7)/$C$26</f>
        <v>105.187065374192</v>
      </c>
      <c r="V305" s="28" t="s">
        <v>423</v>
      </c>
      <c r="W305" s="78" t="n">
        <f aca="false">G305*S305+H305*T305+I305*U305</f>
        <v>0</v>
      </c>
      <c r="X305" s="25"/>
      <c r="Y305" s="25"/>
      <c r="Z305" s="25"/>
    </row>
    <row r="306" customFormat="false" ht="15.75" hidden="false" customHeight="false" outlineLevel="0" collapsed="false">
      <c r="A306" s="25"/>
      <c r="B306" s="25"/>
      <c r="C306" s="25"/>
      <c r="D306" s="25"/>
      <c r="E306" s="25"/>
      <c r="F306" s="28" t="s">
        <v>424</v>
      </c>
      <c r="G306" s="103" t="n">
        <v>0</v>
      </c>
      <c r="H306" s="76" t="n">
        <v>0</v>
      </c>
      <c r="I306" s="77" t="n">
        <v>0</v>
      </c>
      <c r="J306" s="25"/>
      <c r="K306" s="61" t="n">
        <v>300</v>
      </c>
      <c r="L306" s="62" t="n">
        <f aca="false">$B$17+$B$18*EXP(-K306/$B$21)+$B$19*EXP(-K306/$B$22)+$B$20*EXP(-K306/$B$23)</f>
        <v>0.322066081644529</v>
      </c>
      <c r="M306" s="63" t="n">
        <f aca="false">EXP(-K306/$D$9)</f>
        <v>9.09106717573362E-012</v>
      </c>
      <c r="N306" s="63" t="n">
        <f aca="false">EXP(-K306/$D$8)</f>
        <v>0.0637814056896069</v>
      </c>
      <c r="O306" s="64" t="n">
        <f aca="false">(K306*$B$17+$B$18*$B$21*(1-EXP(-K306/$B$21))+$B$19*$B$22*(1-EXP(-K306/$B$22))+$B$20*$B$23*(1-EXP(-K306/$B$23)))*$C$7</f>
        <v>2.10980156163701E-013</v>
      </c>
      <c r="P306" s="64" t="n">
        <f aca="false">$D$9*(1-EXP(-K306/$D$9))*$C$9</f>
        <v>2.36561263725895E-012</v>
      </c>
      <c r="Q306" s="65" t="n">
        <f aca="false">$D$8*(1-EXP(-K306/$D$8))*$C$8</f>
        <v>3.66245209178154E-011</v>
      </c>
      <c r="R306" s="66" t="n">
        <f aca="false">$B$13-K306</f>
        <v>200</v>
      </c>
      <c r="S306" s="67" t="n">
        <f aca="false">VLOOKUP($R306,$K$6:$Q$506,5)/$C$26</f>
        <v>0.49045064836651</v>
      </c>
      <c r="T306" s="68" t="n">
        <f aca="false">VLOOKUP($R306,$K$6:$Q$506,6)/$C$26</f>
        <v>7.55597990697679</v>
      </c>
      <c r="U306" s="69" t="n">
        <f aca="false">VLOOKUP($R306,$K$6:$Q$506,7)/$C$26</f>
        <v>105.004904915441</v>
      </c>
      <c r="V306" s="28" t="s">
        <v>424</v>
      </c>
      <c r="W306" s="78" t="n">
        <f aca="false">G306*S306+H306*T306+I306*U306</f>
        <v>0</v>
      </c>
      <c r="X306" s="25"/>
      <c r="Y306" s="25"/>
      <c r="Z306" s="25"/>
    </row>
    <row r="307" customFormat="false" ht="15.75" hidden="false" customHeight="false" outlineLevel="0" collapsed="false">
      <c r="A307" s="25"/>
      <c r="B307" s="25"/>
      <c r="C307" s="25"/>
      <c r="D307" s="25"/>
      <c r="E307" s="25"/>
      <c r="F307" s="28" t="s">
        <v>425</v>
      </c>
      <c r="G307" s="103" t="n">
        <v>0</v>
      </c>
      <c r="H307" s="76" t="n">
        <v>0</v>
      </c>
      <c r="I307" s="77" t="n">
        <v>0</v>
      </c>
      <c r="J307" s="25"/>
      <c r="K307" s="61" t="n">
        <v>301</v>
      </c>
      <c r="L307" s="62" t="n">
        <f aca="false">$B$17+$B$18*EXP(-K307/$B$21)+$B$19*EXP(-K307/$B$22)+$B$20*EXP(-K307/$B$23)</f>
        <v>0.321798905782944</v>
      </c>
      <c r="M307" s="63" t="n">
        <f aca="false">EXP(-K307/$D$9)</f>
        <v>8.3523800957834E-012</v>
      </c>
      <c r="N307" s="63" t="n">
        <f aca="false">EXP(-K307/$D$8)</f>
        <v>0.0631989311656497</v>
      </c>
      <c r="O307" s="64" t="n">
        <f aca="false">(K307*$B$17+$B$18*$B$21*(1-EXP(-K307/$B$21))+$B$19*$B$22*(1-EXP(-K307/$B$22))+$B$20*$B$23*(1-EXP(-K307/$B$23)))*$C$7</f>
        <v>2.11529009282866E-013</v>
      </c>
      <c r="P307" s="64" t="n">
        <f aca="false">$D$9*(1-EXP(-K307/$D$9))*$C$9</f>
        <v>2.3656126372607E-012</v>
      </c>
      <c r="Q307" s="65" t="n">
        <f aca="false">$D$8*(1-EXP(-K307/$D$8))*$C$8</f>
        <v>3.6647307103132E-011</v>
      </c>
      <c r="R307" s="66" t="n">
        <f aca="false">$B$13-K307</f>
        <v>199</v>
      </c>
      <c r="S307" s="67" t="n">
        <f aca="false">VLOOKUP($R307,$K$6:$Q$506,5)/$C$26</f>
        <v>0.488525255187616</v>
      </c>
      <c r="T307" s="68" t="n">
        <f aca="false">VLOOKUP($R307,$K$6:$Q$506,6)/$C$26</f>
        <v>7.55597987786844</v>
      </c>
      <c r="U307" s="69" t="n">
        <f aca="false">VLOOKUP($R307,$K$6:$Q$506,7)/$C$26</f>
        <v>104.821065570282</v>
      </c>
      <c r="V307" s="28" t="s">
        <v>425</v>
      </c>
      <c r="W307" s="78" t="n">
        <f aca="false">G307*S307+H307*T307+I307*U307</f>
        <v>0</v>
      </c>
      <c r="X307" s="25"/>
      <c r="Y307" s="25"/>
      <c r="Z307" s="25"/>
    </row>
    <row r="308" customFormat="false" ht="15.75" hidden="false" customHeight="false" outlineLevel="0" collapsed="false">
      <c r="A308" s="25"/>
      <c r="B308" s="25"/>
      <c r="C308" s="25"/>
      <c r="D308" s="25"/>
      <c r="E308" s="25"/>
      <c r="F308" s="28" t="s">
        <v>426</v>
      </c>
      <c r="G308" s="103" t="n">
        <v>0</v>
      </c>
      <c r="H308" s="76" t="n">
        <v>0</v>
      </c>
      <c r="I308" s="77" t="n">
        <v>0</v>
      </c>
      <c r="J308" s="25"/>
      <c r="K308" s="61" t="n">
        <v>302</v>
      </c>
      <c r="L308" s="62" t="n">
        <f aca="false">$B$17+$B$18*EXP(-K308/$B$21)+$B$19*EXP(-K308/$B$22)+$B$20*EXP(-K308/$B$23)</f>
        <v>0.32153245719252</v>
      </c>
      <c r="M308" s="63" t="n">
        <f aca="false">EXP(-K308/$D$9)</f>
        <v>7.67371441833053E-012</v>
      </c>
      <c r="N308" s="63" t="n">
        <f aca="false">EXP(-K308/$D$8)</f>
        <v>0.0626217760065981</v>
      </c>
      <c r="O308" s="64" t="n">
        <f aca="false">(K308*$B$17+$B$18*$B$21*(1-EXP(-K308/$B$21))+$B$19*$B$22*(1-EXP(-K308/$B$22))+$B$20*$B$23*(1-EXP(-K308/$B$23)))*$C$7</f>
        <v>2.12077407522187E-013</v>
      </c>
      <c r="P308" s="64" t="n">
        <f aca="false">$D$9*(1-EXP(-K308/$D$9))*$C$9</f>
        <v>2.3656126372623E-012</v>
      </c>
      <c r="Q308" s="65" t="n">
        <f aca="false">$D$8*(1-EXP(-K308/$D$8))*$C$8</f>
        <v>3.66698851968849E-011</v>
      </c>
      <c r="R308" s="66" t="n">
        <f aca="false">$B$13-K308</f>
        <v>198</v>
      </c>
      <c r="S308" s="67" t="n">
        <f aca="false">VLOOKUP($R308,$K$6:$Q$506,5)/$C$26</f>
        <v>0.486597813147295</v>
      </c>
      <c r="T308" s="68" t="n">
        <f aca="false">VLOOKUP($R308,$K$6:$Q$506,6)/$C$26</f>
        <v>7.55597984618573</v>
      </c>
      <c r="U308" s="69" t="n">
        <f aca="false">VLOOKUP($R308,$K$6:$Q$506,7)/$C$26</f>
        <v>104.635531865217</v>
      </c>
      <c r="V308" s="28" t="s">
        <v>426</v>
      </c>
      <c r="W308" s="78" t="n">
        <f aca="false">G308*S308+H308*T308+I308*U308</f>
        <v>0</v>
      </c>
      <c r="X308" s="25"/>
      <c r="Y308" s="25"/>
      <c r="Z308" s="25"/>
    </row>
    <row r="309" customFormat="false" ht="15.75" hidden="false" customHeight="false" outlineLevel="0" collapsed="false">
      <c r="A309" s="25"/>
      <c r="B309" s="25"/>
      <c r="C309" s="25"/>
      <c r="D309" s="25"/>
      <c r="E309" s="25"/>
      <c r="F309" s="28" t="s">
        <v>427</v>
      </c>
      <c r="G309" s="103" t="n">
        <v>0</v>
      </c>
      <c r="H309" s="76" t="n">
        <v>0</v>
      </c>
      <c r="I309" s="77" t="n">
        <v>0</v>
      </c>
      <c r="J309" s="25"/>
      <c r="K309" s="61" t="n">
        <v>303</v>
      </c>
      <c r="L309" s="62" t="n">
        <f aca="false">$B$17+$B$18*EXP(-K309/$B$21)+$B$19*EXP(-K309/$B$22)+$B$20*EXP(-K309/$B$23)</f>
        <v>0.321266732662741</v>
      </c>
      <c r="M309" s="63" t="n">
        <f aca="false">EXP(-K309/$D$9)</f>
        <v>7.05019315438263E-012</v>
      </c>
      <c r="N309" s="63" t="n">
        <f aca="false">EXP(-K309/$D$8)</f>
        <v>0.0620498916341164</v>
      </c>
      <c r="O309" s="64" t="n">
        <f aca="false">(K309*$B$17+$B$18*$B$21*(1-EXP(-K309/$B$21))+$B$19*$B$22*(1-EXP(-K309/$B$22))+$B$20*$B$23*(1-EXP(-K309/$B$23)))*$C$7</f>
        <v>2.12625352118825E-013</v>
      </c>
      <c r="P309" s="64" t="n">
        <f aca="false">$D$9*(1-EXP(-K309/$D$9))*$C$9</f>
        <v>2.36561263726378E-012</v>
      </c>
      <c r="Q309" s="65" t="n">
        <f aca="false">$D$8*(1-EXP(-K309/$D$8))*$C$8</f>
        <v>3.66922570994403E-011</v>
      </c>
      <c r="R309" s="66" t="n">
        <f aca="false">$B$13-K309</f>
        <v>197</v>
      </c>
      <c r="S309" s="67" t="n">
        <f aca="false">VLOOKUP($R309,$K$6:$Q$506,5)/$C$26</f>
        <v>0.484668312468256</v>
      </c>
      <c r="T309" s="68" t="n">
        <f aca="false">VLOOKUP($R309,$K$6:$Q$506,6)/$C$26</f>
        <v>7.555979811701</v>
      </c>
      <c r="U309" s="69" t="n">
        <f aca="false">VLOOKUP($R309,$K$6:$Q$506,7)/$C$26</f>
        <v>104.448288184136</v>
      </c>
      <c r="V309" s="28" t="s">
        <v>427</v>
      </c>
      <c r="W309" s="78" t="n">
        <f aca="false">G309*S309+H309*T309+I309*U309</f>
        <v>0</v>
      </c>
      <c r="X309" s="25"/>
      <c r="Y309" s="25"/>
      <c r="Z309" s="25"/>
    </row>
    <row r="310" customFormat="false" ht="15.75" hidden="false" customHeight="false" outlineLevel="0" collapsed="false">
      <c r="A310" s="25"/>
      <c r="B310" s="25"/>
      <c r="C310" s="25"/>
      <c r="D310" s="25"/>
      <c r="E310" s="25"/>
      <c r="F310" s="28" t="s">
        <v>428</v>
      </c>
      <c r="G310" s="103" t="n">
        <v>0</v>
      </c>
      <c r="H310" s="76" t="n">
        <v>0</v>
      </c>
      <c r="I310" s="77" t="n">
        <v>0</v>
      </c>
      <c r="J310" s="25"/>
      <c r="K310" s="61" t="n">
        <v>304</v>
      </c>
      <c r="L310" s="62" t="n">
        <f aca="false">$B$17+$B$18*EXP(-K310/$B$21)+$B$19*EXP(-K310/$B$22)+$B$20*EXP(-K310/$B$23)</f>
        <v>0.321001729028175</v>
      </c>
      <c r="M310" s="63" t="n">
        <f aca="false">EXP(-K310/$D$9)</f>
        <v>6.47733559061967E-012</v>
      </c>
      <c r="N310" s="63" t="n">
        <f aca="false">EXP(-K310/$D$8)</f>
        <v>0.0614832299135035</v>
      </c>
      <c r="O310" s="64" t="n">
        <f aca="false">(K310*$B$17+$B$18*$B$21*(1-EXP(-K310/$B$21))+$B$19*$B$22*(1-EXP(-K310/$B$22))+$B$20*$B$23*(1-EXP(-K310/$B$23)))*$C$7</f>
        <v>2.13172844304506E-013</v>
      </c>
      <c r="P310" s="64" t="n">
        <f aca="false">$D$9*(1-EXP(-K310/$D$9))*$C$9</f>
        <v>2.36561263726513E-012</v>
      </c>
      <c r="Q310" s="65" t="n">
        <f aca="false">$D$8*(1-EXP(-K310/$D$8))*$C$8</f>
        <v>3.67144246938099E-011</v>
      </c>
      <c r="R310" s="66" t="n">
        <f aca="false">$B$13-K310</f>
        <v>196</v>
      </c>
      <c r="S310" s="67" t="n">
        <f aca="false">VLOOKUP($R310,$K$6:$Q$506,5)/$C$26</f>
        <v>0.48273674322143</v>
      </c>
      <c r="T310" s="68" t="n">
        <f aca="false">VLOOKUP($R310,$K$6:$Q$506,6)/$C$26</f>
        <v>7.55597977416642</v>
      </c>
      <c r="U310" s="69" t="n">
        <f aca="false">VLOOKUP($R310,$K$6:$Q$506,7)/$C$26</f>
        <v>104.259318767003</v>
      </c>
      <c r="V310" s="28" t="s">
        <v>428</v>
      </c>
      <c r="W310" s="78" t="n">
        <f aca="false">G310*S310+H310*T310+I310*U310</f>
        <v>0</v>
      </c>
      <c r="X310" s="25"/>
      <c r="Y310" s="25"/>
      <c r="Z310" s="25"/>
    </row>
    <row r="311" customFormat="false" ht="15.75" hidden="false" customHeight="false" outlineLevel="0" collapsed="false">
      <c r="A311" s="25"/>
      <c r="B311" s="25"/>
      <c r="C311" s="25"/>
      <c r="D311" s="25"/>
      <c r="E311" s="25"/>
      <c r="F311" s="28" t="s">
        <v>429</v>
      </c>
      <c r="G311" s="103" t="n">
        <v>0</v>
      </c>
      <c r="H311" s="76" t="n">
        <v>0</v>
      </c>
      <c r="I311" s="77" t="n">
        <v>0</v>
      </c>
      <c r="J311" s="25"/>
      <c r="K311" s="61" t="n">
        <v>305</v>
      </c>
      <c r="L311" s="62" t="n">
        <f aca="false">$B$17+$B$18*EXP(-K311/$B$21)+$B$19*EXP(-K311/$B$22)+$B$20*EXP(-K311/$B$23)</f>
        <v>0.320737443167359</v>
      </c>
      <c r="M311" s="63" t="n">
        <f aca="false">EXP(-K311/$D$9)</f>
        <v>5.95102509034482E-012</v>
      </c>
      <c r="N311" s="63" t="n">
        <f aca="false">EXP(-K311/$D$8)</f>
        <v>0.0609217431496416</v>
      </c>
      <c r="O311" s="64" t="n">
        <f aca="false">(K311*$B$17+$B$18*$B$21*(1-EXP(-K311/$B$21))+$B$19*$B$22*(1-EXP(-K311/$B$22))+$B$20*$B$23*(1-EXP(-K311/$B$23)))*$C$7</f>
        <v>2.13719885305594E-013</v>
      </c>
      <c r="P311" s="64" t="n">
        <f aca="false">$D$9*(1-EXP(-K311/$D$9))*$C$9</f>
        <v>2.36561263726638E-012</v>
      </c>
      <c r="Q311" s="65" t="n">
        <f aca="false">$D$8*(1-EXP(-K311/$D$8))*$C$8</f>
        <v>3.67363898458087E-011</v>
      </c>
      <c r="R311" s="66" t="n">
        <f aca="false">$B$13-K311</f>
        <v>195</v>
      </c>
      <c r="S311" s="67" t="n">
        <f aca="false">VLOOKUP($R311,$K$6:$Q$506,5)/$C$26</f>
        <v>0.48080309532206</v>
      </c>
      <c r="T311" s="68" t="n">
        <f aca="false">VLOOKUP($R311,$K$6:$Q$506,6)/$C$26</f>
        <v>7.55597973331228</v>
      </c>
      <c r="U311" s="69" t="n">
        <f aca="false">VLOOKUP($R311,$K$6:$Q$506,7)/$C$26</f>
        <v>104.068607708527</v>
      </c>
      <c r="V311" s="28" t="s">
        <v>429</v>
      </c>
      <c r="W311" s="78" t="n">
        <f aca="false">G311*S311+H311*T311+I311*U311</f>
        <v>0</v>
      </c>
      <c r="X311" s="25"/>
      <c r="Y311" s="25"/>
      <c r="Z311" s="25"/>
    </row>
    <row r="312" customFormat="false" ht="15.75" hidden="false" customHeight="false" outlineLevel="0" collapsed="false">
      <c r="A312" s="25"/>
      <c r="B312" s="25"/>
      <c r="C312" s="25"/>
      <c r="D312" s="25"/>
      <c r="E312" s="25"/>
      <c r="F312" s="28" t="s">
        <v>430</v>
      </c>
      <c r="G312" s="103" t="n">
        <v>0</v>
      </c>
      <c r="H312" s="76" t="n">
        <v>0</v>
      </c>
      <c r="I312" s="77" t="n">
        <v>0</v>
      </c>
      <c r="J312" s="25"/>
      <c r="K312" s="61" t="n">
        <v>306</v>
      </c>
      <c r="L312" s="62" t="n">
        <f aca="false">$B$17+$B$18*EXP(-K312/$B$21)+$B$19*EXP(-K312/$B$22)+$B$20*EXP(-K312/$B$23)</f>
        <v>0.320473872001723</v>
      </c>
      <c r="M312" s="63" t="n">
        <f aca="false">EXP(-K312/$D$9)</f>
        <v>5.46747951074209E-012</v>
      </c>
      <c r="N312" s="63" t="n">
        <f aca="false">EXP(-K312/$D$8)</f>
        <v>0.0603653840829816</v>
      </c>
      <c r="O312" s="64" t="n">
        <f aca="false">(K312*$B$17+$B$18*$B$21*(1-EXP(-K312/$B$21))+$B$19*$B$22*(1-EXP(-K312/$B$22))+$B$20*$B$23*(1-EXP(-K312/$B$23)))*$C$7</f>
        <v>2.14266476343171E-013</v>
      </c>
      <c r="P312" s="64" t="n">
        <f aca="false">$D$9*(1-EXP(-K312/$D$9))*$C$9</f>
        <v>2.36561263726752E-012</v>
      </c>
      <c r="Q312" s="65" t="n">
        <f aca="false">$D$8*(1-EXP(-K312/$D$8))*$C$8</f>
        <v>3.67581544042126E-011</v>
      </c>
      <c r="R312" s="66" t="n">
        <f aca="false">$B$13-K312</f>
        <v>194</v>
      </c>
      <c r="S312" s="67" t="n">
        <f aca="false">VLOOKUP($R312,$K$6:$Q$506,5)/$C$26</f>
        <v>0.47886735852569</v>
      </c>
      <c r="T312" s="68" t="n">
        <f aca="false">VLOOKUP($R312,$K$6:$Q$506,6)/$C$26</f>
        <v>7.55597968884498</v>
      </c>
      <c r="U312" s="69" t="n">
        <f aca="false">VLOOKUP($R312,$K$6:$Q$506,7)/$C$26</f>
        <v>103.876138956829</v>
      </c>
      <c r="V312" s="28" t="s">
        <v>430</v>
      </c>
      <c r="W312" s="78" t="n">
        <f aca="false">G312*S312+H312*T312+I312*U312</f>
        <v>0</v>
      </c>
      <c r="X312" s="25"/>
      <c r="Y312" s="25"/>
      <c r="Z312" s="25"/>
    </row>
    <row r="313" customFormat="false" ht="15.75" hidden="false" customHeight="false" outlineLevel="0" collapsed="false">
      <c r="A313" s="25"/>
      <c r="B313" s="25"/>
      <c r="C313" s="25"/>
      <c r="D313" s="25"/>
      <c r="E313" s="25"/>
      <c r="F313" s="28" t="s">
        <v>431</v>
      </c>
      <c r="G313" s="103" t="n">
        <v>0</v>
      </c>
      <c r="H313" s="76" t="n">
        <v>0</v>
      </c>
      <c r="I313" s="77" t="n">
        <v>0</v>
      </c>
      <c r="J313" s="25"/>
      <c r="K313" s="61" t="n">
        <v>307</v>
      </c>
      <c r="L313" s="62" t="n">
        <f aca="false">$B$17+$B$18*EXP(-K313/$B$21)+$B$19*EXP(-K313/$B$22)+$B$20*EXP(-K313/$B$23)</f>
        <v>0.320211012494533</v>
      </c>
      <c r="M313" s="63" t="n">
        <f aca="false">EXP(-K313/$D$9)</f>
        <v>5.02322402385511E-012</v>
      </c>
      <c r="N313" s="63" t="n">
        <f aca="false">EXP(-K313/$D$8)</f>
        <v>0.0598141058855655</v>
      </c>
      <c r="O313" s="64" t="n">
        <f aca="false">(K313*$B$17+$B$18*$B$21*(1-EXP(-K313/$B$21))+$B$19*$B$22*(1-EXP(-K313/$B$22))+$B$20*$B$23*(1-EXP(-K313/$B$23)))*$C$7</f>
        <v>2.14812618633105E-013</v>
      </c>
      <c r="P313" s="64" t="n">
        <f aca="false">$D$9*(1-EXP(-K313/$D$9))*$C$9</f>
        <v>2.36561263726857E-012</v>
      </c>
      <c r="Q313" s="65" t="n">
        <f aca="false">$D$8*(1-EXP(-K313/$D$8))*$C$8</f>
        <v>3.67797202009138E-011</v>
      </c>
      <c r="R313" s="66" t="n">
        <f aca="false">$B$13-K313</f>
        <v>193</v>
      </c>
      <c r="S313" s="67" t="n">
        <f aca="false">VLOOKUP($R313,$K$6:$Q$506,5)/$C$26</f>
        <v>0.476929522424032</v>
      </c>
      <c r="T313" s="68" t="n">
        <f aca="false">VLOOKUP($R313,$K$6:$Q$506,6)/$C$26</f>
        <v>7.55597964044498</v>
      </c>
      <c r="U313" s="69" t="n">
        <f aca="false">VLOOKUP($R313,$K$6:$Q$506,7)/$C$26</f>
        <v>103.681896312085</v>
      </c>
      <c r="V313" s="28" t="s">
        <v>431</v>
      </c>
      <c r="W313" s="78" t="n">
        <f aca="false">G313*S313+H313*T313+I313*U313</f>
        <v>0</v>
      </c>
      <c r="X313" s="25"/>
      <c r="Y313" s="25"/>
      <c r="Z313" s="25"/>
    </row>
    <row r="314" customFormat="false" ht="15.75" hidden="false" customHeight="false" outlineLevel="0" collapsed="false">
      <c r="A314" s="25"/>
      <c r="B314" s="25"/>
      <c r="C314" s="25"/>
      <c r="D314" s="25"/>
      <c r="E314" s="25"/>
      <c r="F314" s="28" t="s">
        <v>432</v>
      </c>
      <c r="G314" s="103" t="n">
        <v>0</v>
      </c>
      <c r="H314" s="76" t="n">
        <v>0</v>
      </c>
      <c r="I314" s="77" t="n">
        <v>0</v>
      </c>
      <c r="J314" s="25"/>
      <c r="K314" s="61" t="n">
        <v>308</v>
      </c>
      <c r="L314" s="62" t="n">
        <f aca="false">$B$17+$B$18*EXP(-K314/$B$21)+$B$19*EXP(-K314/$B$22)+$B$20*EXP(-K314/$B$23)</f>
        <v>0.319948861649868</v>
      </c>
      <c r="M314" s="63" t="n">
        <f aca="false">EXP(-K314/$D$9)</f>
        <v>4.61506614597451E-012</v>
      </c>
      <c r="N314" s="63" t="n">
        <f aca="false">EXP(-K314/$D$8)</f>
        <v>0.059267862157085</v>
      </c>
      <c r="O314" s="64" t="n">
        <f aca="false">(K314*$B$17+$B$18*$B$21*(1-EXP(-K314/$B$21))+$B$19*$B$22*(1-EXP(-K314/$B$22))+$B$20*$B$23*(1-EXP(-K314/$B$23)))*$C$7</f>
        <v>2.15358313386122E-013</v>
      </c>
      <c r="P314" s="64" t="n">
        <f aca="false">$D$9*(1-EXP(-K314/$D$9))*$C$9</f>
        <v>2.36561263726954E-012</v>
      </c>
      <c r="Q314" s="65" t="n">
        <f aca="false">$D$8*(1-EXP(-K314/$D$8))*$C$8</f>
        <v>3.68010890510751E-011</v>
      </c>
      <c r="R314" s="66" t="n">
        <f aca="false">$B$13-K314</f>
        <v>192</v>
      </c>
      <c r="S314" s="67" t="n">
        <f aca="false">VLOOKUP($R314,$K$6:$Q$506,5)/$C$26</f>
        <v>0.474989576440734</v>
      </c>
      <c r="T314" s="68" t="n">
        <f aca="false">VLOOKUP($R314,$K$6:$Q$506,6)/$C$26</f>
        <v>7.55597958776447</v>
      </c>
      <c r="U314" s="69" t="n">
        <f aca="false">VLOOKUP($R314,$K$6:$Q$506,7)/$C$26</f>
        <v>103.485863425164</v>
      </c>
      <c r="V314" s="28" t="s">
        <v>432</v>
      </c>
      <c r="W314" s="78" t="n">
        <f aca="false">G314*S314+H314*T314+I314*U314</f>
        <v>0</v>
      </c>
      <c r="X314" s="25"/>
      <c r="Y314" s="25"/>
      <c r="Z314" s="25"/>
    </row>
    <row r="315" customFormat="false" ht="15.75" hidden="false" customHeight="false" outlineLevel="0" collapsed="false">
      <c r="A315" s="25"/>
      <c r="B315" s="25"/>
      <c r="C315" s="25"/>
      <c r="D315" s="25"/>
      <c r="E315" s="25"/>
      <c r="F315" s="28" t="s">
        <v>433</v>
      </c>
      <c r="G315" s="103" t="n">
        <v>0</v>
      </c>
      <c r="H315" s="76" t="n">
        <v>0</v>
      </c>
      <c r="I315" s="77" t="n">
        <v>0</v>
      </c>
      <c r="J315" s="25"/>
      <c r="K315" s="61" t="n">
        <v>309</v>
      </c>
      <c r="L315" s="62" t="n">
        <f aca="false">$B$17+$B$18*EXP(-K315/$B$21)+$B$19*EXP(-K315/$B$22)+$B$20*EXP(-K315/$B$23)</f>
        <v>0.319687416511621</v>
      </c>
      <c r="M315" s="63" t="n">
        <f aca="false">EXP(-K315/$D$9)</f>
        <v>4.24007279599169E-012</v>
      </c>
      <c r="N315" s="63" t="n">
        <f aca="false">EXP(-K315/$D$8)</f>
        <v>0.0587266069209757</v>
      </c>
      <c r="O315" s="64" t="n">
        <f aca="false">(K315*$B$17+$B$18*$B$21*(1-EXP(-K315/$B$21))+$B$19*$B$22*(1-EXP(-K315/$B$22))+$B$20*$B$23*(1-EXP(-K315/$B$23)))*$C$7</f>
        <v>2.15903561807875E-013</v>
      </c>
      <c r="P315" s="64" t="n">
        <f aca="false">$D$9*(1-EXP(-K315/$D$9))*$C$9</f>
        <v>2.36561263727042E-012</v>
      </c>
      <c r="Q315" s="65" t="n">
        <f aca="false">$D$8*(1-EXP(-K315/$D$8))*$C$8</f>
        <v>3.68222627532822E-011</v>
      </c>
      <c r="R315" s="66" t="n">
        <f aca="false">$B$13-K315</f>
        <v>191</v>
      </c>
      <c r="S315" s="67" t="n">
        <f aca="false">VLOOKUP($R315,$K$6:$Q$506,5)/$C$26</f>
        <v>0.473047509827017</v>
      </c>
      <c r="T315" s="68" t="n">
        <f aca="false">VLOOKUP($R315,$K$6:$Q$506,6)/$C$26</f>
        <v>7.55597953042488</v>
      </c>
      <c r="U315" s="69" t="n">
        <f aca="false">VLOOKUP($R315,$K$6:$Q$506,7)/$C$26</f>
        <v>103.288023796257</v>
      </c>
      <c r="V315" s="28" t="s">
        <v>433</v>
      </c>
      <c r="W315" s="78" t="n">
        <f aca="false">G315*S315+H315*T315+I315*U315</f>
        <v>0</v>
      </c>
      <c r="X315" s="25"/>
      <c r="Y315" s="25"/>
      <c r="Z315" s="25"/>
    </row>
    <row r="316" customFormat="false" ht="15.75" hidden="false" customHeight="false" outlineLevel="0" collapsed="false">
      <c r="A316" s="25"/>
      <c r="B316" s="25"/>
      <c r="C316" s="25"/>
      <c r="D316" s="25"/>
      <c r="E316" s="25"/>
      <c r="F316" s="28" t="s">
        <v>434</v>
      </c>
      <c r="G316" s="103" t="n">
        <v>0</v>
      </c>
      <c r="H316" s="76" t="n">
        <v>0</v>
      </c>
      <c r="I316" s="77" t="n">
        <v>0</v>
      </c>
      <c r="J316" s="25"/>
      <c r="K316" s="61" t="n">
        <v>310</v>
      </c>
      <c r="L316" s="62" t="n">
        <f aca="false">$B$17+$B$18*EXP(-K316/$B$21)+$B$19*EXP(-K316/$B$22)+$B$20*EXP(-K316/$B$23)</f>
        <v>0.319426674162527</v>
      </c>
      <c r="M316" s="63" t="n">
        <f aca="false">EXP(-K316/$D$9)</f>
        <v>3.89554921785689E-012</v>
      </c>
      <c r="N316" s="63" t="n">
        <f aca="false">EXP(-K316/$D$8)</f>
        <v>0.0581902946205478</v>
      </c>
      <c r="O316" s="64" t="n">
        <f aca="false">(K316*$B$17+$B$18*$B$21*(1-EXP(-K316/$B$21))+$B$19*$B$22*(1-EXP(-K316/$B$22))+$B$20*$B$23*(1-EXP(-K316/$B$23)))*$C$7</f>
        <v>2.16448365099009E-013</v>
      </c>
      <c r="P316" s="64" t="n">
        <f aca="false">$D$9*(1-EXP(-K316/$D$9))*$C$9</f>
        <v>2.36561263727124E-012</v>
      </c>
      <c r="Q316" s="65" t="n">
        <f aca="false">$D$8*(1-EXP(-K316/$D$8))*$C$8</f>
        <v>3.68432430896961E-011</v>
      </c>
      <c r="R316" s="66" t="n">
        <f aca="false">$B$13-K316</f>
        <v>190</v>
      </c>
      <c r="S316" s="67" t="n">
        <f aca="false">VLOOKUP($R316,$K$6:$Q$506,5)/$C$26</f>
        <v>0.471103311657203</v>
      </c>
      <c r="T316" s="68" t="n">
        <f aca="false">VLOOKUP($R316,$K$6:$Q$506,6)/$C$26</f>
        <v>7.55597946801416</v>
      </c>
      <c r="U316" s="69" t="n">
        <f aca="false">VLOOKUP($R316,$K$6:$Q$506,7)/$C$26</f>
        <v>103.08836077348</v>
      </c>
      <c r="V316" s="28" t="s">
        <v>434</v>
      </c>
      <c r="W316" s="78" t="n">
        <f aca="false">G316*S316+H316*T316+I316*U316</f>
        <v>0</v>
      </c>
      <c r="X316" s="25"/>
      <c r="Y316" s="25"/>
      <c r="Z316" s="25"/>
    </row>
    <row r="317" customFormat="false" ht="15.75" hidden="false" customHeight="false" outlineLevel="0" collapsed="false">
      <c r="A317" s="25"/>
      <c r="B317" s="25"/>
      <c r="C317" s="25"/>
      <c r="D317" s="25"/>
      <c r="E317" s="25"/>
      <c r="F317" s="28" t="s">
        <v>435</v>
      </c>
      <c r="G317" s="103" t="n">
        <v>0</v>
      </c>
      <c r="H317" s="76" t="n">
        <v>0</v>
      </c>
      <c r="I317" s="77" t="n">
        <v>0</v>
      </c>
      <c r="J317" s="25"/>
      <c r="K317" s="61" t="n">
        <v>311</v>
      </c>
      <c r="L317" s="62" t="n">
        <f aca="false">$B$17+$B$18*EXP(-K317/$B$21)+$B$19*EXP(-K317/$B$22)+$B$20*EXP(-K317/$B$23)</f>
        <v>0.319166631723221</v>
      </c>
      <c r="M317" s="63" t="n">
        <f aca="false">EXP(-K317/$D$9)</f>
        <v>3.57901961567529E-012</v>
      </c>
      <c r="N317" s="63" t="n">
        <f aca="false">EXP(-K317/$D$8)</f>
        <v>0.0576588801151513</v>
      </c>
      <c r="O317" s="64" t="n">
        <f aca="false">(K317*$B$17+$B$18*$B$21*(1-EXP(-K317/$B$21))+$B$19*$B$22*(1-EXP(-K317/$B$22))+$B$20*$B$23*(1-EXP(-K317/$B$23)))*$C$7</f>
        <v>2.1699272445523E-013</v>
      </c>
      <c r="P317" s="64" t="n">
        <f aca="false">$D$9*(1-EXP(-K317/$D$9))*$C$9</f>
        <v>2.36561263727199E-012</v>
      </c>
      <c r="Q317" s="65" t="n">
        <f aca="false">$D$8*(1-EXP(-K317/$D$8))*$C$8</f>
        <v>3.68640318262018E-011</v>
      </c>
      <c r="R317" s="66" t="n">
        <f aca="false">$B$13-K317</f>
        <v>189</v>
      </c>
      <c r="S317" s="67" t="n">
        <f aca="false">VLOOKUP($R317,$K$6:$Q$506,5)/$C$26</f>
        <v>0.469156970824112</v>
      </c>
      <c r="T317" s="68" t="n">
        <f aca="false">VLOOKUP($R317,$K$6:$Q$506,6)/$C$26</f>
        <v>7.55597940008382</v>
      </c>
      <c r="U317" s="69" t="n">
        <f aca="false">VLOOKUP($R317,$K$6:$Q$506,7)/$C$26</f>
        <v>102.886857551478</v>
      </c>
      <c r="V317" s="28" t="s">
        <v>435</v>
      </c>
      <c r="W317" s="78" t="n">
        <f aca="false">G317*S317+H317*T317+I317*U317</f>
        <v>0</v>
      </c>
      <c r="X317" s="25"/>
      <c r="Y317" s="25"/>
      <c r="Z317" s="25"/>
    </row>
    <row r="318" customFormat="false" ht="15.75" hidden="false" customHeight="false" outlineLevel="0" collapsed="false">
      <c r="A318" s="25"/>
      <c r="B318" s="25"/>
      <c r="C318" s="25"/>
      <c r="D318" s="25"/>
      <c r="E318" s="25"/>
      <c r="F318" s="28" t="s">
        <v>436</v>
      </c>
      <c r="G318" s="103" t="n">
        <v>0</v>
      </c>
      <c r="H318" s="76" t="n">
        <v>0</v>
      </c>
      <c r="I318" s="77" t="n">
        <v>0</v>
      </c>
      <c r="J318" s="25"/>
      <c r="K318" s="61" t="n">
        <v>312</v>
      </c>
      <c r="L318" s="62" t="n">
        <f aca="false">$B$17+$B$18*EXP(-K318/$B$21)+$B$19*EXP(-K318/$B$22)+$B$20*EXP(-K318/$B$23)</f>
        <v>0.31890728635132</v>
      </c>
      <c r="M318" s="63" t="n">
        <f aca="false">EXP(-K318/$D$9)</f>
        <v>3.2882093622823E-012</v>
      </c>
      <c r="N318" s="63" t="n">
        <f aca="false">EXP(-K318/$D$8)</f>
        <v>0.0571323186763768</v>
      </c>
      <c r="O318" s="64" t="n">
        <f aca="false">(K318*$B$17+$B$18*$B$21*(1-EXP(-K318/$B$21))+$B$19*$B$22*(1-EXP(-K318/$B$22))+$B$20*$B$23*(1-EXP(-K318/$B$23)))*$C$7</f>
        <v>2.17536641067363E-013</v>
      </c>
      <c r="P318" s="64" t="n">
        <f aca="false">$D$9*(1-EXP(-K318/$D$9))*$C$9</f>
        <v>2.36561263727268E-012</v>
      </c>
      <c r="Q318" s="65" t="n">
        <f aca="false">$D$8*(1-EXP(-K318/$D$8))*$C$8</f>
        <v>3.68846307125582E-011</v>
      </c>
      <c r="R318" s="66" t="n">
        <f aca="false">$B$13-K318</f>
        <v>188</v>
      </c>
      <c r="S318" s="67" t="n">
        <f aca="false">VLOOKUP($R318,$K$6:$Q$506,5)/$C$26</f>
        <v>0.467208476034336</v>
      </c>
      <c r="T318" s="68" t="n">
        <f aca="false">VLOOKUP($R318,$K$6:$Q$506,6)/$C$26</f>
        <v>7.55597932614569</v>
      </c>
      <c r="U318" s="69" t="n">
        <f aca="false">VLOOKUP($R318,$K$6:$Q$506,7)/$C$26</f>
        <v>102.683497170009</v>
      </c>
      <c r="V318" s="28" t="s">
        <v>436</v>
      </c>
      <c r="W318" s="78" t="n">
        <f aca="false">G318*S318+H318*T318+I318*U318</f>
        <v>0</v>
      </c>
      <c r="X318" s="25"/>
      <c r="Y318" s="25"/>
      <c r="Z318" s="25"/>
    </row>
    <row r="319" customFormat="false" ht="15.75" hidden="false" customHeight="false" outlineLevel="0" collapsed="false">
      <c r="A319" s="25"/>
      <c r="B319" s="25"/>
      <c r="C319" s="25"/>
      <c r="D319" s="25"/>
      <c r="E319" s="25"/>
      <c r="F319" s="28" t="s">
        <v>437</v>
      </c>
      <c r="G319" s="103" t="n">
        <v>0</v>
      </c>
      <c r="H319" s="76" t="n">
        <v>0</v>
      </c>
      <c r="I319" s="77" t="n">
        <v>0</v>
      </c>
      <c r="J319" s="25"/>
      <c r="K319" s="61" t="n">
        <v>313</v>
      </c>
      <c r="L319" s="62" t="n">
        <f aca="false">$B$17+$B$18*EXP(-K319/$B$21)+$B$19*EXP(-K319/$B$22)+$B$20*EXP(-K319/$B$23)</f>
        <v>0.31864863524052</v>
      </c>
      <c r="M319" s="63" t="n">
        <f aca="false">EXP(-K319/$D$9)</f>
        <v>3.02102865344617E-012</v>
      </c>
      <c r="N319" s="63" t="n">
        <f aca="false">EXP(-K319/$D$8)</f>
        <v>0.0566105659842906</v>
      </c>
      <c r="O319" s="64" t="n">
        <f aca="false">(K319*$B$17+$B$18*$B$21*(1-EXP(-K319/$B$21))+$B$19*$B$22*(1-EXP(-K319/$B$22))+$B$20*$B$23*(1-EXP(-K319/$B$23)))*$C$7</f>
        <v>2.18080116121423E-013</v>
      </c>
      <c r="P319" s="64" t="n">
        <f aca="false">$D$9*(1-EXP(-K319/$D$9))*$C$9</f>
        <v>2.36561263727331E-012</v>
      </c>
      <c r="Q319" s="65" t="n">
        <f aca="false">$D$8*(1-EXP(-K319/$D$8))*$C$8</f>
        <v>3.69050414825444E-011</v>
      </c>
      <c r="R319" s="66" t="n">
        <f aca="false">$B$13-K319</f>
        <v>187</v>
      </c>
      <c r="S319" s="67" t="n">
        <f aca="false">VLOOKUP($R319,$K$6:$Q$506,5)/$C$26</f>
        <v>0.46525781580338</v>
      </c>
      <c r="T319" s="68" t="n">
        <f aca="false">VLOOKUP($R319,$K$6:$Q$506,6)/$C$26</f>
        <v>7.55597924566846</v>
      </c>
      <c r="U319" s="69" t="n">
        <f aca="false">VLOOKUP($R319,$K$6:$Q$506,7)/$C$26</f>
        <v>102.478262512516</v>
      </c>
      <c r="V319" s="28" t="s">
        <v>437</v>
      </c>
      <c r="W319" s="78" t="n">
        <f aca="false">G319*S319+H319*T319+I319*U319</f>
        <v>0</v>
      </c>
      <c r="X319" s="25"/>
      <c r="Y319" s="25"/>
      <c r="Z319" s="25"/>
    </row>
    <row r="320" customFormat="false" ht="15.75" hidden="false" customHeight="false" outlineLevel="0" collapsed="false">
      <c r="A320" s="25"/>
      <c r="B320" s="25"/>
      <c r="C320" s="25"/>
      <c r="D320" s="25"/>
      <c r="E320" s="25"/>
      <c r="F320" s="28" t="s">
        <v>438</v>
      </c>
      <c r="G320" s="103" t="n">
        <v>0</v>
      </c>
      <c r="H320" s="76" t="n">
        <v>0</v>
      </c>
      <c r="I320" s="77" t="n">
        <v>0</v>
      </c>
      <c r="J320" s="25"/>
      <c r="K320" s="61" t="n">
        <v>314</v>
      </c>
      <c r="L320" s="62" t="n">
        <f aca="false">$B$17+$B$18*EXP(-K320/$B$21)+$B$19*EXP(-K320/$B$22)+$B$20*EXP(-K320/$B$23)</f>
        <v>0.318390675619733</v>
      </c>
      <c r="M320" s="63" t="n">
        <f aca="false">EXP(-K320/$D$9)</f>
        <v>2.77555749023479E-012</v>
      </c>
      <c r="N320" s="63" t="n">
        <f aca="false">EXP(-K320/$D$8)</f>
        <v>0.0560935781237044</v>
      </c>
      <c r="O320" s="64" t="n">
        <f aca="false">(K320*$B$17+$B$18*$B$21*(1-EXP(-K320/$B$21))+$B$19*$B$22*(1-EXP(-K320/$B$22))+$B$20*$B$23*(1-EXP(-K320/$B$23)))*$C$7</f>
        <v>2.18623150798667E-013</v>
      </c>
      <c r="P320" s="64" t="n">
        <f aca="false">$D$9*(1-EXP(-K320/$D$9))*$C$9</f>
        <v>2.36561263727389E-012</v>
      </c>
      <c r="Q320" s="65" t="n">
        <f aca="false">$D$8*(1-EXP(-K320/$D$8))*$C$8</f>
        <v>3.69252658541061E-011</v>
      </c>
      <c r="R320" s="66" t="n">
        <f aca="false">$B$13-K320</f>
        <v>186</v>
      </c>
      <c r="S320" s="67" t="n">
        <f aca="false">VLOOKUP($R320,$K$6:$Q$506,5)/$C$26</f>
        <v>0.463304978450676</v>
      </c>
      <c r="T320" s="68" t="n">
        <f aca="false">VLOOKUP($R320,$K$6:$Q$506,6)/$C$26</f>
        <v>7.55597915807379</v>
      </c>
      <c r="U320" s="69" t="n">
        <f aca="false">VLOOKUP($R320,$K$6:$Q$506,7)/$C$26</f>
        <v>102.271136304689</v>
      </c>
      <c r="V320" s="28" t="s">
        <v>438</v>
      </c>
      <c r="W320" s="78" t="n">
        <f aca="false">G320*S320+H320*T320+I320*U320</f>
        <v>0</v>
      </c>
      <c r="X320" s="25"/>
      <c r="Y320" s="25"/>
      <c r="Z320" s="25"/>
    </row>
    <row r="321" customFormat="false" ht="15.75" hidden="false" customHeight="false" outlineLevel="0" collapsed="false">
      <c r="A321" s="25"/>
      <c r="B321" s="25"/>
      <c r="C321" s="25"/>
      <c r="D321" s="25"/>
      <c r="E321" s="25"/>
      <c r="F321" s="28" t="s">
        <v>439</v>
      </c>
      <c r="G321" s="103" t="n">
        <v>0</v>
      </c>
      <c r="H321" s="76" t="n">
        <v>0</v>
      </c>
      <c r="I321" s="77" t="n">
        <v>0</v>
      </c>
      <c r="J321" s="25"/>
      <c r="K321" s="61" t="n">
        <v>315</v>
      </c>
      <c r="L321" s="62" t="n">
        <f aca="false">$B$17+$B$18*EXP(-K321/$B$21)+$B$19*EXP(-K321/$B$22)+$B$20*EXP(-K321/$B$23)</f>
        <v>0.318133404752236</v>
      </c>
      <c r="M321" s="63" t="n">
        <f aca="false">EXP(-K321/$D$9)</f>
        <v>2.55003188162766E-012</v>
      </c>
      <c r="N321" s="63" t="n">
        <f aca="false">EXP(-K321/$D$8)</f>
        <v>0.0555813115804791</v>
      </c>
      <c r="O321" s="64" t="n">
        <f aca="false">(K321*$B$17+$B$18*$B$21*(1-EXP(-K321/$B$21))+$B$19*$B$22*(1-EXP(-K321/$B$22))+$B$20*$B$23*(1-EXP(-K321/$B$23)))*$C$7</f>
        <v>2.19165746275658E-013</v>
      </c>
      <c r="P321" s="64" t="n">
        <f aca="false">$D$9*(1-EXP(-K321/$D$9))*$C$9</f>
        <v>2.36561263727442E-012</v>
      </c>
      <c r="Q321" s="65" t="n">
        <f aca="false">$D$8*(1-EXP(-K321/$D$8))*$C$8</f>
        <v>3.69453055295001E-011</v>
      </c>
      <c r="R321" s="66" t="n">
        <f aca="false">$B$13-K321</f>
        <v>185</v>
      </c>
      <c r="S321" s="67" t="n">
        <f aca="false">VLOOKUP($R321,$K$6:$Q$506,5)/$C$26</f>
        <v>0.461349952094445</v>
      </c>
      <c r="T321" s="68" t="n">
        <f aca="false">VLOOKUP($R321,$K$6:$Q$506,6)/$C$26</f>
        <v>7.55597906273222</v>
      </c>
      <c r="U321" s="69" t="n">
        <f aca="false">VLOOKUP($R321,$K$6:$Q$506,7)/$C$26</f>
        <v>102.062101113005</v>
      </c>
      <c r="V321" s="28" t="s">
        <v>439</v>
      </c>
      <c r="W321" s="78" t="n">
        <f aca="false">G321*S321+H321*T321+I321*U321</f>
        <v>0</v>
      </c>
      <c r="X321" s="25"/>
      <c r="Y321" s="25"/>
      <c r="Z321" s="25"/>
    </row>
    <row r="322" customFormat="false" ht="15.75" hidden="false" customHeight="false" outlineLevel="0" collapsed="false">
      <c r="A322" s="25"/>
      <c r="B322" s="25"/>
      <c r="C322" s="25"/>
      <c r="D322" s="25"/>
      <c r="E322" s="25"/>
      <c r="F322" s="28" t="s">
        <v>440</v>
      </c>
      <c r="G322" s="103" t="n">
        <v>0</v>
      </c>
      <c r="H322" s="76" t="n">
        <v>0</v>
      </c>
      <c r="I322" s="77" t="n">
        <v>0</v>
      </c>
      <c r="J322" s="25"/>
      <c r="K322" s="61" t="n">
        <v>316</v>
      </c>
      <c r="L322" s="62" t="n">
        <f aca="false">$B$17+$B$18*EXP(-K322/$B$21)+$B$19*EXP(-K322/$B$22)+$B$20*EXP(-K322/$B$23)</f>
        <v>0.317876819934843</v>
      </c>
      <c r="M322" s="63" t="n">
        <f aca="false">EXP(-K322/$D$9)</f>
        <v>2.34283116822323E-012</v>
      </c>
      <c r="N322" s="63" t="n">
        <f aca="false">EXP(-K322/$D$8)</f>
        <v>0.0550737232378623</v>
      </c>
      <c r="O322" s="64" t="n">
        <f aca="false">(K322*$B$17+$B$18*$B$21*(1-EXP(-K322/$B$21))+$B$19*$B$22*(1-EXP(-K322/$B$22))+$B$20*$B$23*(1-EXP(-K322/$B$23)))*$C$7</f>
        <v>2.19707903724323E-013</v>
      </c>
      <c r="P322" s="64" t="n">
        <f aca="false">$D$9*(1-EXP(-K322/$D$9))*$C$9</f>
        <v>2.36561263727491E-012</v>
      </c>
      <c r="Q322" s="65" t="n">
        <f aca="false">$D$8*(1-EXP(-K322/$D$8))*$C$8</f>
        <v>3.69651621954377E-011</v>
      </c>
      <c r="R322" s="66" t="n">
        <f aca="false">$B$13-K322</f>
        <v>184</v>
      </c>
      <c r="S322" s="67" t="n">
        <f aca="false">VLOOKUP($R322,$K$6:$Q$506,5)/$C$26</f>
        <v>0.459392724646436</v>
      </c>
      <c r="T322" s="68" t="n">
        <f aca="false">VLOOKUP($R322,$K$6:$Q$506,6)/$C$26</f>
        <v>7.55597895895862</v>
      </c>
      <c r="U322" s="69" t="n">
        <f aca="false">VLOOKUP($R322,$K$6:$Q$506,7)/$C$26</f>
        <v>101.851139343269</v>
      </c>
      <c r="V322" s="28" t="s">
        <v>440</v>
      </c>
      <c r="W322" s="78" t="n">
        <f aca="false">G322*S322+H322*T322+I322*U322</f>
        <v>0</v>
      </c>
      <c r="X322" s="25"/>
      <c r="Y322" s="25"/>
      <c r="Z322" s="25"/>
    </row>
    <row r="323" customFormat="false" ht="15.75" hidden="false" customHeight="false" outlineLevel="0" collapsed="false">
      <c r="A323" s="25"/>
      <c r="B323" s="25"/>
      <c r="C323" s="25"/>
      <c r="D323" s="25"/>
      <c r="E323" s="25"/>
      <c r="F323" s="28" t="s">
        <v>441</v>
      </c>
      <c r="G323" s="103" t="n">
        <v>0</v>
      </c>
      <c r="H323" s="76" t="n">
        <v>0</v>
      </c>
      <c r="I323" s="77" t="n">
        <v>0</v>
      </c>
      <c r="J323" s="25"/>
      <c r="K323" s="61" t="n">
        <v>317</v>
      </c>
      <c r="L323" s="62" t="n">
        <f aca="false">$B$17+$B$18*EXP(-K323/$B$21)+$B$19*EXP(-K323/$B$22)+$B$20*EXP(-K323/$B$23)</f>
        <v>0.317620918497108</v>
      </c>
      <c r="M323" s="63" t="n">
        <f aca="false">EXP(-K323/$D$9)</f>
        <v>2.15246637594773E-012</v>
      </c>
      <c r="N323" s="63" t="n">
        <f aca="false">EXP(-K323/$D$8)</f>
        <v>0.054570770372859</v>
      </c>
      <c r="O323" s="64" t="n">
        <f aca="false">(K323*$B$17+$B$18*$B$21*(1-EXP(-K323/$B$21))+$B$19*$B$22*(1-EXP(-K323/$B$22))+$B$20*$B$23*(1-EXP(-K323/$B$23)))*$C$7</f>
        <v>2.20249624312007E-013</v>
      </c>
      <c r="P323" s="64" t="n">
        <f aca="false">$D$9*(1-EXP(-K323/$D$9))*$C$9</f>
        <v>2.36561263727536E-012</v>
      </c>
      <c r="Q323" s="65" t="n">
        <f aca="false">$D$8*(1-EXP(-K323/$D$8))*$C$8</f>
        <v>3.69848375232265E-011</v>
      </c>
      <c r="R323" s="66" t="n">
        <f aca="false">$B$13-K323</f>
        <v>183</v>
      </c>
      <c r="S323" s="67" t="n">
        <f aca="false">VLOOKUP($R323,$K$6:$Q$506,5)/$C$26</f>
        <v>0.457433283806503</v>
      </c>
      <c r="T323" s="68" t="n">
        <f aca="false">VLOOKUP($R323,$K$6:$Q$506,6)/$C$26</f>
        <v>7.55597884600725</v>
      </c>
      <c r="U323" s="69" t="n">
        <f aca="false">VLOOKUP($R323,$K$6:$Q$506,7)/$C$26</f>
        <v>101.638233239124</v>
      </c>
      <c r="V323" s="28" t="s">
        <v>441</v>
      </c>
      <c r="W323" s="78" t="n">
        <f aca="false">G323*S323+H323*T323+I323*U323</f>
        <v>0</v>
      </c>
      <c r="X323" s="25"/>
      <c r="Y323" s="25"/>
      <c r="Z323" s="25"/>
    </row>
    <row r="324" customFormat="false" ht="15.75" hidden="false" customHeight="false" outlineLevel="0" collapsed="false">
      <c r="A324" s="25"/>
      <c r="B324" s="25"/>
      <c r="C324" s="25"/>
      <c r="D324" s="25"/>
      <c r="E324" s="25"/>
      <c r="F324" s="28" t="s">
        <v>442</v>
      </c>
      <c r="G324" s="103" t="n">
        <v>0</v>
      </c>
      <c r="H324" s="76" t="n">
        <v>0</v>
      </c>
      <c r="I324" s="77" t="n">
        <v>0</v>
      </c>
      <c r="J324" s="25"/>
      <c r="K324" s="61" t="n">
        <v>318</v>
      </c>
      <c r="L324" s="62" t="n">
        <f aca="false">$B$17+$B$18*EXP(-K324/$B$21)+$B$19*EXP(-K324/$B$22)+$B$20*EXP(-K324/$B$23)</f>
        <v>0.317365697800536</v>
      </c>
      <c r="M324" s="63" t="n">
        <f aca="false">EXP(-K324/$D$9)</f>
        <v>1.97756951607367E-012</v>
      </c>
      <c r="N324" s="63" t="n">
        <f aca="false">EXP(-K324/$D$8)</f>
        <v>0.0540724106526359</v>
      </c>
      <c r="O324" s="64" t="n">
        <f aca="false">(K324*$B$17+$B$18*$B$21*(1-EXP(-K324/$B$21))+$B$19*$B$22*(1-EXP(-K324/$B$22))+$B$20*$B$23*(1-EXP(-K324/$B$23)))*$C$7</f>
        <v>2.2079090920153E-013</v>
      </c>
      <c r="P324" s="64" t="n">
        <f aca="false">$D$9*(1-EXP(-K324/$D$9))*$C$9</f>
        <v>2.36561263727578E-012</v>
      </c>
      <c r="Q324" s="65" t="n">
        <f aca="false">$D$8*(1-EXP(-K324/$D$8))*$C$8</f>
        <v>3.7004333168911E-011</v>
      </c>
      <c r="R324" s="66" t="n">
        <f aca="false">$B$13-K324</f>
        <v>182</v>
      </c>
      <c r="S324" s="67" t="n">
        <f aca="false">VLOOKUP($R324,$K$6:$Q$506,5)/$C$26</f>
        <v>0.455471617057043</v>
      </c>
      <c r="T324" s="68" t="n">
        <f aca="false">VLOOKUP($R324,$K$6:$Q$506,6)/$C$26</f>
        <v>7.55597872306642</v>
      </c>
      <c r="U324" s="69" t="n">
        <f aca="false">VLOOKUP($R324,$K$6:$Q$506,7)/$C$26</f>
        <v>101.423364880566</v>
      </c>
      <c r="V324" s="28" t="s">
        <v>442</v>
      </c>
      <c r="W324" s="78" t="n">
        <f aca="false">G324*S324+H324*T324+I324*U324</f>
        <v>0</v>
      </c>
      <c r="X324" s="25"/>
      <c r="Y324" s="25"/>
      <c r="Z324" s="25"/>
    </row>
    <row r="325" customFormat="false" ht="15.75" hidden="false" customHeight="false" outlineLevel="0" collapsed="false">
      <c r="A325" s="25"/>
      <c r="B325" s="25"/>
      <c r="C325" s="25"/>
      <c r="D325" s="25"/>
      <c r="E325" s="25"/>
      <c r="F325" s="28" t="s">
        <v>443</v>
      </c>
      <c r="G325" s="103" t="n">
        <v>0</v>
      </c>
      <c r="H325" s="76" t="n">
        <v>0</v>
      </c>
      <c r="I325" s="77" t="n">
        <v>0</v>
      </c>
      <c r="J325" s="25"/>
      <c r="K325" s="61" t="n">
        <v>319</v>
      </c>
      <c r="L325" s="62" t="n">
        <f aca="false">$B$17+$B$18*EXP(-K325/$B$21)+$B$19*EXP(-K325/$B$22)+$B$20*EXP(-K325/$B$23)</f>
        <v>0.317111155237827</v>
      </c>
      <c r="M325" s="63" t="n">
        <f aca="false">EXP(-K325/$D$9)</f>
        <v>1.81688375465654E-012</v>
      </c>
      <c r="N325" s="63" t="n">
        <f aca="false">EXP(-K325/$D$8)</f>
        <v>0.0535786021309581</v>
      </c>
      <c r="O325" s="64" t="n">
        <f aca="false">(K325*$B$17+$B$18*$B$21*(1-EXP(-K325/$B$21))+$B$19*$B$22*(1-EXP(-K325/$B$22))+$B$20*$B$23*(1-EXP(-K325/$B$23)))*$C$7</f>
        <v>2.21331759551241E-013</v>
      </c>
      <c r="P325" s="64" t="n">
        <f aca="false">$D$9*(1-EXP(-K325/$D$9))*$C$9</f>
        <v>2.36561263727616E-012</v>
      </c>
      <c r="Q325" s="65" t="n">
        <f aca="false">$D$8*(1-EXP(-K325/$D$8))*$C$8</f>
        <v>3.70236507734122E-011</v>
      </c>
      <c r="R325" s="66" t="n">
        <f aca="false">$B$13-K325</f>
        <v>181</v>
      </c>
      <c r="S325" s="67" t="n">
        <f aca="false">VLOOKUP($R325,$K$6:$Q$506,5)/$C$26</f>
        <v>0.453507711657276</v>
      </c>
      <c r="T325" s="68" t="n">
        <f aca="false">VLOOKUP($R325,$K$6:$Q$506,6)/$C$26</f>
        <v>7.55597858925267</v>
      </c>
      <c r="U325" s="69" t="n">
        <f aca="false">VLOOKUP($R325,$K$6:$Q$506,7)/$C$26</f>
        <v>101.206516182426</v>
      </c>
      <c r="V325" s="28" t="s">
        <v>443</v>
      </c>
      <c r="W325" s="78" t="n">
        <f aca="false">G325*S325+H325*T325+I325*U325</f>
        <v>0</v>
      </c>
      <c r="X325" s="25"/>
      <c r="Y325" s="25"/>
      <c r="Z325" s="25"/>
    </row>
    <row r="326" customFormat="false" ht="15.75" hidden="false" customHeight="false" outlineLevel="0" collapsed="false">
      <c r="A326" s="25"/>
      <c r="B326" s="25"/>
      <c r="C326" s="25"/>
      <c r="D326" s="25"/>
      <c r="E326" s="25"/>
      <c r="F326" s="28" t="s">
        <v>444</v>
      </c>
      <c r="G326" s="103" t="n">
        <v>0</v>
      </c>
      <c r="H326" s="76" t="n">
        <v>0</v>
      </c>
      <c r="I326" s="77" t="n">
        <v>0</v>
      </c>
      <c r="J326" s="25"/>
      <c r="K326" s="61" t="n">
        <v>320</v>
      </c>
      <c r="L326" s="62" t="n">
        <f aca="false">$B$17+$B$18*EXP(-K326/$B$21)+$B$19*EXP(-K326/$B$22)+$B$20*EXP(-K326/$B$23)</f>
        <v>0.316857288232134</v>
      </c>
      <c r="M326" s="63" t="n">
        <f aca="false">EXP(-K326/$D$9)</f>
        <v>1.66925438074555E-012</v>
      </c>
      <c r="N326" s="63" t="n">
        <f aca="false">EXP(-K326/$D$8)</f>
        <v>0.0530893032446589</v>
      </c>
      <c r="O326" s="64" t="n">
        <f aca="false">(K326*$B$17+$B$18*$B$21*(1-EXP(-K326/$B$21))+$B$19*$B$22*(1-EXP(-K326/$B$22))+$B$20*$B$23*(1-EXP(-K326/$B$23)))*$C$7</f>
        <v>2.2187217651507E-013</v>
      </c>
      <c r="P326" s="64" t="n">
        <f aca="false">$D$9*(1-EXP(-K326/$D$9))*$C$9</f>
        <v>2.36561263727651E-012</v>
      </c>
      <c r="Q326" s="65" t="n">
        <f aca="false">$D$8*(1-EXP(-K326/$D$8))*$C$8</f>
        <v>3.70427919626657E-011</v>
      </c>
      <c r="R326" s="66" t="n">
        <f aca="false">$B$13-K326</f>
        <v>180</v>
      </c>
      <c r="S326" s="67" t="n">
        <f aca="false">VLOOKUP($R326,$K$6:$Q$506,5)/$C$26</f>
        <v>0.451541554637368</v>
      </c>
      <c r="T326" s="68" t="n">
        <f aca="false">VLOOKUP($R326,$K$6:$Q$506,6)/$C$26</f>
        <v>7.55597844360438</v>
      </c>
      <c r="U326" s="69" t="n">
        <f aca="false">VLOOKUP($R326,$K$6:$Q$506,7)/$C$26</f>
        <v>100.987668892856</v>
      </c>
      <c r="V326" s="28" t="s">
        <v>444</v>
      </c>
      <c r="W326" s="78" t="n">
        <f aca="false">G326*S326+H326*T326+I326*U326</f>
        <v>0</v>
      </c>
      <c r="X326" s="25"/>
      <c r="Y326" s="25"/>
      <c r="Z326" s="25"/>
    </row>
    <row r="327" customFormat="false" ht="15.75" hidden="false" customHeight="false" outlineLevel="0" collapsed="false">
      <c r="A327" s="25"/>
      <c r="B327" s="25"/>
      <c r="C327" s="25"/>
      <c r="D327" s="25"/>
      <c r="E327" s="25"/>
      <c r="F327" s="28" t="s">
        <v>445</v>
      </c>
      <c r="G327" s="103" t="n">
        <v>0</v>
      </c>
      <c r="H327" s="76" t="n">
        <v>0</v>
      </c>
      <c r="I327" s="77" t="n">
        <v>0</v>
      </c>
      <c r="J327" s="25"/>
      <c r="K327" s="61" t="n">
        <v>321</v>
      </c>
      <c r="L327" s="62" t="n">
        <f aca="false">$B$17+$B$18*EXP(-K327/$B$21)+$B$19*EXP(-K327/$B$22)+$B$20*EXP(-K327/$B$23)</f>
        <v>0.316604094236343</v>
      </c>
      <c r="M327" s="63" t="n">
        <f aca="false">EXP(-K327/$D$9)</f>
        <v>1.53362050846503E-012</v>
      </c>
      <c r="N327" s="63" t="n">
        <f aca="false">EXP(-K327/$D$8)</f>
        <v>0.052604472810141</v>
      </c>
      <c r="O327" s="64" t="n">
        <f aca="false">(K327*$B$17+$B$18*$B$21*(1-EXP(-K327/$B$21))+$B$19*$B$22*(1-EXP(-K327/$B$22))+$B$20*$B$23*(1-EXP(-K327/$B$23)))*$C$7</f>
        <v>2.22412161242578E-013</v>
      </c>
      <c r="P327" s="64" t="n">
        <f aca="false">$D$9*(1-EXP(-K327/$D$9))*$C$9</f>
        <v>2.36561263727683E-012</v>
      </c>
      <c r="Q327" s="65" t="n">
        <f aca="false">$D$8*(1-EXP(-K327/$D$8))*$C$8</f>
        <v>3.70617583477583E-011</v>
      </c>
      <c r="R327" s="66" t="n">
        <f aca="false">$B$13-K327</f>
        <v>179</v>
      </c>
      <c r="S327" s="67" t="n">
        <f aca="false">VLOOKUP($R327,$K$6:$Q$506,5)/$C$26</f>
        <v>0.449573132792391</v>
      </c>
      <c r="T327" s="68" t="n">
        <f aca="false">VLOOKUP($R327,$K$6:$Q$506,6)/$C$26</f>
        <v>7.55597828507492</v>
      </c>
      <c r="U327" s="69" t="n">
        <f aca="false">VLOOKUP($R327,$K$6:$Q$506,7)/$C$26</f>
        <v>100.766804591789</v>
      </c>
      <c r="V327" s="28" t="s">
        <v>445</v>
      </c>
      <c r="W327" s="78" t="n">
        <f aca="false">G327*S327+H327*T327+I327*U327</f>
        <v>0</v>
      </c>
      <c r="X327" s="25"/>
      <c r="Y327" s="25"/>
      <c r="Z327" s="25"/>
    </row>
    <row r="328" customFormat="false" ht="15.75" hidden="false" customHeight="false" outlineLevel="0" collapsed="false">
      <c r="A328" s="25"/>
      <c r="B328" s="25"/>
      <c r="C328" s="25"/>
      <c r="D328" s="25"/>
      <c r="E328" s="25"/>
      <c r="F328" s="28" t="s">
        <v>446</v>
      </c>
      <c r="G328" s="103" t="n">
        <v>0</v>
      </c>
      <c r="H328" s="76" t="n">
        <v>0</v>
      </c>
      <c r="I328" s="77" t="n">
        <v>0</v>
      </c>
      <c r="J328" s="25"/>
      <c r="K328" s="61" t="n">
        <v>322</v>
      </c>
      <c r="L328" s="62" t="n">
        <f aca="false">$B$17+$B$18*EXP(-K328/$B$21)+$B$19*EXP(-K328/$B$22)+$B$20*EXP(-K328/$B$23)</f>
        <v>0.316351570732366</v>
      </c>
      <c r="M328" s="63" t="n">
        <f aca="false">EXP(-K328/$D$9)</f>
        <v>1.40900745333617E-012</v>
      </c>
      <c r="N328" s="63" t="n">
        <f aca="false">EXP(-K328/$D$8)</f>
        <v>0.0521240700199105</v>
      </c>
      <c r="O328" s="64" t="n">
        <f aca="false">(K328*$B$17+$B$18*$B$21*(1-EXP(-K328/$B$21))+$B$19*$B$22*(1-EXP(-K328/$B$22))+$B$20*$B$23*(1-EXP(-K328/$B$23)))*$C$7</f>
        <v>2.2295171487901E-013</v>
      </c>
      <c r="P328" s="64" t="n">
        <f aca="false">$D$9*(1-EXP(-K328/$D$9))*$C$9</f>
        <v>2.36561263727712E-012</v>
      </c>
      <c r="Q328" s="65" t="n">
        <f aca="false">$D$8*(1-EXP(-K328/$D$8))*$C$8</f>
        <v>3.7080551525064E-011</v>
      </c>
      <c r="R328" s="66" t="n">
        <f aca="false">$B$13-K328</f>
        <v>178</v>
      </c>
      <c r="S328" s="67" t="n">
        <f aca="false">VLOOKUP($R328,$K$6:$Q$506,5)/$C$26</f>
        <v>0.447602432676119</v>
      </c>
      <c r="T328" s="68" t="n">
        <f aca="false">VLOOKUP($R328,$K$6:$Q$506,6)/$C$26</f>
        <v>7.55597811252506</v>
      </c>
      <c r="U328" s="69" t="n">
        <f aca="false">VLOOKUP($R328,$K$6:$Q$506,7)/$C$26</f>
        <v>100.543904689387</v>
      </c>
      <c r="V328" s="28" t="s">
        <v>446</v>
      </c>
      <c r="W328" s="78" t="n">
        <f aca="false">G328*S328+H328*T328+I328*U328</f>
        <v>0</v>
      </c>
      <c r="X328" s="25"/>
      <c r="Y328" s="25"/>
      <c r="Z328" s="25"/>
    </row>
    <row r="329" customFormat="false" ht="15.75" hidden="false" customHeight="false" outlineLevel="0" collapsed="false">
      <c r="A329" s="25"/>
      <c r="B329" s="25"/>
      <c r="C329" s="25"/>
      <c r="D329" s="25"/>
      <c r="E329" s="25"/>
      <c r="F329" s="28" t="s">
        <v>447</v>
      </c>
      <c r="G329" s="103" t="n">
        <v>0</v>
      </c>
      <c r="H329" s="76" t="n">
        <v>0</v>
      </c>
      <c r="I329" s="77" t="n">
        <v>0</v>
      </c>
      <c r="J329" s="25"/>
      <c r="K329" s="61" t="n">
        <v>323</v>
      </c>
      <c r="L329" s="62" t="n">
        <f aca="false">$B$17+$B$18*EXP(-K329/$B$21)+$B$19*EXP(-K329/$B$22)+$B$20*EXP(-K329/$B$23)</f>
        <v>0.316099715230465</v>
      </c>
      <c r="M329" s="63" t="n">
        <f aca="false">EXP(-K329/$D$9)</f>
        <v>1.29451972805446E-012</v>
      </c>
      <c r="N329" s="63" t="n">
        <f aca="false">EXP(-K329/$D$8)</f>
        <v>0.0516480544391421</v>
      </c>
      <c r="O329" s="64" t="n">
        <f aca="false">(K329*$B$17+$B$18*$B$21*(1-EXP(-K329/$B$21))+$B$19*$B$22*(1-EXP(-K329/$B$22))+$B$20*$B$23*(1-EXP(-K329/$B$23)))*$C$7</f>
        <v>2.23490838565341E-013</v>
      </c>
      <c r="P329" s="64" t="n">
        <f aca="false">$D$9*(1-EXP(-K329/$D$9))*$C$9</f>
        <v>2.36561263727739E-012</v>
      </c>
      <c r="Q329" s="65" t="n">
        <f aca="false">$D$8*(1-EXP(-K329/$D$8))*$C$8</f>
        <v>3.7099173076378E-011</v>
      </c>
      <c r="R329" s="66" t="n">
        <f aca="false">$B$13-K329</f>
        <v>177</v>
      </c>
      <c r="S329" s="67" t="n">
        <f aca="false">VLOOKUP($R329,$K$6:$Q$506,5)/$C$26</f>
        <v>0.44562944059465</v>
      </c>
      <c r="T329" s="68" t="n">
        <f aca="false">VLOOKUP($R329,$K$6:$Q$506,6)/$C$26</f>
        <v>7.55597792471484</v>
      </c>
      <c r="U329" s="69" t="n">
        <f aca="false">VLOOKUP($R329,$K$6:$Q$506,7)/$C$26</f>
        <v>100.31895042448</v>
      </c>
      <c r="V329" s="28" t="s">
        <v>447</v>
      </c>
      <c r="W329" s="78" t="n">
        <f aca="false">G329*S329+H329*T329+I329*U329</f>
        <v>0</v>
      </c>
      <c r="X329" s="25"/>
      <c r="Y329" s="25"/>
      <c r="Z329" s="25"/>
    </row>
    <row r="330" customFormat="false" ht="15.75" hidden="false" customHeight="false" outlineLevel="0" collapsed="false">
      <c r="A330" s="25"/>
      <c r="B330" s="25"/>
      <c r="C330" s="25"/>
      <c r="D330" s="25"/>
      <c r="E330" s="25"/>
      <c r="F330" s="28" t="s">
        <v>448</v>
      </c>
      <c r="G330" s="103" t="n">
        <v>0</v>
      </c>
      <c r="H330" s="76" t="n">
        <v>0</v>
      </c>
      <c r="I330" s="77" t="n">
        <v>0</v>
      </c>
      <c r="J330" s="25"/>
      <c r="K330" s="61" t="n">
        <v>324</v>
      </c>
      <c r="L330" s="62" t="n">
        <f aca="false">$B$17+$B$18*EXP(-K330/$B$21)+$B$19*EXP(-K330/$B$22)+$B$20*EXP(-K330/$B$23)</f>
        <v>0.315848525268583</v>
      </c>
      <c r="M330" s="63" t="n">
        <f aca="false">EXP(-K330/$D$9)</f>
        <v>1.18933460738931E-012</v>
      </c>
      <c r="N330" s="63" t="n">
        <f aca="false">EXP(-K330/$D$8)</f>
        <v>0.0511763860022758</v>
      </c>
      <c r="O330" s="64" t="n">
        <f aca="false">(K330*$B$17+$B$18*$B$21*(1-EXP(-K330/$B$21))+$B$19*$B$22*(1-EXP(-K330/$B$22))+$B$20*$B$23*(1-EXP(-K330/$B$23)))*$C$7</f>
        <v>2.24029533438325E-013</v>
      </c>
      <c r="P330" s="64" t="n">
        <f aca="false">$D$9*(1-EXP(-K330/$D$9))*$C$9</f>
        <v>2.36561263727764E-012</v>
      </c>
      <c r="Q330" s="65" t="n">
        <f aca="false">$D$8*(1-EXP(-K330/$D$8))*$C$8</f>
        <v>3.711762456905E-011</v>
      </c>
      <c r="R330" s="66" t="n">
        <f aca="false">$B$13-K330</f>
        <v>176</v>
      </c>
      <c r="S330" s="67" t="n">
        <f aca="false">VLOOKUP($R330,$K$6:$Q$506,5)/$C$26</f>
        <v>0.443654142599849</v>
      </c>
      <c r="T330" s="68" t="n">
        <f aca="false">VLOOKUP($R330,$K$6:$Q$506,6)/$C$26</f>
        <v>7.55597772029463</v>
      </c>
      <c r="U330" s="69" t="n">
        <f aca="false">VLOOKUP($R330,$K$6:$Q$506,7)/$C$26</f>
        <v>100.091922862984</v>
      </c>
      <c r="V330" s="28" t="s">
        <v>448</v>
      </c>
      <c r="W330" s="78" t="n">
        <f aca="false">G330*S330+H330*T330+I330*U330</f>
        <v>0</v>
      </c>
      <c r="X330" s="25"/>
      <c r="Y330" s="25"/>
      <c r="Z330" s="25"/>
    </row>
    <row r="331" customFormat="false" ht="15.75" hidden="false" customHeight="false" outlineLevel="0" collapsed="false">
      <c r="A331" s="25"/>
      <c r="B331" s="25"/>
      <c r="C331" s="25"/>
      <c r="D331" s="25"/>
      <c r="E331" s="25"/>
      <c r="F331" s="28" t="s">
        <v>449</v>
      </c>
      <c r="G331" s="103" t="n">
        <v>0</v>
      </c>
      <c r="H331" s="76" t="n">
        <v>0</v>
      </c>
      <c r="I331" s="77" t="n">
        <v>0</v>
      </c>
      <c r="J331" s="25"/>
      <c r="K331" s="61" t="n">
        <v>325</v>
      </c>
      <c r="L331" s="62" t="n">
        <f aca="false">$B$17+$B$18*EXP(-K331/$B$21)+$B$19*EXP(-K331/$B$22)+$B$20*EXP(-K331/$B$23)</f>
        <v>0.315597998411699</v>
      </c>
      <c r="M331" s="63" t="n">
        <f aca="false">EXP(-K331/$D$9)</f>
        <v>1.09269621596247E-012</v>
      </c>
      <c r="N331" s="63" t="n">
        <f aca="false">EXP(-K331/$D$8)</f>
        <v>0.0507090250096443</v>
      </c>
      <c r="O331" s="64" t="n">
        <f aca="false">(K331*$B$17+$B$18*$B$21*(1-EXP(-K331/$B$21))+$B$19*$B$22*(1-EXP(-K331/$B$22))+$B$20*$B$23*(1-EXP(-K331/$B$23)))*$C$7</f>
        <v>2.24567800630543E-013</v>
      </c>
      <c r="P331" s="64" t="n">
        <f aca="false">$D$9*(1-EXP(-K331/$D$9))*$C$9</f>
        <v>2.36561263727787E-012</v>
      </c>
      <c r="Q331" s="65" t="n">
        <f aca="false">$D$8*(1-EXP(-K331/$D$8))*$C$8</f>
        <v>3.71359075561161E-011</v>
      </c>
      <c r="R331" s="66" t="n">
        <f aca="false">$B$13-K331</f>
        <v>175</v>
      </c>
      <c r="S331" s="67" t="n">
        <f aca="false">VLOOKUP($R331,$K$6:$Q$506,5)/$C$26</f>
        <v>0.44167652448262</v>
      </c>
      <c r="T331" s="68" t="n">
        <f aca="false">VLOOKUP($R331,$K$6:$Q$506,6)/$C$26</f>
        <v>7.55597749779543</v>
      </c>
      <c r="U331" s="69" t="n">
        <f aca="false">VLOOKUP($R331,$K$6:$Q$506,7)/$C$26</f>
        <v>99.8628028963112</v>
      </c>
      <c r="V331" s="28" t="s">
        <v>449</v>
      </c>
      <c r="W331" s="78" t="n">
        <f aca="false">G331*S331+H331*T331+I331*U331</f>
        <v>0</v>
      </c>
      <c r="X331" s="25"/>
      <c r="Y331" s="25"/>
      <c r="Z331" s="25"/>
    </row>
    <row r="332" customFormat="false" ht="15.75" hidden="false" customHeight="false" outlineLevel="0" collapsed="false">
      <c r="A332" s="25"/>
      <c r="B332" s="25"/>
      <c r="C332" s="25"/>
      <c r="D332" s="25"/>
      <c r="E332" s="25"/>
      <c r="F332" s="28" t="s">
        <v>450</v>
      </c>
      <c r="G332" s="103" t="n">
        <v>0</v>
      </c>
      <c r="H332" s="76" t="n">
        <v>0</v>
      </c>
      <c r="I332" s="77" t="n">
        <v>0</v>
      </c>
      <c r="J332" s="25"/>
      <c r="K332" s="61" t="n">
        <v>326</v>
      </c>
      <c r="L332" s="62" t="n">
        <f aca="false">$B$17+$B$18*EXP(-K332/$B$21)+$B$19*EXP(-K332/$B$22)+$B$20*EXP(-K332/$B$23)</f>
        <v>0.315348132251195</v>
      </c>
      <c r="M332" s="63" t="n">
        <f aca="false">EXP(-K332/$D$9)</f>
        <v>1.00391009641905E-012</v>
      </c>
      <c r="N332" s="63" t="n">
        <f aca="false">EXP(-K332/$D$8)</f>
        <v>0.050245932124132</v>
      </c>
      <c r="O332" s="64" t="n">
        <f aca="false">(K332*$B$17+$B$18*$B$21*(1-EXP(-K332/$B$21))+$B$19*$B$22*(1-EXP(-K332/$B$22))+$B$20*$B$23*(1-EXP(-K332/$B$23)))*$C$7</f>
        <v>2.25105641270446E-013</v>
      </c>
      <c r="P332" s="64" t="n">
        <f aca="false">$D$9*(1-EXP(-K332/$D$9))*$C$9</f>
        <v>2.36561263727808E-012</v>
      </c>
      <c r="Q332" s="65" t="n">
        <f aca="false">$D$8*(1-EXP(-K332/$D$8))*$C$8</f>
        <v>3.71540235764295E-011</v>
      </c>
      <c r="R332" s="66" t="n">
        <f aca="false">$B$13-K332</f>
        <v>174</v>
      </c>
      <c r="S332" s="67" t="n">
        <f aca="false">VLOOKUP($R332,$K$6:$Q$506,5)/$C$26</f>
        <v>0.43969657176598</v>
      </c>
      <c r="T332" s="68" t="n">
        <f aca="false">VLOOKUP($R332,$K$6:$Q$506,6)/$C$26</f>
        <v>7.55597725561833</v>
      </c>
      <c r="U332" s="69" t="n">
        <f aca="false">VLOOKUP($R332,$K$6:$Q$506,7)/$C$26</f>
        <v>99.6315712397557</v>
      </c>
      <c r="V332" s="28" t="s">
        <v>450</v>
      </c>
      <c r="W332" s="78" t="n">
        <f aca="false">G332*S332+H332*T332+I332*U332</f>
        <v>0</v>
      </c>
      <c r="X332" s="25"/>
      <c r="Y332" s="25"/>
      <c r="Z332" s="25"/>
    </row>
    <row r="333" customFormat="false" ht="15.75" hidden="false" customHeight="false" outlineLevel="0" collapsed="false">
      <c r="A333" s="25"/>
      <c r="B333" s="25"/>
      <c r="C333" s="25"/>
      <c r="D333" s="25"/>
      <c r="E333" s="25"/>
      <c r="F333" s="28" t="s">
        <v>451</v>
      </c>
      <c r="G333" s="103" t="n">
        <v>0</v>
      </c>
      <c r="H333" s="76" t="n">
        <v>0</v>
      </c>
      <c r="I333" s="77" t="n">
        <v>0</v>
      </c>
      <c r="J333" s="25"/>
      <c r="K333" s="61" t="n">
        <v>327</v>
      </c>
      <c r="L333" s="62" t="n">
        <f aca="false">$B$17+$B$18*EXP(-K333/$B$21)+$B$19*EXP(-K333/$B$22)+$B$20*EXP(-K333/$B$23)</f>
        <v>0.315098924404246</v>
      </c>
      <c r="M333" s="63" t="n">
        <f aca="false">EXP(-K333/$D$9)</f>
        <v>9.223382189572E-013</v>
      </c>
      <c r="N333" s="63" t="n">
        <f aca="false">EXP(-K333/$D$8)</f>
        <v>0.0497870683678639</v>
      </c>
      <c r="O333" s="64" t="n">
        <f aca="false">(K333*$B$17+$B$18*$B$21*(1-EXP(-K333/$B$21))+$B$19*$B$22*(1-EXP(-K333/$B$22))+$B$20*$B$23*(1-EXP(-K333/$B$23)))*$C$7</f>
        <v>2.256430564824E-013</v>
      </c>
      <c r="P333" s="64" t="n">
        <f aca="false">$D$9*(1-EXP(-K333/$D$9))*$C$9</f>
        <v>2.36561263727827E-012</v>
      </c>
      <c r="Q333" s="65" t="n">
        <f aca="false">$D$8*(1-EXP(-K333/$D$8))*$C$8</f>
        <v>3.71719741547902E-011</v>
      </c>
      <c r="R333" s="66" t="n">
        <f aca="false">$B$13-K333</f>
        <v>173</v>
      </c>
      <c r="S333" s="67" t="n">
        <f aca="false">VLOOKUP($R333,$K$6:$Q$506,5)/$C$26</f>
        <v>0.437714269697949</v>
      </c>
      <c r="T333" s="68" t="n">
        <f aca="false">VLOOKUP($R333,$K$6:$Q$506,6)/$C$26</f>
        <v>7.55597699202301</v>
      </c>
      <c r="U333" s="69" t="n">
        <f aca="false">VLOOKUP($R333,$K$6:$Q$506,7)/$C$26</f>
        <v>99.3982084308754</v>
      </c>
      <c r="V333" s="28" t="s">
        <v>451</v>
      </c>
      <c r="W333" s="78" t="n">
        <f aca="false">G333*S333+H333*T333+I333*U333</f>
        <v>0</v>
      </c>
      <c r="X333" s="25"/>
      <c r="Y333" s="25"/>
      <c r="Z333" s="25"/>
    </row>
    <row r="334" customFormat="false" ht="15.75" hidden="false" customHeight="false" outlineLevel="0" collapsed="false">
      <c r="A334" s="25"/>
      <c r="B334" s="25"/>
      <c r="C334" s="25"/>
      <c r="D334" s="25"/>
      <c r="E334" s="25"/>
      <c r="F334" s="28" t="s">
        <v>452</v>
      </c>
      <c r="G334" s="103" t="n">
        <v>0</v>
      </c>
      <c r="H334" s="76" t="n">
        <v>0</v>
      </c>
      <c r="I334" s="77" t="n">
        <v>0</v>
      </c>
      <c r="J334" s="25"/>
      <c r="K334" s="61" t="n">
        <v>328</v>
      </c>
      <c r="L334" s="62" t="n">
        <f aca="false">$B$17+$B$18*EXP(-K334/$B$21)+$B$19*EXP(-K334/$B$22)+$B$20*EXP(-K334/$B$23)</f>
        <v>0.31485037251322</v>
      </c>
      <c r="M334" s="63" t="n">
        <f aca="false">EXP(-K334/$D$9)</f>
        <v>8.47394396354437E-013</v>
      </c>
      <c r="N334" s="63" t="n">
        <f aca="false">EXP(-K334/$D$8)</f>
        <v>0.0493323951189248</v>
      </c>
      <c r="O334" s="64" t="n">
        <f aca="false">(K334*$B$17+$B$18*$B$21*(1-EXP(-K334/$B$21))+$B$19*$B$22*(1-EXP(-K334/$B$22))+$B$20*$B$23*(1-EXP(-K334/$B$23)))*$C$7</f>
        <v>2.26180047386732E-013</v>
      </c>
      <c r="P334" s="64" t="n">
        <f aca="false">$D$9*(1-EXP(-K334/$D$9))*$C$9</f>
        <v>2.36561263727845E-012</v>
      </c>
      <c r="Q334" s="65" t="n">
        <f aca="false">$D$8*(1-EXP(-K334/$D$8))*$C$8</f>
        <v>3.71897608020729E-011</v>
      </c>
      <c r="R334" s="66" t="n">
        <f aca="false">$B$13-K334</f>
        <v>172</v>
      </c>
      <c r="S334" s="67" t="n">
        <f aca="false">VLOOKUP($R334,$K$6:$Q$506,5)/$C$26</f>
        <v>0.435729603244243</v>
      </c>
      <c r="T334" s="68" t="n">
        <f aca="false">VLOOKUP($R334,$K$6:$Q$506,6)/$C$26</f>
        <v>7.55597670511525</v>
      </c>
      <c r="U334" s="69" t="n">
        <f aca="false">VLOOKUP($R334,$K$6:$Q$506,7)/$C$26</f>
        <v>99.1626948278519</v>
      </c>
      <c r="V334" s="28" t="s">
        <v>452</v>
      </c>
      <c r="W334" s="78" t="n">
        <f aca="false">G334*S334+H334*T334+I334*U334</f>
        <v>0</v>
      </c>
      <c r="X334" s="25"/>
      <c r="Y334" s="25"/>
      <c r="Z334" s="25"/>
    </row>
    <row r="335" customFormat="false" ht="15.75" hidden="false" customHeight="false" outlineLevel="0" collapsed="false">
      <c r="A335" s="25"/>
      <c r="B335" s="25"/>
      <c r="C335" s="25"/>
      <c r="D335" s="25"/>
      <c r="E335" s="25"/>
      <c r="F335" s="28" t="s">
        <v>453</v>
      </c>
      <c r="G335" s="103" t="n">
        <v>0</v>
      </c>
      <c r="H335" s="76" t="n">
        <v>0</v>
      </c>
      <c r="I335" s="77" t="n">
        <v>0</v>
      </c>
      <c r="J335" s="25"/>
      <c r="K335" s="61" t="n">
        <v>329</v>
      </c>
      <c r="L335" s="62" t="n">
        <f aca="false">$B$17+$B$18*EXP(-K335/$B$21)+$B$19*EXP(-K335/$B$22)+$B$20*EXP(-K335/$B$23)</f>
        <v>0.3146024742451</v>
      </c>
      <c r="M335" s="63" t="n">
        <f aca="false">EXP(-K335/$D$9)</f>
        <v>7.78540071542042E-013</v>
      </c>
      <c r="N335" s="63" t="n">
        <f aca="false">EXP(-K335/$D$8)</f>
        <v>0.0488818741081085</v>
      </c>
      <c r="O335" s="64" t="n">
        <f aca="false">(K335*$B$17+$B$18*$B$21*(1-EXP(-K335/$B$21))+$B$19*$B$22*(1-EXP(-K335/$B$22))+$B$20*$B$23*(1-EXP(-K335/$B$23)))*$C$7</f>
        <v>2.2671661509977E-013</v>
      </c>
      <c r="P335" s="64" t="n">
        <f aca="false">$D$9*(1-EXP(-K335/$D$9))*$C$9</f>
        <v>2.36561263727861E-012</v>
      </c>
      <c r="Q335" s="65" t="n">
        <f aca="false">$D$8*(1-EXP(-K335/$D$8))*$C$8</f>
        <v>3.72073850153547E-011</v>
      </c>
      <c r="R335" s="66" t="n">
        <f aca="false">$B$13-K335</f>
        <v>171</v>
      </c>
      <c r="S335" s="67" t="n">
        <f aca="false">VLOOKUP($R335,$K$6:$Q$506,5)/$C$26</f>
        <v>0.433742557080762</v>
      </c>
      <c r="T335" s="68" t="n">
        <f aca="false">VLOOKUP($R335,$K$6:$Q$506,6)/$C$26</f>
        <v>7.55597639283327</v>
      </c>
      <c r="U335" s="69" t="n">
        <f aca="false">VLOOKUP($R335,$K$6:$Q$506,7)/$C$26</f>
        <v>98.9250106078372</v>
      </c>
      <c r="V335" s="28" t="s">
        <v>453</v>
      </c>
      <c r="W335" s="78" t="n">
        <f aca="false">G335*S335+H335*T335+I335*U335</f>
        <v>0</v>
      </c>
      <c r="X335" s="25"/>
      <c r="Y335" s="25"/>
      <c r="Z335" s="25"/>
    </row>
    <row r="336" customFormat="false" ht="15.75" hidden="false" customHeight="false" outlineLevel="0" collapsed="false">
      <c r="A336" s="25"/>
      <c r="B336" s="25"/>
      <c r="C336" s="25"/>
      <c r="D336" s="25"/>
      <c r="E336" s="25"/>
      <c r="F336" s="28" t="s">
        <v>454</v>
      </c>
      <c r="G336" s="103" t="n">
        <v>0</v>
      </c>
      <c r="H336" s="76" t="n">
        <v>0</v>
      </c>
      <c r="I336" s="77" t="n">
        <v>0</v>
      </c>
      <c r="J336" s="25"/>
      <c r="K336" s="61" t="n">
        <v>330</v>
      </c>
      <c r="L336" s="62" t="n">
        <f aca="false">$B$17+$B$18*EXP(-K336/$B$21)+$B$19*EXP(-K336/$B$22)+$B$20*EXP(-K336/$B$23)</f>
        <v>0.314355227290917</v>
      </c>
      <c r="M336" s="63" t="n">
        <f aca="false">EXP(-K336/$D$9)</f>
        <v>7.15280447456684E-013</v>
      </c>
      <c r="N336" s="63" t="n">
        <f aca="false">EXP(-K336/$D$8)</f>
        <v>0.048435467415697</v>
      </c>
      <c r="O336" s="64" t="n">
        <f aca="false">(K336*$B$17+$B$18*$B$21*(1-EXP(-K336/$B$21))+$B$19*$B$22*(1-EXP(-K336/$B$22))+$B$20*$B$23*(1-EXP(-K336/$B$23)))*$C$7</f>
        <v>2.27252760733884E-013</v>
      </c>
      <c r="P336" s="64" t="n">
        <f aca="false">$D$9*(1-EXP(-K336/$D$9))*$C$9</f>
        <v>2.36561263727876E-012</v>
      </c>
      <c r="Q336" s="65" t="n">
        <f aca="false">$D$8*(1-EXP(-K336/$D$8))*$C$8</f>
        <v>3.72248482780409E-011</v>
      </c>
      <c r="R336" s="66" t="n">
        <f aca="false">$B$13-K336</f>
        <v>170</v>
      </c>
      <c r="S336" s="67" t="n">
        <f aca="false">VLOOKUP($R336,$K$6:$Q$506,5)/$C$26</f>
        <v>0.431753115585872</v>
      </c>
      <c r="T336" s="68" t="n">
        <f aca="false">VLOOKUP($R336,$K$6:$Q$506,6)/$C$26</f>
        <v>7.55597605293297</v>
      </c>
      <c r="U336" s="69" t="n">
        <f aca="false">VLOOKUP($R336,$K$6:$Q$506,7)/$C$26</f>
        <v>98.6851357652859</v>
      </c>
      <c r="V336" s="28" t="s">
        <v>454</v>
      </c>
      <c r="W336" s="78" t="n">
        <f aca="false">G336*S336+H336*T336+I336*U336</f>
        <v>0</v>
      </c>
      <c r="X336" s="25"/>
      <c r="Y336" s="25"/>
      <c r="Z336" s="25"/>
    </row>
    <row r="337" customFormat="false" ht="15.75" hidden="false" customHeight="false" outlineLevel="0" collapsed="false">
      <c r="A337" s="25"/>
      <c r="B337" s="25"/>
      <c r="C337" s="25"/>
      <c r="D337" s="25"/>
      <c r="E337" s="25"/>
      <c r="F337" s="28" t="s">
        <v>455</v>
      </c>
      <c r="G337" s="103" t="n">
        <v>0</v>
      </c>
      <c r="H337" s="76" t="n">
        <v>0</v>
      </c>
      <c r="I337" s="77" t="n">
        <v>0</v>
      </c>
      <c r="J337" s="25"/>
      <c r="K337" s="61" t="n">
        <v>331</v>
      </c>
      <c r="L337" s="62" t="n">
        <f aca="false">$B$17+$B$18*EXP(-K337/$B$21)+$B$19*EXP(-K337/$B$22)+$B$20*EXP(-K337/$B$23)</f>
        <v>0.314108629365198</v>
      </c>
      <c r="M337" s="63" t="n">
        <f aca="false">EXP(-K337/$D$9)</f>
        <v>6.57160931357668E-013</v>
      </c>
      <c r="N337" s="63" t="n">
        <f aca="false">EXP(-K337/$D$8)</f>
        <v>0.0479931374682684</v>
      </c>
      <c r="O337" s="64" t="n">
        <f aca="false">(K337*$B$17+$B$18*$B$21*(1-EXP(-K337/$B$21))+$B$19*$B$22*(1-EXP(-K337/$B$22))+$B$20*$B$23*(1-EXP(-K337/$B$23)))*$C$7</f>
        <v>2.27788485397529E-013</v>
      </c>
      <c r="P337" s="64" t="n">
        <f aca="false">$D$9*(1-EXP(-K337/$D$9))*$C$9</f>
        <v>2.3656126372789E-012</v>
      </c>
      <c r="Q337" s="65" t="n">
        <f aca="false">$D$8*(1-EXP(-K337/$D$8))*$C$8</f>
        <v>3.72421520599895E-011</v>
      </c>
      <c r="R337" s="66" t="n">
        <f aca="false">$B$13-K337</f>
        <v>169</v>
      </c>
      <c r="S337" s="67" t="n">
        <f aca="false">VLOOKUP($R337,$K$6:$Q$506,5)/$C$26</f>
        <v>0.429761262832477</v>
      </c>
      <c r="T337" s="68" t="n">
        <f aca="false">VLOOKUP($R337,$K$6:$Q$506,6)/$C$26</f>
        <v>7.55597568297179</v>
      </c>
      <c r="U337" s="69" t="n">
        <f aca="false">VLOOKUP($R337,$K$6:$Q$506,7)/$C$26</f>
        <v>98.4430501102708</v>
      </c>
      <c r="V337" s="28" t="s">
        <v>455</v>
      </c>
      <c r="W337" s="78" t="n">
        <f aca="false">G337*S337+H337*T337+I337*U337</f>
        <v>0</v>
      </c>
      <c r="X337" s="25"/>
      <c r="Y337" s="25"/>
      <c r="Z337" s="25"/>
    </row>
    <row r="338" customFormat="false" ht="15.75" hidden="false" customHeight="false" outlineLevel="0" collapsed="false">
      <c r="A338" s="25"/>
      <c r="B338" s="25"/>
      <c r="C338" s="25"/>
      <c r="D338" s="25"/>
      <c r="E338" s="25"/>
      <c r="F338" s="28" t="s">
        <v>456</v>
      </c>
      <c r="G338" s="103" t="n">
        <v>0</v>
      </c>
      <c r="H338" s="76" t="n">
        <v>0</v>
      </c>
      <c r="I338" s="77" t="n">
        <v>0</v>
      </c>
      <c r="J338" s="25"/>
      <c r="K338" s="61" t="n">
        <v>332</v>
      </c>
      <c r="L338" s="62" t="n">
        <f aca="false">$B$17+$B$18*EXP(-K338/$B$21)+$B$19*EXP(-K338/$B$22)+$B$20*EXP(-K338/$B$23)</f>
        <v>0.313862678205434</v>
      </c>
      <c r="M338" s="63" t="n">
        <f aca="false">EXP(-K338/$D$9)</f>
        <v>6.03763868058242E-013</v>
      </c>
      <c r="N338" s="63" t="n">
        <f aca="false">EXP(-K338/$D$8)</f>
        <v>0.047554847035535</v>
      </c>
      <c r="O338" s="64" t="n">
        <f aca="false">(K338*$B$17+$B$18*$B$21*(1-EXP(-K338/$B$21))+$B$19*$B$22*(1-EXP(-K338/$B$22))+$B$20*$B$23*(1-EXP(-K338/$B$23)))*$C$7</f>
        <v>2.28323790195283E-013</v>
      </c>
      <c r="P338" s="64" t="n">
        <f aca="false">$D$9*(1-EXP(-K338/$D$9))*$C$9</f>
        <v>2.36561263727903E-012</v>
      </c>
      <c r="Q338" s="65" t="n">
        <f aca="false">$D$8*(1-EXP(-K338/$D$8))*$C$8</f>
        <v>3.72592978176355E-011</v>
      </c>
      <c r="R338" s="66" t="n">
        <f aca="false">$B$13-K338</f>
        <v>168</v>
      </c>
      <c r="S338" s="67" t="n">
        <f aca="false">VLOOKUP($R338,$K$6:$Q$506,5)/$C$26</f>
        <v>0.427766982579864</v>
      </c>
      <c r="T338" s="68" t="n">
        <f aca="false">VLOOKUP($R338,$K$6:$Q$506,6)/$C$26</f>
        <v>7.55597528029113</v>
      </c>
      <c r="U338" s="69" t="n">
        <f aca="false">VLOOKUP($R338,$K$6:$Q$506,7)/$C$26</f>
        <v>98.1987332667835</v>
      </c>
      <c r="V338" s="28" t="s">
        <v>456</v>
      </c>
      <c r="W338" s="78" t="n">
        <f aca="false">G338*S338+H338*T338+I338*U338</f>
        <v>0</v>
      </c>
      <c r="X338" s="25"/>
      <c r="Y338" s="25"/>
      <c r="Z338" s="25"/>
    </row>
    <row r="339" customFormat="false" ht="15.75" hidden="false" customHeight="false" outlineLevel="0" collapsed="false">
      <c r="A339" s="25"/>
      <c r="B339" s="25"/>
      <c r="C339" s="25"/>
      <c r="D339" s="25"/>
      <c r="E339" s="25"/>
      <c r="F339" s="28" t="s">
        <v>457</v>
      </c>
      <c r="G339" s="103" t="n">
        <v>0</v>
      </c>
      <c r="H339" s="76" t="n">
        <v>0</v>
      </c>
      <c r="I339" s="77" t="n">
        <v>0</v>
      </c>
      <c r="J339" s="25"/>
      <c r="K339" s="61" t="n">
        <v>333</v>
      </c>
      <c r="L339" s="62" t="n">
        <f aca="false">$B$17+$B$18*EXP(-K339/$B$21)+$B$19*EXP(-K339/$B$22)+$B$20*EXP(-K339/$B$23)</f>
        <v>0.313617371571551</v>
      </c>
      <c r="M339" s="63" t="n">
        <f aca="false">EXP(-K339/$D$9)</f>
        <v>5.54705538595463E-013</v>
      </c>
      <c r="N339" s="63" t="n">
        <f aca="false">EXP(-K339/$D$8)</f>
        <v>0.0471205592272091</v>
      </c>
      <c r="O339" s="64" t="n">
        <f aca="false">(K339*$B$17+$B$18*$B$21*(1-EXP(-K339/$B$21))+$B$19*$B$22*(1-EXP(-K339/$B$22))+$B$20*$B$23*(1-EXP(-K339/$B$23)))*$C$7</f>
        <v>2.28858676227884E-013</v>
      </c>
      <c r="P339" s="64" t="n">
        <f aca="false">$D$9*(1-EXP(-K339/$D$9))*$C$9</f>
        <v>2.36561263727914E-012</v>
      </c>
      <c r="Q339" s="65" t="n">
        <f aca="false">$D$8*(1-EXP(-K339/$D$8))*$C$8</f>
        <v>3.72762869941131E-011</v>
      </c>
      <c r="R339" s="66" t="n">
        <f aca="false">$B$13-K339</f>
        <v>167</v>
      </c>
      <c r="S339" s="67" t="n">
        <f aca="false">VLOOKUP($R339,$K$6:$Q$506,5)/$C$26</f>
        <v>0.425770258265331</v>
      </c>
      <c r="T339" s="68" t="n">
        <f aca="false">VLOOKUP($R339,$K$6:$Q$506,6)/$C$26</f>
        <v>7.55597484199726</v>
      </c>
      <c r="U339" s="69" t="n">
        <f aca="false">VLOOKUP($R339,$K$6:$Q$506,7)/$C$26</f>
        <v>97.9521646710201</v>
      </c>
      <c r="V339" s="28" t="s">
        <v>457</v>
      </c>
      <c r="W339" s="78" t="n">
        <f aca="false">G339*S339+H339*T339+I339*U339</f>
        <v>0</v>
      </c>
      <c r="X339" s="25"/>
      <c r="Y339" s="25"/>
      <c r="Z339" s="25"/>
    </row>
    <row r="340" customFormat="false" ht="15.75" hidden="false" customHeight="false" outlineLevel="0" collapsed="false">
      <c r="A340" s="25"/>
      <c r="B340" s="25"/>
      <c r="C340" s="25"/>
      <c r="D340" s="25"/>
      <c r="E340" s="25"/>
      <c r="F340" s="28" t="s">
        <v>458</v>
      </c>
      <c r="G340" s="103" t="n">
        <v>0</v>
      </c>
      <c r="H340" s="76" t="n">
        <v>0</v>
      </c>
      <c r="I340" s="77" t="n">
        <v>0</v>
      </c>
      <c r="J340" s="25"/>
      <c r="K340" s="61" t="n">
        <v>334</v>
      </c>
      <c r="L340" s="62" t="n">
        <f aca="false">$B$17+$B$18*EXP(-K340/$B$21)+$B$19*EXP(-K340/$B$22)+$B$20*EXP(-K340/$B$23)</f>
        <v>0.313372707245412</v>
      </c>
      <c r="M340" s="63" t="n">
        <f aca="false">EXP(-K340/$D$9)</f>
        <v>5.09633402770634E-013</v>
      </c>
      <c r="N340" s="63" t="n">
        <f aca="false">EXP(-K340/$D$8)</f>
        <v>0.0466902374898984</v>
      </c>
      <c r="O340" s="64" t="n">
        <f aca="false">(K340*$B$17+$B$18*$B$21*(1-EXP(-K340/$B$21))+$B$19*$B$22*(1-EXP(-K340/$B$22))+$B$20*$B$23*(1-EXP(-K340/$B$23)))*$C$7</f>
        <v>2.29393144592273E-013</v>
      </c>
      <c r="P340" s="64" t="n">
        <f aca="false">$D$9*(1-EXP(-K340/$D$9))*$C$9</f>
        <v>2.36561263727925E-012</v>
      </c>
      <c r="Q340" s="65" t="n">
        <f aca="false">$D$8*(1-EXP(-K340/$D$8))*$C$8</f>
        <v>3.72931210193774E-011</v>
      </c>
      <c r="R340" s="66" t="n">
        <f aca="false">$B$13-K340</f>
        <v>166</v>
      </c>
      <c r="S340" s="67" t="n">
        <f aca="false">VLOOKUP($R340,$K$6:$Q$506,5)/$C$26</f>
        <v>0.42377107299558</v>
      </c>
      <c r="T340" s="68" t="n">
        <f aca="false">VLOOKUP($R340,$K$6:$Q$506,6)/$C$26</f>
        <v>7.55597436494055</v>
      </c>
      <c r="U340" s="69" t="n">
        <f aca="false">VLOOKUP($R340,$K$6:$Q$506,7)/$C$26</f>
        <v>97.7033235696496</v>
      </c>
      <c r="V340" s="28" t="s">
        <v>458</v>
      </c>
      <c r="W340" s="78" t="n">
        <f aca="false">G340*S340+H340*T340+I340*U340</f>
        <v>0</v>
      </c>
      <c r="X340" s="25"/>
      <c r="Y340" s="25"/>
      <c r="Z340" s="25"/>
    </row>
    <row r="341" customFormat="false" ht="15.75" hidden="false" customHeight="false" outlineLevel="0" collapsed="false">
      <c r="A341" s="25"/>
      <c r="B341" s="25"/>
      <c r="C341" s="25"/>
      <c r="D341" s="25"/>
      <c r="E341" s="25"/>
      <c r="F341" s="28" t="s">
        <v>459</v>
      </c>
      <c r="G341" s="103" t="n">
        <v>0</v>
      </c>
      <c r="H341" s="76" t="n">
        <v>0</v>
      </c>
      <c r="I341" s="77" t="n">
        <v>0</v>
      </c>
      <c r="J341" s="25"/>
      <c r="K341" s="61" t="n">
        <v>335</v>
      </c>
      <c r="L341" s="62" t="n">
        <f aca="false">$B$17+$B$18*EXP(-K341/$B$21)+$B$19*EXP(-K341/$B$22)+$B$20*EXP(-K341/$B$23)</f>
        <v>0.313128683030312</v>
      </c>
      <c r="M341" s="63" t="n">
        <f aca="false">EXP(-K341/$D$9)</f>
        <v>4.68223565744832E-013</v>
      </c>
      <c r="N341" s="63" t="n">
        <f aca="false">EXP(-K341/$D$8)</f>
        <v>0.0462638456040293</v>
      </c>
      <c r="O341" s="64" t="n">
        <f aca="false">(K341*$B$17+$B$18*$B$21*(1-EXP(-K341/$B$21))+$B$19*$B$22*(1-EXP(-K341/$B$22))+$B$20*$B$23*(1-EXP(-K341/$B$23)))*$C$7</f>
        <v>2.29927196381625E-013</v>
      </c>
      <c r="P341" s="64" t="n">
        <f aca="false">$D$9*(1-EXP(-K341/$D$9))*$C$9</f>
        <v>2.36561263727935E-012</v>
      </c>
      <c r="Q341" s="65" t="n">
        <f aca="false">$D$8*(1-EXP(-K341/$D$8))*$C$8</f>
        <v>3.73098013103245E-011</v>
      </c>
      <c r="R341" s="66" t="n">
        <f aca="false">$B$13-K341</f>
        <v>165</v>
      </c>
      <c r="S341" s="67" t="n">
        <f aca="false">VLOOKUP($R341,$K$6:$Q$506,5)/$C$26</f>
        <v>0.421769409537869</v>
      </c>
      <c r="T341" s="68" t="n">
        <f aca="false">VLOOKUP($R341,$K$6:$Q$506,6)/$C$26</f>
        <v>7.5559738456928</v>
      </c>
      <c r="U341" s="69" t="n">
        <f aca="false">VLOOKUP($R341,$K$6:$Q$506,7)/$C$26</f>
        <v>97.4521890180673</v>
      </c>
      <c r="V341" s="28" t="s">
        <v>459</v>
      </c>
      <c r="W341" s="78" t="n">
        <f aca="false">G341*S341+H341*T341+I341*U341</f>
        <v>0</v>
      </c>
      <c r="X341" s="25"/>
      <c r="Y341" s="25"/>
      <c r="Z341" s="25"/>
    </row>
    <row r="342" customFormat="false" ht="15.75" hidden="false" customHeight="false" outlineLevel="0" collapsed="false">
      <c r="A342" s="25"/>
      <c r="B342" s="25"/>
      <c r="C342" s="25"/>
      <c r="D342" s="25"/>
      <c r="E342" s="25"/>
      <c r="F342" s="28" t="s">
        <v>460</v>
      </c>
      <c r="G342" s="103" t="n">
        <v>0</v>
      </c>
      <c r="H342" s="76" t="n">
        <v>0</v>
      </c>
      <c r="I342" s="77" t="n">
        <v>0</v>
      </c>
      <c r="J342" s="25"/>
      <c r="K342" s="61" t="n">
        <v>336</v>
      </c>
      <c r="L342" s="62" t="n">
        <f aca="false">$B$17+$B$18*EXP(-K342/$B$21)+$B$19*EXP(-K342/$B$22)+$B$20*EXP(-K342/$B$23)</f>
        <v>0.312885296750507</v>
      </c>
      <c r="M342" s="63" t="n">
        <f aca="false">EXP(-K342/$D$9)</f>
        <v>4.30178450484089E-013</v>
      </c>
      <c r="N342" s="63" t="n">
        <f aca="false">EXP(-K342/$D$8)</f>
        <v>0.0458413476807979</v>
      </c>
      <c r="O342" s="64" t="n">
        <f aca="false">(K342*$B$17+$B$18*$B$21*(1-EXP(-K342/$B$21))+$B$19*$B$22*(1-EXP(-K342/$B$22))+$B$20*$B$23*(1-EXP(-K342/$B$23)))*$C$7</f>
        <v>2.30460832685389E-013</v>
      </c>
      <c r="P342" s="64" t="n">
        <f aca="false">$D$9*(1-EXP(-K342/$D$9))*$C$9</f>
        <v>2.36561263727944E-012</v>
      </c>
      <c r="Q342" s="65" t="n">
        <f aca="false">$D$8*(1-EXP(-K342/$D$8))*$C$8</f>
        <v>3.7326329270911E-011</v>
      </c>
      <c r="R342" s="66" t="n">
        <f aca="false">$B$13-K342</f>
        <v>164</v>
      </c>
      <c r="S342" s="67" t="n">
        <f aca="false">VLOOKUP($R342,$K$6:$Q$506,5)/$C$26</f>
        <v>0.419765250310923</v>
      </c>
      <c r="T342" s="68" t="n">
        <f aca="false">VLOOKUP($R342,$K$6:$Q$506,6)/$C$26</f>
        <v>7.55597328052261</v>
      </c>
      <c r="U342" s="69" t="n">
        <f aca="false">VLOOKUP($R342,$K$6:$Q$506,7)/$C$26</f>
        <v>97.1987398786323</v>
      </c>
      <c r="V342" s="28" t="s">
        <v>460</v>
      </c>
      <c r="W342" s="78" t="n">
        <f aca="false">G342*S342+H342*T342+I342*U342</f>
        <v>0</v>
      </c>
      <c r="X342" s="25"/>
      <c r="Y342" s="25"/>
      <c r="Z342" s="25"/>
    </row>
    <row r="343" customFormat="false" ht="15.75" hidden="false" customHeight="false" outlineLevel="0" collapsed="false">
      <c r="A343" s="25"/>
      <c r="B343" s="25"/>
      <c r="C343" s="25"/>
      <c r="D343" s="25"/>
      <c r="E343" s="25"/>
      <c r="F343" s="28" t="s">
        <v>461</v>
      </c>
      <c r="G343" s="103" t="n">
        <v>0</v>
      </c>
      <c r="H343" s="76" t="n">
        <v>0</v>
      </c>
      <c r="I343" s="77" t="n">
        <v>0</v>
      </c>
      <c r="J343" s="25"/>
      <c r="K343" s="61" t="n">
        <v>337</v>
      </c>
      <c r="L343" s="62" t="n">
        <f aca="false">$B$17+$B$18*EXP(-K343/$B$21)+$B$19*EXP(-K343/$B$22)+$B$20*EXP(-K343/$B$23)</f>
        <v>0.312642546250736</v>
      </c>
      <c r="M343" s="63" t="n">
        <f aca="false">EXP(-K343/$D$9)</f>
        <v>3.95224659328105E-013</v>
      </c>
      <c r="N343" s="63" t="n">
        <f aca="false">EXP(-K343/$D$8)</f>
        <v>0.0454227081591499</v>
      </c>
      <c r="O343" s="64" t="n">
        <f aca="false">(K343*$B$17+$B$18*$B$21*(1-EXP(-K343/$B$21))+$B$19*$B$22*(1-EXP(-K343/$B$22))+$B$20*$B$23*(1-EXP(-K343/$B$23)))*$C$7</f>
        <v>2.30994054589322E-013</v>
      </c>
      <c r="P343" s="64" t="n">
        <f aca="false">$D$9*(1-EXP(-K343/$D$9))*$C$9</f>
        <v>2.36561263727952E-012</v>
      </c>
      <c r="Q343" s="65" t="n">
        <f aca="false">$D$8*(1-EXP(-K343/$D$8))*$C$8</f>
        <v>3.73427062922721E-011</v>
      </c>
      <c r="R343" s="66" t="n">
        <f aca="false">$B$13-K343</f>
        <v>163</v>
      </c>
      <c r="S343" s="67" t="n">
        <f aca="false">VLOOKUP($R343,$K$6:$Q$506,5)/$C$26</f>
        <v>0.417758577375597</v>
      </c>
      <c r="T343" s="68" t="n">
        <f aca="false">VLOOKUP($R343,$K$6:$Q$506,6)/$C$26</f>
        <v>7.5559726653686</v>
      </c>
      <c r="U343" s="69" t="n">
        <f aca="false">VLOOKUP($R343,$K$6:$Q$506,7)/$C$26</f>
        <v>96.9429548188879</v>
      </c>
      <c r="V343" s="28" t="s">
        <v>461</v>
      </c>
      <c r="W343" s="78" t="n">
        <f aca="false">G343*S343+H343*T343+I343*U343</f>
        <v>0</v>
      </c>
      <c r="X343" s="25"/>
      <c r="Y343" s="25"/>
      <c r="Z343" s="25"/>
    </row>
    <row r="344" customFormat="false" ht="15.75" hidden="false" customHeight="false" outlineLevel="0" collapsed="false">
      <c r="A344" s="25"/>
      <c r="B344" s="25"/>
      <c r="C344" s="25"/>
      <c r="D344" s="25"/>
      <c r="E344" s="25"/>
      <c r="F344" s="28" t="s">
        <v>462</v>
      </c>
      <c r="G344" s="103" t="n">
        <v>0</v>
      </c>
      <c r="H344" s="76" t="n">
        <v>0</v>
      </c>
      <c r="I344" s="77" t="n">
        <v>0</v>
      </c>
      <c r="J344" s="25"/>
      <c r="K344" s="61" t="n">
        <v>338</v>
      </c>
      <c r="L344" s="62" t="n">
        <f aca="false">$B$17+$B$18*EXP(-K344/$B$21)+$B$19*EXP(-K344/$B$22)+$B$20*EXP(-K344/$B$23)</f>
        <v>0.31240042939577</v>
      </c>
      <c r="M344" s="63" t="n">
        <f aca="false">EXP(-K344/$D$9)</f>
        <v>3.63111009315411E-013</v>
      </c>
      <c r="N344" s="63" t="n">
        <f aca="false">EXP(-K344/$D$8)</f>
        <v>0.0450078918027873</v>
      </c>
      <c r="O344" s="64" t="n">
        <f aca="false">(K344*$B$17+$B$18*$B$21*(1-EXP(-K344/$B$21))+$B$19*$B$22*(1-EXP(-K344/$B$22))+$B$20*$B$23*(1-EXP(-K344/$B$23)))*$C$7</f>
        <v>2.31526863175524E-013</v>
      </c>
      <c r="P344" s="64" t="n">
        <f aca="false">$D$9*(1-EXP(-K344/$D$9))*$C$9</f>
        <v>2.3656126372796E-012</v>
      </c>
      <c r="Q344" s="65" t="n">
        <f aca="false">$D$8*(1-EXP(-K344/$D$8))*$C$8</f>
        <v>3.73589337528384E-011</v>
      </c>
      <c r="R344" s="66" t="n">
        <f aca="false">$B$13-K344</f>
        <v>162</v>
      </c>
      <c r="S344" s="67" t="n">
        <f aca="false">VLOOKUP($R344,$K$6:$Q$506,5)/$C$26</f>
        <v>0.415749372425269</v>
      </c>
      <c r="T344" s="68" t="n">
        <f aca="false">VLOOKUP($R344,$K$6:$Q$506,6)/$C$26</f>
        <v>7.55597199581018</v>
      </c>
      <c r="U344" s="69" t="n">
        <f aca="false">VLOOKUP($R344,$K$6:$Q$506,7)/$C$26</f>
        <v>96.6848123097665</v>
      </c>
      <c r="V344" s="28" t="s">
        <v>462</v>
      </c>
      <c r="W344" s="78" t="n">
        <f aca="false">G344*S344+H344*T344+I344*U344</f>
        <v>0</v>
      </c>
      <c r="X344" s="25"/>
      <c r="Y344" s="25"/>
      <c r="Z344" s="25"/>
    </row>
    <row r="345" customFormat="false" ht="15.75" hidden="false" customHeight="false" outlineLevel="0" collapsed="false">
      <c r="A345" s="25"/>
      <c r="B345" s="25"/>
      <c r="C345" s="25"/>
      <c r="D345" s="25"/>
      <c r="E345" s="25"/>
      <c r="F345" s="28" t="s">
        <v>463</v>
      </c>
      <c r="G345" s="103" t="n">
        <v>0</v>
      </c>
      <c r="H345" s="76" t="n">
        <v>0</v>
      </c>
      <c r="I345" s="77" t="n">
        <v>0</v>
      </c>
      <c r="J345" s="25"/>
      <c r="K345" s="61" t="n">
        <v>339</v>
      </c>
      <c r="L345" s="62" t="n">
        <f aca="false">$B$17+$B$18*EXP(-K345/$B$21)+$B$19*EXP(-K345/$B$22)+$B$20*EXP(-K345/$B$23)</f>
        <v>0.312158944069969</v>
      </c>
      <c r="M345" s="63" t="n">
        <f aca="false">EXP(-K345/$D$9)</f>
        <v>3.33606727146542E-013</v>
      </c>
      <c r="N345" s="63" t="n">
        <f aca="false">EXP(-K345/$D$8)</f>
        <v>0.0445968636972023</v>
      </c>
      <c r="O345" s="64" t="n">
        <f aca="false">(K345*$B$17+$B$18*$B$21*(1-EXP(-K345/$B$21))+$B$19*$B$22*(1-EXP(-K345/$B$22))+$B$20*$B$23*(1-EXP(-K345/$B$23)))*$C$7</f>
        <v>2.32059259522471E-013</v>
      </c>
      <c r="P345" s="64" t="n">
        <f aca="false">$D$9*(1-EXP(-K345/$D$9))*$C$9</f>
        <v>2.36561263727967E-012</v>
      </c>
      <c r="Q345" s="65" t="n">
        <f aca="false">$D$8*(1-EXP(-K345/$D$8))*$C$8</f>
        <v>3.73750130184526E-011</v>
      </c>
      <c r="R345" s="66" t="n">
        <f aca="false">$B$13-K345</f>
        <v>161</v>
      </c>
      <c r="S345" s="67" t="n">
        <f aca="false">VLOOKUP($R345,$K$6:$Q$506,5)/$C$26</f>
        <v>0.413737616775983</v>
      </c>
      <c r="T345" s="68" t="n">
        <f aca="false">VLOOKUP($R345,$K$6:$Q$506,6)/$C$26</f>
        <v>7.5559712670358</v>
      </c>
      <c r="U345" s="69" t="n">
        <f aca="false">VLOOKUP($R345,$K$6:$Q$506,7)/$C$26</f>
        <v>96.424290623777</v>
      </c>
      <c r="V345" s="28" t="s">
        <v>463</v>
      </c>
      <c r="W345" s="78" t="n">
        <f aca="false">G345*S345+H345*T345+I345*U345</f>
        <v>0</v>
      </c>
      <c r="X345" s="25"/>
      <c r="Y345" s="25"/>
      <c r="Z345" s="25"/>
    </row>
    <row r="346" customFormat="false" ht="15.75" hidden="false" customHeight="false" outlineLevel="0" collapsed="false">
      <c r="A346" s="25"/>
      <c r="B346" s="25"/>
      <c r="C346" s="25"/>
      <c r="D346" s="25"/>
      <c r="E346" s="25"/>
      <c r="F346" s="28" t="s">
        <v>464</v>
      </c>
      <c r="G346" s="103" t="n">
        <v>0</v>
      </c>
      <c r="H346" s="76" t="n">
        <v>0</v>
      </c>
      <c r="I346" s="77" t="n">
        <v>0</v>
      </c>
      <c r="J346" s="25"/>
      <c r="K346" s="61" t="n">
        <v>340</v>
      </c>
      <c r="L346" s="62" t="n">
        <f aca="false">$B$17+$B$18*EXP(-K346/$B$21)+$B$19*EXP(-K346/$B$22)+$B$20*EXP(-K346/$B$23)</f>
        <v>0.311918088176844</v>
      </c>
      <c r="M346" s="63" t="n">
        <f aca="false">EXP(-K346/$D$9)</f>
        <v>3.06499790813982E-013</v>
      </c>
      <c r="N346" s="63" t="n">
        <f aca="false">EXP(-K346/$D$8)</f>
        <v>0.044189589246739</v>
      </c>
      <c r="O346" s="64" t="n">
        <f aca="false">(K346*$B$17+$B$18*$B$21*(1-EXP(-K346/$B$21))+$B$19*$B$22*(1-EXP(-K346/$B$22))+$B$20*$B$23*(1-EXP(-K346/$B$23)))*$C$7</f>
        <v>2.32591244705048E-013</v>
      </c>
      <c r="P346" s="64" t="n">
        <f aca="false">$D$9*(1-EXP(-K346/$D$9))*$C$9</f>
        <v>2.36561263727973E-012</v>
      </c>
      <c r="Q346" s="65" t="n">
        <f aca="false">$D$8*(1-EXP(-K346/$D$8))*$C$8</f>
        <v>3.73909454424836E-011</v>
      </c>
      <c r="R346" s="66" t="n">
        <f aca="false">$B$13-K346</f>
        <v>160</v>
      </c>
      <c r="S346" s="67" t="n">
        <f aca="false">VLOOKUP($R346,$K$6:$Q$506,5)/$C$26</f>
        <v>0.411723291356306</v>
      </c>
      <c r="T346" s="68" t="n">
        <f aca="false">VLOOKUP($R346,$K$6:$Q$506,6)/$C$26</f>
        <v>7.55597047380839</v>
      </c>
      <c r="U346" s="69" t="n">
        <f aca="false">VLOOKUP($R346,$K$6:$Q$506,7)/$C$26</f>
        <v>96.1613678331765</v>
      </c>
      <c r="V346" s="28" t="s">
        <v>464</v>
      </c>
      <c r="W346" s="78" t="n">
        <f aca="false">G346*S346+H346*T346+I346*U346</f>
        <v>0</v>
      </c>
      <c r="X346" s="25"/>
      <c r="Y346" s="25"/>
      <c r="Z346" s="25"/>
    </row>
    <row r="347" customFormat="false" ht="15.75" hidden="false" customHeight="false" outlineLevel="0" collapsed="false">
      <c r="A347" s="25"/>
      <c r="B347" s="25"/>
      <c r="C347" s="25"/>
      <c r="D347" s="25"/>
      <c r="E347" s="25"/>
      <c r="F347" s="28" t="s">
        <v>465</v>
      </c>
      <c r="G347" s="103" t="n">
        <v>0</v>
      </c>
      <c r="H347" s="76" t="n">
        <v>0</v>
      </c>
      <c r="I347" s="77" t="n">
        <v>0</v>
      </c>
      <c r="J347" s="25"/>
      <c r="K347" s="61" t="n">
        <v>341</v>
      </c>
      <c r="L347" s="62" t="n">
        <f aca="false">$B$17+$B$18*EXP(-K347/$B$21)+$B$19*EXP(-K347/$B$22)+$B$20*EXP(-K347/$B$23)</f>
        <v>0.311677859638642</v>
      </c>
      <c r="M347" s="63" t="n">
        <f aca="false">EXP(-K347/$D$9)</f>
        <v>2.81595405981574E-013</v>
      </c>
      <c r="N347" s="63" t="n">
        <f aca="false">EXP(-K347/$D$8)</f>
        <v>0.0437860341716812</v>
      </c>
      <c r="O347" s="64" t="n">
        <f aca="false">(K347*$B$17+$B$18*$B$21*(1-EXP(-K347/$B$21))+$B$19*$B$22*(1-EXP(-K347/$B$22))+$B$20*$B$23*(1-EXP(-K347/$B$23)))*$C$7</f>
        <v>2.33122819794583E-013</v>
      </c>
      <c r="P347" s="64" t="n">
        <f aca="false">$D$9*(1-EXP(-K347/$D$9))*$C$9</f>
        <v>2.36561263727979E-012</v>
      </c>
      <c r="Q347" s="65" t="n">
        <f aca="false">$D$8*(1-EXP(-K347/$D$8))*$C$8</f>
        <v>3.74067323659412E-011</v>
      </c>
      <c r="R347" s="66" t="n">
        <f aca="false">$B$13-K347</f>
        <v>159</v>
      </c>
      <c r="S347" s="67" t="n">
        <f aca="false">VLOOKUP($R347,$K$6:$Q$506,5)/$C$26</f>
        <v>0.409706376696912</v>
      </c>
      <c r="T347" s="68" t="n">
        <f aca="false">VLOOKUP($R347,$K$6:$Q$506,6)/$C$26</f>
        <v>7.55596961042771</v>
      </c>
      <c r="U347" s="69" t="n">
        <f aca="false">VLOOKUP($R347,$K$6:$Q$506,7)/$C$26</f>
        <v>95.8960218081247</v>
      </c>
      <c r="V347" s="28" t="s">
        <v>465</v>
      </c>
      <c r="W347" s="78" t="n">
        <f aca="false">G347*S347+H347*T347+I347*U347</f>
        <v>0</v>
      </c>
      <c r="X347" s="25"/>
      <c r="Y347" s="25"/>
      <c r="Z347" s="25"/>
    </row>
    <row r="348" customFormat="false" ht="15.75" hidden="false" customHeight="false" outlineLevel="0" collapsed="false">
      <c r="A348" s="25"/>
      <c r="B348" s="25"/>
      <c r="C348" s="25"/>
      <c r="D348" s="25"/>
      <c r="E348" s="25"/>
      <c r="F348" s="28" t="s">
        <v>466</v>
      </c>
      <c r="G348" s="103" t="n">
        <v>0</v>
      </c>
      <c r="H348" s="76" t="n">
        <v>0</v>
      </c>
      <c r="I348" s="77" t="n">
        <v>0</v>
      </c>
      <c r="J348" s="25"/>
      <c r="K348" s="61" t="n">
        <v>342</v>
      </c>
      <c r="L348" s="62" t="n">
        <f aca="false">$B$17+$B$18*EXP(-K348/$B$21)+$B$19*EXP(-K348/$B$22)+$B$20*EXP(-K348/$B$23)</f>
        <v>0.311438256395932</v>
      </c>
      <c r="M348" s="63" t="n">
        <f aca="false">EXP(-K348/$D$9)</f>
        <v>2.58714606164456E-013</v>
      </c>
      <c r="N348" s="63" t="n">
        <f aca="false">EXP(-K348/$D$8)</f>
        <v>0.0433861645053674</v>
      </c>
      <c r="O348" s="64" t="n">
        <f aca="false">(K348*$B$17+$B$18*$B$21*(1-EXP(-K348/$B$21))+$B$19*$B$22*(1-EXP(-K348/$B$22))+$B$20*$B$23*(1-EXP(-K348/$B$23)))*$C$7</f>
        <v>2.33653985858878E-013</v>
      </c>
      <c r="P348" s="64" t="n">
        <f aca="false">$D$9*(1-EXP(-K348/$D$9))*$C$9</f>
        <v>2.36561263727984E-012</v>
      </c>
      <c r="Q348" s="65" t="n">
        <f aca="false">$D$8*(1-EXP(-K348/$D$8))*$C$8</f>
        <v>3.74223751175884E-011</v>
      </c>
      <c r="R348" s="66" t="n">
        <f aca="false">$B$13-K348</f>
        <v>158</v>
      </c>
      <c r="S348" s="67" t="n">
        <f aca="false">VLOOKUP($R348,$K$6:$Q$506,5)/$C$26</f>
        <v>0.407686852919874</v>
      </c>
      <c r="T348" s="68" t="n">
        <f aca="false">VLOOKUP($R348,$K$6:$Q$506,6)/$C$26</f>
        <v>7.55596867068937</v>
      </c>
      <c r="U348" s="69" t="n">
        <f aca="false">VLOOKUP($R348,$K$6:$Q$506,7)/$C$26</f>
        <v>95.6282302148208</v>
      </c>
      <c r="V348" s="28" t="s">
        <v>466</v>
      </c>
      <c r="W348" s="78" t="n">
        <f aca="false">G348*S348+H348*T348+I348*U348</f>
        <v>0</v>
      </c>
      <c r="X348" s="25"/>
      <c r="Y348" s="25"/>
      <c r="Z348" s="25"/>
    </row>
    <row r="349" customFormat="false" ht="15.75" hidden="false" customHeight="false" outlineLevel="0" collapsed="false">
      <c r="A349" s="25"/>
      <c r="B349" s="25"/>
      <c r="C349" s="25"/>
      <c r="D349" s="25"/>
      <c r="E349" s="25"/>
      <c r="F349" s="28" t="s">
        <v>467</v>
      </c>
      <c r="G349" s="103" t="n">
        <v>0</v>
      </c>
      <c r="H349" s="76" t="n">
        <v>0</v>
      </c>
      <c r="I349" s="77" t="n">
        <v>0</v>
      </c>
      <c r="J349" s="25"/>
      <c r="K349" s="61" t="n">
        <v>343</v>
      </c>
      <c r="L349" s="62" t="n">
        <f aca="false">$B$17+$B$18*EXP(-K349/$B$21)+$B$19*EXP(-K349/$B$22)+$B$20*EXP(-K349/$B$23)</f>
        <v>0.31119927640721</v>
      </c>
      <c r="M349" s="63" t="n">
        <f aca="false">EXP(-K349/$D$9)</f>
        <v>2.37692966650206E-013</v>
      </c>
      <c r="N349" s="63" t="n">
        <f aca="false">EXP(-K349/$D$8)</f>
        <v>0.0429899465913318</v>
      </c>
      <c r="O349" s="64" t="n">
        <f aca="false">(K349*$B$17+$B$18*$B$21*(1-EXP(-K349/$B$21))+$B$19*$B$22*(1-EXP(-K349/$B$22))+$B$20*$B$23*(1-EXP(-K349/$B$23)))*$C$7</f>
        <v>2.34184743962236E-013</v>
      </c>
      <c r="P349" s="64" t="n">
        <f aca="false">$D$9*(1-EXP(-K349/$D$9))*$C$9</f>
        <v>2.36561263727989E-012</v>
      </c>
      <c r="Q349" s="65" t="n">
        <f aca="false">$D$8*(1-EXP(-K349/$D$8))*$C$8</f>
        <v>3.74378750140536E-011</v>
      </c>
      <c r="R349" s="66" t="n">
        <f aca="false">$B$13-K349</f>
        <v>157</v>
      </c>
      <c r="S349" s="67" t="n">
        <f aca="false">VLOOKUP($R349,$K$6:$Q$506,5)/$C$26</f>
        <v>0.405664699727663</v>
      </c>
      <c r="T349" s="68" t="n">
        <f aca="false">VLOOKUP($R349,$K$6:$Q$506,6)/$C$26</f>
        <v>7.55596764784028</v>
      </c>
      <c r="U349" s="69" t="n">
        <f aca="false">VLOOKUP($R349,$K$6:$Q$506,7)/$C$26</f>
        <v>95.357970513624</v>
      </c>
      <c r="V349" s="28" t="s">
        <v>467</v>
      </c>
      <c r="W349" s="78" t="n">
        <f aca="false">G349*S349+H349*T349+I349*U349</f>
        <v>0</v>
      </c>
      <c r="X349" s="25"/>
      <c r="Y349" s="25"/>
      <c r="Z349" s="25"/>
    </row>
    <row r="350" customFormat="false" ht="15.75" hidden="false" customHeight="false" outlineLevel="0" collapsed="false">
      <c r="A350" s="25"/>
      <c r="B350" s="25"/>
      <c r="C350" s="25"/>
      <c r="D350" s="25"/>
      <c r="E350" s="25"/>
      <c r="F350" s="28" t="s">
        <v>468</v>
      </c>
      <c r="G350" s="103" t="n">
        <v>0</v>
      </c>
      <c r="H350" s="76" t="n">
        <v>0</v>
      </c>
      <c r="I350" s="77" t="n">
        <v>0</v>
      </c>
      <c r="J350" s="25"/>
      <c r="K350" s="61" t="n">
        <v>344</v>
      </c>
      <c r="L350" s="62" t="n">
        <f aca="false">$B$17+$B$18*EXP(-K350/$B$21)+$B$19*EXP(-K350/$B$22)+$B$20*EXP(-K350/$B$23)</f>
        <v>0.310960917648504</v>
      </c>
      <c r="M350" s="63" t="n">
        <f aca="false">EXP(-K350/$D$9)</f>
        <v>2.18379422919255E-013</v>
      </c>
      <c r="N350" s="63" t="n">
        <f aca="false">EXP(-K350/$D$8)</f>
        <v>0.0425973470804713</v>
      </c>
      <c r="O350" s="64" t="n">
        <f aca="false">(K350*$B$17+$B$18*$B$21*(1-EXP(-K350/$B$21))+$B$19*$B$22*(1-EXP(-K350/$B$22))+$B$20*$B$23*(1-EXP(-K350/$B$23)))*$C$7</f>
        <v>2.34715095165498E-013</v>
      </c>
      <c r="P350" s="64" t="n">
        <f aca="false">$D$9*(1-EXP(-K350/$D$9))*$C$9</f>
        <v>2.36561263727994E-012</v>
      </c>
      <c r="Q350" s="65" t="n">
        <f aca="false">$D$8*(1-EXP(-K350/$D$8))*$C$8</f>
        <v>3.74532333599412E-011</v>
      </c>
      <c r="R350" s="66" t="n">
        <f aca="false">$B$13-K350</f>
        <v>156</v>
      </c>
      <c r="S350" s="67" t="n">
        <f aca="false">VLOOKUP($R350,$K$6:$Q$506,5)/$C$26</f>
        <v>0.403639896391841</v>
      </c>
      <c r="T350" s="68" t="n">
        <f aca="false">VLOOKUP($R350,$K$6:$Q$506,6)/$C$26</f>
        <v>7.5559665345301</v>
      </c>
      <c r="U350" s="69" t="n">
        <f aca="false">VLOOKUP($R350,$K$6:$Q$506,7)/$C$26</f>
        <v>95.0852199571565</v>
      </c>
      <c r="V350" s="28" t="s">
        <v>468</v>
      </c>
      <c r="W350" s="78" t="n">
        <f aca="false">G350*S350+H350*T350+I350*U350</f>
        <v>0</v>
      </c>
      <c r="X350" s="25"/>
      <c r="Y350" s="25"/>
      <c r="Z350" s="25"/>
    </row>
    <row r="351" customFormat="false" ht="15.75" hidden="false" customHeight="false" outlineLevel="0" collapsed="false">
      <c r="A351" s="25"/>
      <c r="B351" s="25"/>
      <c r="C351" s="25"/>
      <c r="D351" s="25"/>
      <c r="E351" s="25"/>
      <c r="F351" s="28" t="s">
        <v>469</v>
      </c>
      <c r="G351" s="103" t="n">
        <v>0</v>
      </c>
      <c r="H351" s="76" t="n">
        <v>0</v>
      </c>
      <c r="I351" s="77" t="n">
        <v>0</v>
      </c>
      <c r="J351" s="25"/>
      <c r="K351" s="61" t="n">
        <v>345</v>
      </c>
      <c r="L351" s="62" t="n">
        <f aca="false">$B$17+$B$18*EXP(-K351/$B$21)+$B$19*EXP(-K351/$B$22)+$B$20*EXP(-K351/$B$23)</f>
        <v>0.310723178113003</v>
      </c>
      <c r="M351" s="63" t="n">
        <f aca="false">EXP(-K351/$D$9)</f>
        <v>2.00635185073556E-013</v>
      </c>
      <c r="N351" s="63" t="n">
        <f aca="false">EXP(-K351/$D$8)</f>
        <v>0.0422083329282389</v>
      </c>
      <c r="O351" s="64" t="n">
        <f aca="false">(K351*$B$17+$B$18*$B$21*(1-EXP(-K351/$B$21))+$B$19*$B$22*(1-EXP(-K351/$B$22))+$B$20*$B$23*(1-EXP(-K351/$B$23)))*$C$7</f>
        <v>2.35245040526067E-013</v>
      </c>
      <c r="P351" s="64" t="n">
        <f aca="false">$D$9*(1-EXP(-K351/$D$9))*$C$9</f>
        <v>2.36561263727998E-012</v>
      </c>
      <c r="Q351" s="65" t="n">
        <f aca="false">$D$8*(1-EXP(-K351/$D$8))*$C$8</f>
        <v>3.74684514479415E-011</v>
      </c>
      <c r="R351" s="66" t="n">
        <f aca="false">$B$13-K351</f>
        <v>155</v>
      </c>
      <c r="S351" s="67" t="n">
        <f aca="false">VLOOKUP($R351,$K$6:$Q$506,5)/$C$26</f>
        <v>0.401612421741438</v>
      </c>
      <c r="T351" s="68" t="n">
        <f aca="false">VLOOKUP($R351,$K$6:$Q$506,6)/$C$26</f>
        <v>7.55596532275842</v>
      </c>
      <c r="U351" s="69" t="n">
        <f aca="false">VLOOKUP($R351,$K$6:$Q$506,7)/$C$26</f>
        <v>94.8099555883885</v>
      </c>
      <c r="V351" s="28" t="s">
        <v>469</v>
      </c>
      <c r="W351" s="78" t="n">
        <f aca="false">G351*S351+H351*T351+I351*U351</f>
        <v>0</v>
      </c>
      <c r="X351" s="25"/>
      <c r="Y351" s="25"/>
      <c r="Z351" s="25"/>
    </row>
    <row r="352" customFormat="false" ht="15.75" hidden="false" customHeight="false" outlineLevel="0" collapsed="false">
      <c r="A352" s="25"/>
      <c r="B352" s="25"/>
      <c r="C352" s="25"/>
      <c r="D352" s="25"/>
      <c r="E352" s="25"/>
      <c r="F352" s="28" t="s">
        <v>470</v>
      </c>
      <c r="G352" s="103" t="n">
        <v>0</v>
      </c>
      <c r="H352" s="76" t="n">
        <v>0</v>
      </c>
      <c r="I352" s="77" t="n">
        <v>0</v>
      </c>
      <c r="J352" s="25"/>
      <c r="K352" s="61" t="n">
        <v>346</v>
      </c>
      <c r="L352" s="62" t="n">
        <f aca="false">$B$17+$B$18*EXP(-K352/$B$21)+$B$19*EXP(-K352/$B$22)+$B$20*EXP(-K352/$B$23)</f>
        <v>0.310486055810686</v>
      </c>
      <c r="M352" s="63" t="n">
        <f aca="false">EXP(-K352/$D$9)</f>
        <v>1.84332740472457E-013</v>
      </c>
      <c r="N352" s="63" t="n">
        <f aca="false">EXP(-K352/$D$8)</f>
        <v>0.0418228713918618</v>
      </c>
      <c r="O352" s="64" t="n">
        <f aca="false">(K352*$B$17+$B$18*$B$21*(1-EXP(-K352/$B$21))+$B$19*$B$22*(1-EXP(-K352/$B$22))+$B$20*$B$23*(1-EXP(-K352/$B$23)))*$C$7</f>
        <v>2.35774581097939E-013</v>
      </c>
      <c r="P352" s="64" t="n">
        <f aca="false">$D$9*(1-EXP(-K352/$D$9))*$C$9</f>
        <v>2.36561263728002E-012</v>
      </c>
      <c r="Q352" s="65" t="n">
        <f aca="false">$D$8*(1-EXP(-K352/$D$8))*$C$8</f>
        <v>3.74835305589396E-011</v>
      </c>
      <c r="R352" s="66" t="n">
        <f aca="false">$B$13-K352</f>
        <v>154</v>
      </c>
      <c r="S352" s="67" t="n">
        <f aca="false">VLOOKUP($R352,$K$6:$Q$506,5)/$C$26</f>
        <v>0.399582254151015</v>
      </c>
      <c r="T352" s="68" t="n">
        <f aca="false">VLOOKUP($R352,$K$6:$Q$506,6)/$C$26</f>
        <v>7.55596400381728</v>
      </c>
      <c r="U352" s="69" t="n">
        <f aca="false">VLOOKUP($R352,$K$6:$Q$506,7)/$C$26</f>
        <v>94.5321542387065</v>
      </c>
      <c r="V352" s="28" t="s">
        <v>470</v>
      </c>
      <c r="W352" s="78" t="n">
        <f aca="false">G352*S352+H352*T352+I352*U352</f>
        <v>0</v>
      </c>
      <c r="X352" s="25"/>
      <c r="Y352" s="25"/>
      <c r="Z352" s="25"/>
    </row>
    <row r="353" customFormat="false" ht="15.75" hidden="false" customHeight="false" outlineLevel="0" collapsed="false">
      <c r="A353" s="25"/>
      <c r="B353" s="25"/>
      <c r="C353" s="25"/>
      <c r="D353" s="25"/>
      <c r="E353" s="25"/>
      <c r="F353" s="28" t="s">
        <v>471</v>
      </c>
      <c r="G353" s="103" t="n">
        <v>0</v>
      </c>
      <c r="H353" s="76" t="n">
        <v>0</v>
      </c>
      <c r="I353" s="77" t="n">
        <v>0</v>
      </c>
      <c r="J353" s="25"/>
      <c r="K353" s="61" t="n">
        <v>347</v>
      </c>
      <c r="L353" s="62" t="n">
        <f aca="false">$B$17+$B$18*EXP(-K353/$B$21)+$B$19*EXP(-K353/$B$22)+$B$20*EXP(-K353/$B$23)</f>
        <v>0.31024954876796</v>
      </c>
      <c r="M353" s="63" t="n">
        <f aca="false">EXP(-K353/$D$9)</f>
        <v>1.69354937408557E-013</v>
      </c>
      <c r="N353" s="63" t="n">
        <f aca="false">EXP(-K353/$D$8)</f>
        <v>0.0414409300275863</v>
      </c>
      <c r="O353" s="64" t="n">
        <f aca="false">(K353*$B$17+$B$18*$B$21*(1-EXP(-K353/$B$21))+$B$19*$B$22*(1-EXP(-K353/$B$22))+$B$20*$B$23*(1-EXP(-K353/$B$23)))*$C$7</f>
        <v>2.36303717931734E-013</v>
      </c>
      <c r="P353" s="64" t="n">
        <f aca="false">$D$9*(1-EXP(-K353/$D$9))*$C$9</f>
        <v>2.36561263728005E-012</v>
      </c>
      <c r="Q353" s="65" t="n">
        <f aca="false">$D$8*(1-EXP(-K353/$D$8))*$C$8</f>
        <v>3.74984719621229E-011</v>
      </c>
      <c r="R353" s="66" t="n">
        <f aca="false">$B$13-K353</f>
        <v>153</v>
      </c>
      <c r="S353" s="67" t="n">
        <f aca="false">VLOOKUP($R353,$K$6:$Q$506,5)/$C$26</f>
        <v>0.397549371528389</v>
      </c>
      <c r="T353" s="68" t="n">
        <f aca="false">VLOOKUP($R353,$K$6:$Q$506,6)/$C$26</f>
        <v>7.55596256822858</v>
      </c>
      <c r="U353" s="69" t="n">
        <f aca="false">VLOOKUP($R353,$K$6:$Q$506,7)/$C$26</f>
        <v>94.2517925259624</v>
      </c>
      <c r="V353" s="28" t="s">
        <v>471</v>
      </c>
      <c r="W353" s="78" t="n">
        <f aca="false">G353*S353+H353*T353+I353*U353</f>
        <v>0</v>
      </c>
      <c r="X353" s="25"/>
      <c r="Y353" s="25"/>
      <c r="Z353" s="25"/>
    </row>
    <row r="354" customFormat="false" ht="15.75" hidden="false" customHeight="false" outlineLevel="0" collapsed="false">
      <c r="A354" s="25"/>
      <c r="B354" s="25"/>
      <c r="C354" s="25"/>
      <c r="D354" s="25"/>
      <c r="E354" s="25"/>
      <c r="F354" s="28" t="s">
        <v>472</v>
      </c>
      <c r="G354" s="103" t="n">
        <v>0</v>
      </c>
      <c r="H354" s="76" t="n">
        <v>0</v>
      </c>
      <c r="I354" s="77" t="n">
        <v>0</v>
      </c>
      <c r="J354" s="25"/>
      <c r="K354" s="61" t="n">
        <v>348</v>
      </c>
      <c r="L354" s="62" t="n">
        <f aca="false">$B$17+$B$18*EXP(-K354/$B$21)+$B$19*EXP(-K354/$B$22)+$B$20*EXP(-K354/$B$23)</f>
        <v>0.310013655027315</v>
      </c>
      <c r="M354" s="63" t="n">
        <f aca="false">EXP(-K354/$D$9)</f>
        <v>1.55594143238714E-013</v>
      </c>
      <c r="N354" s="63" t="n">
        <f aca="false">EXP(-K354/$D$8)</f>
        <v>0.0410624766879463</v>
      </c>
      <c r="O354" s="64" t="n">
        <f aca="false">(K354*$B$17+$B$18*$B$21*(1-EXP(-K354/$B$21))+$B$19*$B$22*(1-EXP(-K354/$B$22))+$B$20*$B$23*(1-EXP(-K354/$B$23)))*$C$7</f>
        <v>2.36832452074718E-013</v>
      </c>
      <c r="P354" s="64" t="n">
        <f aca="false">$D$9*(1-EXP(-K354/$D$9))*$C$9</f>
        <v>2.36561263728009E-012</v>
      </c>
      <c r="Q354" s="65" t="n">
        <f aca="false">$D$8*(1-EXP(-K354/$D$8))*$C$8</f>
        <v>3.75132769150883E-011</v>
      </c>
      <c r="R354" s="66" t="n">
        <f aca="false">$B$13-K354</f>
        <v>152</v>
      </c>
      <c r="S354" s="67" t="n">
        <f aca="false">VLOOKUP($R354,$K$6:$Q$506,5)/$C$26</f>
        <v>0.395513751302023</v>
      </c>
      <c r="T354" s="68" t="n">
        <f aca="false">VLOOKUP($R354,$K$6:$Q$506,6)/$C$26</f>
        <v>7.55596100567597</v>
      </c>
      <c r="U354" s="69" t="n">
        <f aca="false">VLOOKUP($R354,$K$6:$Q$506,7)/$C$26</f>
        <v>93.9688468525065</v>
      </c>
      <c r="V354" s="28" t="s">
        <v>472</v>
      </c>
      <c r="W354" s="78" t="n">
        <f aca="false">G354*S354+H354*T354+I354*U354</f>
        <v>0</v>
      </c>
      <c r="X354" s="25"/>
      <c r="Y354" s="25"/>
      <c r="Z354" s="25"/>
    </row>
    <row r="355" customFormat="false" ht="15.75" hidden="false" customHeight="false" outlineLevel="0" collapsed="false">
      <c r="A355" s="25"/>
      <c r="B355" s="25"/>
      <c r="C355" s="25"/>
      <c r="D355" s="25"/>
      <c r="E355" s="25"/>
      <c r="F355" s="28" t="s">
        <v>473</v>
      </c>
      <c r="G355" s="103" t="n">
        <v>0</v>
      </c>
      <c r="H355" s="76" t="n">
        <v>0</v>
      </c>
      <c r="I355" s="77" t="n">
        <v>0</v>
      </c>
      <c r="J355" s="25"/>
      <c r="K355" s="61" t="n">
        <v>349</v>
      </c>
      <c r="L355" s="62" t="n">
        <f aca="false">$B$17+$B$18*EXP(-K355/$B$21)+$B$19*EXP(-K355/$B$22)+$B$20*EXP(-K355/$B$23)</f>
        <v>0.309778372646985</v>
      </c>
      <c r="M355" s="63" t="n">
        <f aca="false">EXP(-K355/$D$9)</f>
        <v>1.42951470920424E-013</v>
      </c>
      <c r="N355" s="63" t="n">
        <f aca="false">EXP(-K355/$D$8)</f>
        <v>0.040687479519058</v>
      </c>
      <c r="O355" s="64" t="n">
        <f aca="false">(K355*$B$17+$B$18*$B$21*(1-EXP(-K355/$B$21))+$B$19*$B$22*(1-EXP(-K355/$B$22))+$B$20*$B$23*(1-EXP(-K355/$B$23)))*$C$7</f>
        <v>2.37360784570833E-013</v>
      </c>
      <c r="P355" s="64" t="n">
        <f aca="false">$D$9*(1-EXP(-K355/$D$9))*$C$9</f>
        <v>2.36561263728012E-012</v>
      </c>
      <c r="Q355" s="65" t="n">
        <f aca="false">$D$8*(1-EXP(-K355/$D$8))*$C$8</f>
        <v>3.75279466639477E-011</v>
      </c>
      <c r="R355" s="66" t="n">
        <f aca="false">$B$13-K355</f>
        <v>151</v>
      </c>
      <c r="S355" s="67" t="n">
        <f aca="false">VLOOKUP($R355,$K$6:$Q$506,5)/$C$26</f>
        <v>0.393475370408064</v>
      </c>
      <c r="T355" s="68" t="n">
        <f aca="false">VLOOKUP($R355,$K$6:$Q$506,6)/$C$26</f>
        <v>7.55595930493073</v>
      </c>
      <c r="U355" s="69" t="n">
        <f aca="false">VLOOKUP($R355,$K$6:$Q$506,7)/$C$26</f>
        <v>93.6832934032004</v>
      </c>
      <c r="V355" s="28" t="s">
        <v>473</v>
      </c>
      <c r="W355" s="78" t="n">
        <f aca="false">G355*S355+H355*T355+I355*U355</f>
        <v>0</v>
      </c>
      <c r="X355" s="25"/>
      <c r="Y355" s="25"/>
      <c r="Z355" s="25"/>
    </row>
    <row r="356" customFormat="false" ht="15.75" hidden="false" customHeight="false" outlineLevel="0" collapsed="false">
      <c r="A356" s="25"/>
      <c r="B356" s="25"/>
      <c r="C356" s="25"/>
      <c r="D356" s="25"/>
      <c r="E356" s="25"/>
      <c r="F356" s="28" t="s">
        <v>474</v>
      </c>
      <c r="G356" s="103" t="n">
        <v>0</v>
      </c>
      <c r="H356" s="76" t="n">
        <v>0</v>
      </c>
      <c r="I356" s="77" t="n">
        <v>0</v>
      </c>
      <c r="J356" s="25"/>
      <c r="K356" s="61" t="n">
        <v>350</v>
      </c>
      <c r="L356" s="62" t="n">
        <f aca="false">$B$17+$B$18*EXP(-K356/$B$21)+$B$19*EXP(-K356/$B$22)+$B$20*EXP(-K356/$B$23)</f>
        <v>0.309543699700612</v>
      </c>
      <c r="M356" s="63" t="n">
        <f aca="false">EXP(-K356/$D$9)</f>
        <v>1.31336068395332E-013</v>
      </c>
      <c r="N356" s="63" t="n">
        <f aca="false">EXP(-K356/$D$8)</f>
        <v>0.0403159069579386</v>
      </c>
      <c r="O356" s="64" t="n">
        <f aca="false">(K356*$B$17+$B$18*$B$21*(1-EXP(-K356/$B$21))+$B$19*$B$22*(1-EXP(-K356/$B$22))+$B$20*$B$23*(1-EXP(-K356/$B$23)))*$C$7</f>
        <v>2.37888716460727E-013</v>
      </c>
      <c r="P356" s="64" t="n">
        <f aca="false">$D$9*(1-EXP(-K356/$D$9))*$C$9</f>
        <v>2.36561263728015E-012</v>
      </c>
      <c r="Q356" s="65" t="n">
        <f aca="false">$D$8*(1-EXP(-K356/$D$8))*$C$8</f>
        <v>3.75424824434333E-011</v>
      </c>
      <c r="R356" s="66" t="n">
        <f aca="false">$B$13-K356</f>
        <v>150</v>
      </c>
      <c r="S356" s="67" t="n">
        <f aca="false">VLOOKUP($R356,$K$6:$Q$506,5)/$C$26</f>
        <v>0.391434205277024</v>
      </c>
      <c r="T356" s="68" t="n">
        <f aca="false">VLOOKUP($R356,$K$6:$Q$506,6)/$C$26</f>
        <v>7.55595745377104</v>
      </c>
      <c r="U356" s="69" t="n">
        <f aca="false">VLOOKUP($R356,$K$6:$Q$506,7)/$C$26</f>
        <v>93.395108143413</v>
      </c>
      <c r="V356" s="28" t="s">
        <v>474</v>
      </c>
      <c r="W356" s="78" t="n">
        <f aca="false">G356*S356+H356*T356+I356*U356</f>
        <v>0</v>
      </c>
      <c r="X356" s="25"/>
      <c r="Y356" s="25"/>
      <c r="Z356" s="25"/>
    </row>
    <row r="357" customFormat="false" ht="15.75" hidden="false" customHeight="false" outlineLevel="0" collapsed="false">
      <c r="A357" s="25"/>
      <c r="B357" s="25"/>
      <c r="C357" s="25"/>
      <c r="D357" s="25"/>
      <c r="E357" s="25"/>
      <c r="F357" s="28" t="s">
        <v>475</v>
      </c>
      <c r="G357" s="103" t="n">
        <v>0</v>
      </c>
      <c r="H357" s="76" t="n">
        <v>0</v>
      </c>
      <c r="I357" s="77" t="n">
        <v>0</v>
      </c>
      <c r="J357" s="25"/>
      <c r="K357" s="61" t="n">
        <v>351</v>
      </c>
      <c r="L357" s="62" t="n">
        <f aca="false">$B$17+$B$18*EXP(-K357/$B$21)+$B$19*EXP(-K357/$B$22)+$B$20*EXP(-K357/$B$23)</f>
        <v>0.309309634276929</v>
      </c>
      <c r="M357" s="63" t="n">
        <f aca="false">EXP(-K357/$D$9)</f>
        <v>1.206644657133E-013</v>
      </c>
      <c r="N357" s="63" t="n">
        <f aca="false">EXP(-K357/$D$8)</f>
        <v>0.0399477277298497</v>
      </c>
      <c r="O357" s="64" t="n">
        <f aca="false">(K357*$B$17+$B$18*$B$21*(1-EXP(-K357/$B$21))+$B$19*$B$22*(1-EXP(-K357/$B$22))+$B$20*$B$23*(1-EXP(-K357/$B$23)))*$C$7</f>
        <v>2.38416248781773E-013</v>
      </c>
      <c r="P357" s="64" t="n">
        <f aca="false">$D$9*(1-EXP(-K357/$D$9))*$C$9</f>
        <v>2.36561263728017E-012</v>
      </c>
      <c r="Q357" s="65" t="n">
        <f aca="false">$D$8*(1-EXP(-K357/$D$8))*$C$8</f>
        <v>3.75568854770011E-011</v>
      </c>
      <c r="R357" s="66" t="n">
        <f aca="false">$B$13-K357</f>
        <v>149</v>
      </c>
      <c r="S357" s="67" t="n">
        <f aca="false">VLOOKUP($R357,$K$6:$Q$506,5)/$C$26</f>
        <v>0.389390231820093</v>
      </c>
      <c r="T357" s="68" t="n">
        <f aca="false">VLOOKUP($R357,$K$6:$Q$506,6)/$C$26</f>
        <v>7.55595543889423</v>
      </c>
      <c r="U357" s="69" t="n">
        <f aca="false">VLOOKUP($R357,$K$6:$Q$506,7)/$C$26</f>
        <v>93.1042668169974</v>
      </c>
      <c r="V357" s="28" t="s">
        <v>475</v>
      </c>
      <c r="W357" s="78" t="n">
        <f aca="false">G357*S357+H357*T357+I357*U357</f>
        <v>0</v>
      </c>
      <c r="X357" s="25"/>
      <c r="Y357" s="25"/>
      <c r="Z357" s="25"/>
    </row>
    <row r="358" customFormat="false" ht="15.75" hidden="false" customHeight="false" outlineLevel="0" collapsed="false">
      <c r="A358" s="25"/>
      <c r="B358" s="25"/>
      <c r="C358" s="25"/>
      <c r="D358" s="25"/>
      <c r="E358" s="25"/>
      <c r="F358" s="28" t="s">
        <v>476</v>
      </c>
      <c r="G358" s="103" t="n">
        <v>0</v>
      </c>
      <c r="H358" s="76" t="n">
        <v>0</v>
      </c>
      <c r="I358" s="77" t="n">
        <v>0</v>
      </c>
      <c r="J358" s="25"/>
      <c r="K358" s="61" t="n">
        <v>352</v>
      </c>
      <c r="L358" s="62" t="n">
        <f aca="false">$B$17+$B$18*EXP(-K358/$B$21)+$B$19*EXP(-K358/$B$22)+$B$20*EXP(-K358/$B$23)</f>
        <v>0.30907617447944</v>
      </c>
      <c r="M358" s="63" t="n">
        <f aca="false">EXP(-K358/$D$9)</f>
        <v>1.10859975205361E-013</v>
      </c>
      <c r="N358" s="63" t="n">
        <f aca="false">EXP(-K358/$D$8)</f>
        <v>0.0395829108456647</v>
      </c>
      <c r="O358" s="64" t="n">
        <f aca="false">(K358*$B$17+$B$18*$B$21*(1-EXP(-K358/$B$21))+$B$19*$B$22*(1-EXP(-K358/$B$22))+$B$20*$B$23*(1-EXP(-K358/$B$23)))*$C$7</f>
        <v>2.38943382568101E-013</v>
      </c>
      <c r="P358" s="64" t="n">
        <f aca="false">$D$9*(1-EXP(-K358/$D$9))*$C$9</f>
        <v>2.36561263728019E-012</v>
      </c>
      <c r="Q358" s="65" t="n">
        <f aca="false">$D$8*(1-EXP(-K358/$D$8))*$C$8</f>
        <v>3.75711569769341E-011</v>
      </c>
      <c r="R358" s="66" t="n">
        <f aca="false">$B$13-K358</f>
        <v>148</v>
      </c>
      <c r="S358" s="67" t="n">
        <f aca="false">VLOOKUP($R358,$K$6:$Q$506,5)/$C$26</f>
        <v>0.387343425415071</v>
      </c>
      <c r="T358" s="68" t="n">
        <f aca="false">VLOOKUP($R358,$K$6:$Q$506,6)/$C$26</f>
        <v>7.55595324582108</v>
      </c>
      <c r="U358" s="69" t="n">
        <f aca="false">VLOOKUP($R358,$K$6:$Q$506,7)/$C$26</f>
        <v>92.8107449442493</v>
      </c>
      <c r="V358" s="28" t="s">
        <v>476</v>
      </c>
      <c r="W358" s="78" t="n">
        <f aca="false">G358*S358+H358*T358+I358*U358</f>
        <v>0</v>
      </c>
      <c r="X358" s="25"/>
      <c r="Y358" s="25"/>
      <c r="Z358" s="25"/>
    </row>
    <row r="359" customFormat="false" ht="15.75" hidden="false" customHeight="false" outlineLevel="0" collapsed="false">
      <c r="A359" s="25"/>
      <c r="B359" s="25"/>
      <c r="C359" s="25"/>
      <c r="D359" s="25"/>
      <c r="E359" s="25"/>
      <c r="F359" s="28" t="s">
        <v>477</v>
      </c>
      <c r="G359" s="103" t="n">
        <v>0</v>
      </c>
      <c r="H359" s="76" t="n">
        <v>0</v>
      </c>
      <c r="I359" s="77" t="n">
        <v>0</v>
      </c>
      <c r="J359" s="25"/>
      <c r="K359" s="61" t="n">
        <v>353</v>
      </c>
      <c r="L359" s="62" t="n">
        <f aca="false">$B$17+$B$18*EXP(-K359/$B$21)+$B$19*EXP(-K359/$B$22)+$B$20*EXP(-K359/$B$23)</f>
        <v>0.308843318426122</v>
      </c>
      <c r="M359" s="63" t="n">
        <f aca="false">EXP(-K359/$D$9)</f>
        <v>1.01852140395121E-013</v>
      </c>
      <c r="N359" s="63" t="n">
        <f aca="false">EXP(-K359/$D$8)</f>
        <v>0.0392214255992612</v>
      </c>
      <c r="O359" s="64" t="n">
        <f aca="false">(K359*$B$17+$B$18*$B$21*(1-EXP(-K359/$B$21))+$B$19*$B$22*(1-EXP(-K359/$B$22))+$B$20*$B$23*(1-EXP(-K359/$B$23)))*$C$7</f>
        <v>2.39470118850618E-013</v>
      </c>
      <c r="P359" s="64" t="n">
        <f aca="false">$D$9*(1-EXP(-K359/$D$9))*$C$9</f>
        <v>2.36561263728021E-012</v>
      </c>
      <c r="Q359" s="65" t="n">
        <f aca="false">$D$8*(1-EXP(-K359/$D$8))*$C$8</f>
        <v>3.75852981444444E-011</v>
      </c>
      <c r="R359" s="66" t="n">
        <f aca="false">$B$13-K359</f>
        <v>147</v>
      </c>
      <c r="S359" s="67" t="n">
        <f aca="false">VLOOKUP($R359,$K$6:$Q$506,5)/$C$26</f>
        <v>0.385293760891913</v>
      </c>
      <c r="T359" s="68" t="n">
        <f aca="false">VLOOKUP($R359,$K$6:$Q$506,6)/$C$26</f>
        <v>7.55595085879186</v>
      </c>
      <c r="U359" s="69" t="n">
        <f aca="false">VLOOKUP($R359,$K$6:$Q$506,7)/$C$26</f>
        <v>92.5145178198467</v>
      </c>
      <c r="V359" s="28" t="s">
        <v>477</v>
      </c>
      <c r="W359" s="78" t="n">
        <f aca="false">G359*S359+H359*T359+I359*U359</f>
        <v>0</v>
      </c>
      <c r="X359" s="25"/>
      <c r="Y359" s="25"/>
      <c r="Z359" s="25"/>
    </row>
    <row r="360" customFormat="false" ht="15.75" hidden="false" customHeight="false" outlineLevel="0" collapsed="false">
      <c r="A360" s="25"/>
      <c r="B360" s="25"/>
      <c r="C360" s="25"/>
      <c r="D360" s="25"/>
      <c r="E360" s="25"/>
      <c r="F360" s="28" t="s">
        <v>478</v>
      </c>
      <c r="G360" s="103" t="n">
        <v>0</v>
      </c>
      <c r="H360" s="76" t="n">
        <v>0</v>
      </c>
      <c r="I360" s="77" t="n">
        <v>0</v>
      </c>
      <c r="J360" s="25"/>
      <c r="K360" s="61" t="n">
        <v>354</v>
      </c>
      <c r="L360" s="62" t="n">
        <f aca="false">$B$17+$B$18*EXP(-K360/$B$21)+$B$19*EXP(-K360/$B$22)+$B$20*EXP(-K360/$B$23)</f>
        <v>0.308611064249122</v>
      </c>
      <c r="M360" s="63" t="n">
        <f aca="false">EXP(-K360/$D$9)</f>
        <v>9.35762296884021E-014</v>
      </c>
      <c r="N360" s="63" t="n">
        <f aca="false">EXP(-K360/$D$8)</f>
        <v>0.0388632415649357</v>
      </c>
      <c r="O360" s="64" t="n">
        <f aca="false">(K360*$B$17+$B$18*$B$21*(1-EXP(-K360/$B$21))+$B$19*$B$22*(1-EXP(-K360/$B$22))+$B$20*$B$23*(1-EXP(-K360/$B$23)))*$C$7</f>
        <v>2.39996458657036E-013</v>
      </c>
      <c r="P360" s="64" t="n">
        <f aca="false">$D$9*(1-EXP(-K360/$D$9))*$C$9</f>
        <v>2.36561263728023E-012</v>
      </c>
      <c r="Q360" s="65" t="n">
        <f aca="false">$D$8*(1-EXP(-K360/$D$8))*$C$8</f>
        <v>3.75993101697741E-011</v>
      </c>
      <c r="R360" s="66" t="n">
        <f aca="false">$B$13-K360</f>
        <v>146</v>
      </c>
      <c r="S360" s="67" t="n">
        <f aca="false">VLOOKUP($R360,$K$6:$Q$506,5)/$C$26</f>
        <v>0.383241212517869</v>
      </c>
      <c r="T360" s="68" t="n">
        <f aca="false">VLOOKUP($R360,$K$6:$Q$506,6)/$C$26</f>
        <v>7.55594826065305</v>
      </c>
      <c r="U360" s="69" t="n">
        <f aca="false">VLOOKUP($R360,$K$6:$Q$506,7)/$C$26</f>
        <v>92.2155605107703</v>
      </c>
      <c r="V360" s="28" t="s">
        <v>478</v>
      </c>
      <c r="W360" s="78" t="n">
        <f aca="false">G360*S360+H360*T360+I360*U360</f>
        <v>0</v>
      </c>
      <c r="X360" s="25"/>
      <c r="Y360" s="25"/>
      <c r="Z360" s="25"/>
    </row>
    <row r="361" customFormat="false" ht="15.75" hidden="false" customHeight="false" outlineLevel="0" collapsed="false">
      <c r="A361" s="25"/>
      <c r="B361" s="25"/>
      <c r="C361" s="25"/>
      <c r="D361" s="25"/>
      <c r="E361" s="25"/>
      <c r="F361" s="28" t="s">
        <v>479</v>
      </c>
      <c r="G361" s="103" t="n">
        <v>0</v>
      </c>
      <c r="H361" s="76" t="n">
        <v>0</v>
      </c>
      <c r="I361" s="77" t="n">
        <v>0</v>
      </c>
      <c r="J361" s="25"/>
      <c r="K361" s="61" t="n">
        <v>355</v>
      </c>
      <c r="L361" s="62" t="n">
        <f aca="false">$B$17+$B$18*EXP(-K361/$B$21)+$B$19*EXP(-K361/$B$22)+$B$20*EXP(-K361/$B$23)</f>
        <v>0.308379410094468</v>
      </c>
      <c r="M361" s="63" t="n">
        <f aca="false">EXP(-K361/$D$9)</f>
        <v>8.59727712027154E-014</v>
      </c>
      <c r="N361" s="63" t="n">
        <f aca="false">EXP(-K361/$D$8)</f>
        <v>0.0385083285948433</v>
      </c>
      <c r="O361" s="64" t="n">
        <f aca="false">(K361*$B$17+$B$18*$B$21*(1-EXP(-K361/$B$21))+$B$19*$B$22*(1-EXP(-K361/$B$22))+$B$20*$B$23*(1-EXP(-K361/$B$23)))*$C$7</f>
        <v>2.40522403011894E-013</v>
      </c>
      <c r="P361" s="64" t="n">
        <f aca="false">$D$9*(1-EXP(-K361/$D$9))*$C$9</f>
        <v>2.36561263728025E-012</v>
      </c>
      <c r="Q361" s="65" t="n">
        <f aca="false">$D$8*(1-EXP(-K361/$D$8))*$C$8</f>
        <v>3.76131942322955E-011</v>
      </c>
      <c r="R361" s="66" t="n">
        <f aca="false">$B$13-K361</f>
        <v>145</v>
      </c>
      <c r="S361" s="67" t="n">
        <f aca="false">VLOOKUP($R361,$K$6:$Q$506,5)/$C$26</f>
        <v>0.381185753982222</v>
      </c>
      <c r="T361" s="68" t="n">
        <f aca="false">VLOOKUP($R361,$K$6:$Q$506,6)/$C$26</f>
        <v>7.55594543273403</v>
      </c>
      <c r="U361" s="69" t="n">
        <f aca="false">VLOOKUP($R361,$K$6:$Q$506,7)/$C$26</f>
        <v>91.9138478542051</v>
      </c>
      <c r="V361" s="28" t="s">
        <v>479</v>
      </c>
      <c r="W361" s="78" t="n">
        <f aca="false">G361*S361+H361*T361+I361*U361</f>
        <v>0</v>
      </c>
      <c r="X361" s="25"/>
      <c r="Y361" s="25"/>
      <c r="Z361" s="25"/>
    </row>
    <row r="362" customFormat="false" ht="15.75" hidden="false" customHeight="false" outlineLevel="0" collapsed="false">
      <c r="A362" s="25"/>
      <c r="B362" s="25"/>
      <c r="C362" s="25"/>
      <c r="D362" s="25"/>
      <c r="E362" s="25"/>
      <c r="F362" s="28" t="s">
        <v>480</v>
      </c>
      <c r="G362" s="103" t="n">
        <v>0</v>
      </c>
      <c r="H362" s="76" t="n">
        <v>0</v>
      </c>
      <c r="I362" s="77" t="n">
        <v>0</v>
      </c>
      <c r="J362" s="25"/>
      <c r="K362" s="61" t="n">
        <v>356</v>
      </c>
      <c r="L362" s="62" t="n">
        <f aca="false">$B$17+$B$18*EXP(-K362/$B$21)+$B$19*EXP(-K362/$B$22)+$B$20*EXP(-K362/$B$23)</f>
        <v>0.308148354121788</v>
      </c>
      <c r="M362" s="63" t="n">
        <f aca="false">EXP(-K362/$D$9)</f>
        <v>7.89871253937744E-014</v>
      </c>
      <c r="N362" s="63" t="n">
        <f aca="false">EXP(-K362/$D$8)</f>
        <v>0.0381566568164597</v>
      </c>
      <c r="O362" s="64" t="n">
        <f aca="false">(K362*$B$17+$B$18*$B$21*(1-EXP(-K362/$B$21))+$B$19*$B$22*(1-EXP(-K362/$B$22))+$B$20*$B$23*(1-EXP(-K362/$B$23)))*$C$7</f>
        <v>2.41047952936581E-013</v>
      </c>
      <c r="P362" s="64" t="n">
        <f aca="false">$D$9*(1-EXP(-K362/$D$9))*$C$9</f>
        <v>2.36561263728027E-012</v>
      </c>
      <c r="Q362" s="65" t="n">
        <f aca="false">$D$8*(1-EXP(-K362/$D$8))*$C$8</f>
        <v>3.76269515006107E-011</v>
      </c>
      <c r="R362" s="66" t="n">
        <f aca="false">$B$13-K362</f>
        <v>144</v>
      </c>
      <c r="S362" s="67" t="n">
        <f aca="false">VLOOKUP($R362,$K$6:$Q$506,5)/$C$26</f>
        <v>0.379127358380589</v>
      </c>
      <c r="T362" s="68" t="n">
        <f aca="false">VLOOKUP($R362,$K$6:$Q$506,6)/$C$26</f>
        <v>7.55594235471298</v>
      </c>
      <c r="U362" s="69" t="n">
        <f aca="false">VLOOKUP($R362,$K$6:$Q$506,7)/$C$26</f>
        <v>91.6093544554221</v>
      </c>
      <c r="V362" s="28" t="s">
        <v>480</v>
      </c>
      <c r="W362" s="78" t="n">
        <f aca="false">G362*S362+H362*T362+I362*U362</f>
        <v>0</v>
      </c>
      <c r="X362" s="25"/>
      <c r="Y362" s="25"/>
      <c r="Z362" s="25"/>
    </row>
    <row r="363" customFormat="false" ht="15.75" hidden="false" customHeight="false" outlineLevel="0" collapsed="false">
      <c r="A363" s="25"/>
      <c r="B363" s="25"/>
      <c r="C363" s="25"/>
      <c r="D363" s="25"/>
      <c r="E363" s="25"/>
      <c r="F363" s="28" t="s">
        <v>481</v>
      </c>
      <c r="G363" s="103" t="n">
        <v>0</v>
      </c>
      <c r="H363" s="76" t="n">
        <v>0</v>
      </c>
      <c r="I363" s="77" t="n">
        <v>0</v>
      </c>
      <c r="J363" s="25"/>
      <c r="K363" s="61" t="n">
        <v>357</v>
      </c>
      <c r="L363" s="62" t="n">
        <f aca="false">$B$17+$B$18*EXP(-K363/$B$21)+$B$19*EXP(-K363/$B$22)+$B$20*EXP(-K363/$B$23)</f>
        <v>0.307917894504034</v>
      </c>
      <c r="M363" s="63" t="n">
        <f aca="false">EXP(-K363/$D$9)</f>
        <v>7.25690924078854E-014</v>
      </c>
      <c r="N363" s="63" t="n">
        <f aca="false">EXP(-K363/$D$8)</f>
        <v>0.0378081966300673</v>
      </c>
      <c r="O363" s="64" t="n">
        <f aca="false">(K363*$B$17+$B$18*$B$21*(1-EXP(-K363/$B$21))+$B$19*$B$22*(1-EXP(-K363/$B$22))+$B$20*$B$23*(1-EXP(-K363/$B$23)))*$C$7</f>
        <v>2.41573109449361E-013</v>
      </c>
      <c r="P363" s="64" t="n">
        <f aca="false">$D$9*(1-EXP(-K363/$D$9))*$C$9</f>
        <v>2.36561263728028E-012</v>
      </c>
      <c r="Q363" s="65" t="n">
        <f aca="false">$D$8*(1-EXP(-K363/$D$8))*$C$8</f>
        <v>3.76405831326496E-011</v>
      </c>
      <c r="R363" s="66" t="n">
        <f aca="false">$B$13-K363</f>
        <v>143</v>
      </c>
      <c r="S363" s="67" t="n">
        <f aca="false">VLOOKUP($R363,$K$6:$Q$506,5)/$C$26</f>
        <v>0.377065998198805</v>
      </c>
      <c r="T363" s="68" t="n">
        <f aca="false">VLOOKUP($R363,$K$6:$Q$506,6)/$C$26</f>
        <v>7.5559390044708</v>
      </c>
      <c r="U363" s="69" t="n">
        <f aca="false">VLOOKUP($R363,$K$6:$Q$506,7)/$C$26</f>
        <v>91.3020546856415</v>
      </c>
      <c r="V363" s="28" t="s">
        <v>481</v>
      </c>
      <c r="W363" s="78" t="n">
        <f aca="false">G363*S363+H363*T363+I363*U363</f>
        <v>0</v>
      </c>
      <c r="X363" s="25"/>
      <c r="Y363" s="25"/>
      <c r="Z363" s="25"/>
    </row>
    <row r="364" customFormat="false" ht="15.75" hidden="false" customHeight="false" outlineLevel="0" collapsed="false">
      <c r="A364" s="25"/>
      <c r="B364" s="25"/>
      <c r="C364" s="25"/>
      <c r="D364" s="25"/>
      <c r="E364" s="25"/>
      <c r="F364" s="28" t="s">
        <v>482</v>
      </c>
      <c r="G364" s="103" t="n">
        <v>0</v>
      </c>
      <c r="H364" s="76" t="n">
        <v>0</v>
      </c>
      <c r="I364" s="77" t="n">
        <v>0</v>
      </c>
      <c r="J364" s="25"/>
      <c r="K364" s="61" t="n">
        <v>358</v>
      </c>
      <c r="L364" s="62" t="n">
        <f aca="false">$B$17+$B$18*EXP(-K364/$B$21)+$B$19*EXP(-K364/$B$22)+$B$20*EXP(-K364/$B$23)</f>
        <v>0.307688029427217</v>
      </c>
      <c r="M364" s="63" t="n">
        <f aca="false">EXP(-K364/$D$9)</f>
        <v>6.66725513385917E-014</v>
      </c>
      <c r="N364" s="63" t="n">
        <f aca="false">EXP(-K364/$D$8)</f>
        <v>0.0374629187062638</v>
      </c>
      <c r="O364" s="64" t="n">
        <f aca="false">(K364*$B$17+$B$18*$B$21*(1-EXP(-K364/$B$21))+$B$19*$B$22*(1-EXP(-K364/$B$22))+$B$20*$B$23*(1-EXP(-K364/$B$23)))*$C$7</f>
        <v>2.42097873565394E-013</v>
      </c>
      <c r="P364" s="64" t="n">
        <f aca="false">$D$9*(1-EXP(-K364/$D$9))*$C$9</f>
        <v>2.3656126372803E-012</v>
      </c>
      <c r="Q364" s="65" t="n">
        <f aca="false">$D$8*(1-EXP(-K364/$D$8))*$C$8</f>
        <v>3.76540902757673E-011</v>
      </c>
      <c r="R364" s="66" t="n">
        <f aca="false">$B$13-K364</f>
        <v>142</v>
      </c>
      <c r="S364" s="67" t="n">
        <f aca="false">VLOOKUP($R364,$K$6:$Q$506,5)/$C$26</f>
        <v>0.375001645296346</v>
      </c>
      <c r="T364" s="68" t="n">
        <f aca="false">VLOOKUP($R364,$K$6:$Q$506,6)/$C$26</f>
        <v>7.55593535793216</v>
      </c>
      <c r="U364" s="69" t="n">
        <f aca="false">VLOOKUP($R364,$K$6:$Q$506,7)/$C$26</f>
        <v>90.991922679875</v>
      </c>
      <c r="V364" s="28" t="s">
        <v>482</v>
      </c>
      <c r="W364" s="78" t="n">
        <f aca="false">G364*S364+H364*T364+I364*U364</f>
        <v>0</v>
      </c>
      <c r="X364" s="25"/>
      <c r="Y364" s="25"/>
      <c r="Z364" s="25"/>
    </row>
    <row r="365" customFormat="false" ht="15.75" hidden="false" customHeight="false" outlineLevel="0" collapsed="false">
      <c r="A365" s="25"/>
      <c r="B365" s="25"/>
      <c r="C365" s="25"/>
      <c r="D365" s="25"/>
      <c r="E365" s="25"/>
      <c r="F365" s="28" t="s">
        <v>483</v>
      </c>
      <c r="G365" s="103" t="n">
        <v>0</v>
      </c>
      <c r="H365" s="76" t="n">
        <v>0</v>
      </c>
      <c r="I365" s="77" t="n">
        <v>0</v>
      </c>
      <c r="J365" s="25"/>
      <c r="K365" s="61" t="n">
        <v>359</v>
      </c>
      <c r="L365" s="62" t="n">
        <f aca="false">$B$17+$B$18*EXP(-K365/$B$21)+$B$19*EXP(-K365/$B$22)+$B$20*EXP(-K365/$B$23)</f>
        <v>0.307458757090141</v>
      </c>
      <c r="M365" s="63" t="n">
        <f aca="false">EXP(-K365/$D$9)</f>
        <v>6.12551287952187E-014</v>
      </c>
      <c r="N365" s="63" t="n">
        <f aca="false">EXP(-K365/$D$8)</f>
        <v>0.0371207939834931</v>
      </c>
      <c r="O365" s="64" t="n">
        <f aca="false">(K365*$B$17+$B$18*$B$21*(1-EXP(-K365/$B$21))+$B$19*$B$22*(1-EXP(-K365/$B$22))+$B$20*$B$23*(1-EXP(-K365/$B$23)))*$C$7</f>
        <v>2.42622246296757E-013</v>
      </c>
      <c r="P365" s="64" t="n">
        <f aca="false">$D$9*(1-EXP(-K365/$D$9))*$C$9</f>
        <v>2.36561263728031E-012</v>
      </c>
      <c r="Q365" s="65" t="n">
        <f aca="false">$D$8*(1-EXP(-K365/$D$8))*$C$8</f>
        <v>3.7667474066841E-011</v>
      </c>
      <c r="R365" s="66" t="n">
        <f aca="false">$B$13-K365</f>
        <v>141</v>
      </c>
      <c r="S365" s="67" t="n">
        <f aca="false">VLOOKUP($R365,$K$6:$Q$506,5)/$C$26</f>
        <v>0.372934270889296</v>
      </c>
      <c r="T365" s="68" t="n">
        <f aca="false">VLOOKUP($R365,$K$6:$Q$506,6)/$C$26</f>
        <v>7.55593138889251</v>
      </c>
      <c r="U365" s="69" t="n">
        <f aca="false">VLOOKUP($R365,$K$6:$Q$506,7)/$C$26</f>
        <v>90.6789323347492</v>
      </c>
      <c r="V365" s="28" t="s">
        <v>483</v>
      </c>
      <c r="W365" s="78" t="n">
        <f aca="false">G365*S365+H365*T365+I365*U365</f>
        <v>0</v>
      </c>
      <c r="X365" s="25"/>
      <c r="Y365" s="25"/>
      <c r="Z365" s="25"/>
    </row>
    <row r="366" customFormat="false" ht="15.75" hidden="false" customHeight="false" outlineLevel="0" collapsed="false">
      <c r="A366" s="25"/>
      <c r="B366" s="25"/>
      <c r="C366" s="25"/>
      <c r="D366" s="25"/>
      <c r="E366" s="25"/>
      <c r="F366" s="28" t="s">
        <v>484</v>
      </c>
      <c r="G366" s="103" t="n">
        <v>0</v>
      </c>
      <c r="H366" s="76" t="n">
        <v>0</v>
      </c>
      <c r="I366" s="77" t="n">
        <v>0</v>
      </c>
      <c r="J366" s="25"/>
      <c r="K366" s="61" t="n">
        <v>360</v>
      </c>
      <c r="L366" s="62" t="n">
        <f aca="false">$B$17+$B$18*EXP(-K366/$B$21)+$B$19*EXP(-K366/$B$22)+$B$20*EXP(-K366/$B$23)</f>
        <v>0.307230075704156</v>
      </c>
      <c r="M366" s="63" t="n">
        <f aca="false">EXP(-K366/$D$9)</f>
        <v>5.6277894401605E-014</v>
      </c>
      <c r="N366" s="63" t="n">
        <f aca="false">EXP(-K366/$D$8)</f>
        <v>0.0367817936655999</v>
      </c>
      <c r="O366" s="64" t="n">
        <f aca="false">(K366*$B$17+$B$18*$B$21*(1-EXP(-K366/$B$21))+$B$19*$B$22*(1-EXP(-K366/$B$22))+$B$20*$B$23*(1-EXP(-K366/$B$23)))*$C$7</f>
        <v>2.4314622865247E-013</v>
      </c>
      <c r="P366" s="64" t="n">
        <f aca="false">$D$9*(1-EXP(-K366/$D$9))*$C$9</f>
        <v>2.36561263728032E-012</v>
      </c>
      <c r="Q366" s="65" t="n">
        <f aca="false">$D$8*(1-EXP(-K366/$D$8))*$C$8</f>
        <v>3.76807356323657E-011</v>
      </c>
      <c r="R366" s="66" t="n">
        <f aca="false">$B$13-K366</f>
        <v>140</v>
      </c>
      <c r="S366" s="67" t="n">
        <f aca="false">VLOOKUP($R366,$K$6:$Q$506,5)/$C$26</f>
        <v>0.370863845532854</v>
      </c>
      <c r="T366" s="68" t="n">
        <f aca="false">VLOOKUP($R366,$K$6:$Q$506,6)/$C$26</f>
        <v>7.55592706882977</v>
      </c>
      <c r="U366" s="69" t="n">
        <f aca="false">VLOOKUP($R366,$K$6:$Q$506,7)/$C$26</f>
        <v>90.363057306308</v>
      </c>
      <c r="V366" s="28" t="s">
        <v>484</v>
      </c>
      <c r="W366" s="78" t="n">
        <f aca="false">G366*S366+H366*T366+I366*U366</f>
        <v>0</v>
      </c>
      <c r="X366" s="25"/>
      <c r="Y366" s="25"/>
      <c r="Z366" s="25"/>
    </row>
    <row r="367" customFormat="false" ht="15.75" hidden="false" customHeight="false" outlineLevel="0" collapsed="false">
      <c r="A367" s="25"/>
      <c r="B367" s="25"/>
      <c r="C367" s="25"/>
      <c r="D367" s="25"/>
      <c r="E367" s="25"/>
      <c r="F367" s="28" t="s">
        <v>485</v>
      </c>
      <c r="G367" s="103" t="n">
        <v>0</v>
      </c>
      <c r="H367" s="76" t="n">
        <v>0</v>
      </c>
      <c r="I367" s="77" t="n">
        <v>0</v>
      </c>
      <c r="J367" s="25"/>
      <c r="K367" s="61" t="n">
        <v>361</v>
      </c>
      <c r="L367" s="62" t="n">
        <f aca="false">$B$17+$B$18*EXP(-K367/$B$21)+$B$19*EXP(-K367/$B$22)+$B$20*EXP(-K367/$B$23)</f>
        <v>0.307001983492905</v>
      </c>
      <c r="M367" s="63" t="n">
        <f aca="false">EXP(-K367/$D$9)</f>
        <v>5.17050810368291E-014</v>
      </c>
      <c r="N367" s="63" t="n">
        <f aca="false">EXP(-K367/$D$8)</f>
        <v>0.0364458892194056</v>
      </c>
      <c r="O367" s="64" t="n">
        <f aca="false">(K367*$B$17+$B$18*$B$21*(1-EXP(-K367/$B$21))+$B$19*$B$22*(1-EXP(-K367/$B$22))+$B$20*$B$23*(1-EXP(-K367/$B$23)))*$C$7</f>
        <v>2.4366982163851E-013</v>
      </c>
      <c r="P367" s="64" t="n">
        <f aca="false">$D$9*(1-EXP(-K367/$D$9))*$C$9</f>
        <v>2.36561263728033E-012</v>
      </c>
      <c r="Q367" s="65" t="n">
        <f aca="false">$D$8*(1-EXP(-K367/$D$8))*$C$8</f>
        <v>3.76938760885484E-011</v>
      </c>
      <c r="R367" s="66" t="n">
        <f aca="false">$B$13-K367</f>
        <v>139</v>
      </c>
      <c r="S367" s="67" t="n">
        <f aca="false">VLOOKUP($R367,$K$6:$Q$506,5)/$C$26</f>
        <v>0.368790339103337</v>
      </c>
      <c r="T367" s="68" t="n">
        <f aca="false">VLOOKUP($R367,$K$6:$Q$506,6)/$C$26</f>
        <v>7.55592236669935</v>
      </c>
      <c r="U367" s="69" t="n">
        <f aca="false">VLOOKUP($R367,$K$6:$Q$506,7)/$C$26</f>
        <v>90.0442710077958</v>
      </c>
      <c r="V367" s="28" t="s">
        <v>485</v>
      </c>
      <c r="W367" s="78" t="n">
        <f aca="false">G367*S367+H367*T367+I367*U367</f>
        <v>0</v>
      </c>
      <c r="X367" s="25"/>
      <c r="Y367" s="25"/>
      <c r="Z367" s="25"/>
    </row>
    <row r="368" customFormat="false" ht="15.75" hidden="false" customHeight="false" outlineLevel="0" collapsed="false">
      <c r="A368" s="25"/>
      <c r="B368" s="25"/>
      <c r="C368" s="25"/>
      <c r="D368" s="25"/>
      <c r="E368" s="25"/>
      <c r="F368" s="28" t="s">
        <v>486</v>
      </c>
      <c r="G368" s="103" t="n">
        <v>0</v>
      </c>
      <c r="H368" s="76" t="n">
        <v>0</v>
      </c>
      <c r="I368" s="77" t="n">
        <v>0</v>
      </c>
      <c r="J368" s="25"/>
      <c r="K368" s="61" t="n">
        <v>362</v>
      </c>
      <c r="L368" s="62" t="n">
        <f aca="false">$B$17+$B$18*EXP(-K368/$B$21)+$B$19*EXP(-K368/$B$22)+$B$20*EXP(-K368/$B$23)</f>
        <v>0.306774478692086</v>
      </c>
      <c r="M368" s="63" t="n">
        <f aca="false">EXP(-K368/$D$9)</f>
        <v>4.75038278075453E-014</v>
      </c>
      <c r="N368" s="63" t="n">
        <f aca="false">EXP(-K368/$D$8)</f>
        <v>0.0361130523723066</v>
      </c>
      <c r="O368" s="64" t="n">
        <f aca="false">(K368*$B$17+$B$18*$B$21*(1-EXP(-K368/$B$21))+$B$19*$B$22*(1-EXP(-K368/$B$22))+$B$20*$B$23*(1-EXP(-K368/$B$23)))*$C$7</f>
        <v>2.4419302625784E-013</v>
      </c>
      <c r="P368" s="64" t="n">
        <f aca="false">$D$9*(1-EXP(-K368/$D$9))*$C$9</f>
        <v>2.36561263728034E-012</v>
      </c>
      <c r="Q368" s="65" t="n">
        <f aca="false">$D$8*(1-EXP(-K368/$D$8))*$C$8</f>
        <v>3.7706896541403E-011</v>
      </c>
      <c r="R368" s="66" t="n">
        <f aca="false">$B$13-K368</f>
        <v>138</v>
      </c>
      <c r="S368" s="67" t="n">
        <f aca="false">VLOOKUP($R368,$K$6:$Q$506,5)/$C$26</f>
        <v>0.366713720779701</v>
      </c>
      <c r="T368" s="68" t="n">
        <f aca="false">VLOOKUP($R368,$K$6:$Q$506,6)/$C$26</f>
        <v>7.55591724871106</v>
      </c>
      <c r="U368" s="69" t="n">
        <f aca="false">VLOOKUP($R368,$K$6:$Q$506,7)/$C$26</f>
        <v>89.7225466074195</v>
      </c>
      <c r="V368" s="28" t="s">
        <v>486</v>
      </c>
      <c r="W368" s="78" t="n">
        <f aca="false">G368*S368+H368*T368+I368*U368</f>
        <v>0</v>
      </c>
      <c r="X368" s="25"/>
      <c r="Y368" s="25"/>
      <c r="Z368" s="25"/>
    </row>
    <row r="369" customFormat="false" ht="15.75" hidden="false" customHeight="false" outlineLevel="0" collapsed="false">
      <c r="A369" s="25"/>
      <c r="B369" s="25"/>
      <c r="C369" s="25"/>
      <c r="D369" s="25"/>
      <c r="E369" s="25"/>
      <c r="F369" s="28" t="s">
        <v>487</v>
      </c>
      <c r="G369" s="103" t="n">
        <v>0</v>
      </c>
      <c r="H369" s="76" t="n">
        <v>0</v>
      </c>
      <c r="I369" s="77" t="n">
        <v>0</v>
      </c>
      <c r="J369" s="25"/>
      <c r="K369" s="61" t="n">
        <v>363</v>
      </c>
      <c r="L369" s="62" t="n">
        <f aca="false">$B$17+$B$18*EXP(-K369/$B$21)+$B$19*EXP(-K369/$B$22)+$B$20*EXP(-K369/$B$23)</f>
        <v>0.306547559549217</v>
      </c>
      <c r="M369" s="63" t="n">
        <f aca="false">EXP(-K369/$D$9)</f>
        <v>4.36439439048853E-014</v>
      </c>
      <c r="N369" s="63" t="n">
        <f aca="false">EXP(-K369/$D$8)</f>
        <v>0.0357832551098949</v>
      </c>
      <c r="O369" s="64" t="n">
        <f aca="false">(K369*$B$17+$B$18*$B$21*(1-EXP(-K369/$B$21))+$B$19*$B$22*(1-EXP(-K369/$B$22))+$B$20*$B$23*(1-EXP(-K369/$B$23)))*$C$7</f>
        <v>2.44715843510421E-013</v>
      </c>
      <c r="P369" s="64" t="n">
        <f aca="false">$D$9*(1-EXP(-K369/$D$9))*$C$9</f>
        <v>2.36561263728035E-012</v>
      </c>
      <c r="Q369" s="65" t="n">
        <f aca="false">$D$8*(1-EXP(-K369/$D$8))*$C$8</f>
        <v>3.77197980868425E-011</v>
      </c>
      <c r="R369" s="66" t="n">
        <f aca="false">$B$13-K369</f>
        <v>137</v>
      </c>
      <c r="S369" s="67" t="n">
        <f aca="false">VLOOKUP($R369,$K$6:$Q$506,5)/$C$26</f>
        <v>0.364633959024542</v>
      </c>
      <c r="T369" s="68" t="n">
        <f aca="false">VLOOKUP($R369,$K$6:$Q$506,6)/$C$26</f>
        <v>7.5559116780863</v>
      </c>
      <c r="U369" s="69" t="n">
        <f aca="false">VLOOKUP($R369,$K$6:$Q$506,7)/$C$26</f>
        <v>89.39785702609</v>
      </c>
      <c r="V369" s="28" t="s">
        <v>487</v>
      </c>
      <c r="W369" s="78" t="n">
        <f aca="false">G369*S369+H369*T369+I369*U369</f>
        <v>0</v>
      </c>
      <c r="X369" s="25"/>
      <c r="Y369" s="25"/>
      <c r="Z369" s="25"/>
    </row>
    <row r="370" customFormat="false" ht="15.75" hidden="false" customHeight="false" outlineLevel="0" collapsed="false">
      <c r="A370" s="25"/>
      <c r="B370" s="25"/>
      <c r="C370" s="25"/>
      <c r="D370" s="25"/>
      <c r="E370" s="25"/>
      <c r="F370" s="28" t="s">
        <v>488</v>
      </c>
      <c r="G370" s="103" t="n">
        <v>0</v>
      </c>
      <c r="H370" s="76" t="n">
        <v>0</v>
      </c>
      <c r="I370" s="77" t="n">
        <v>0</v>
      </c>
      <c r="J370" s="25"/>
      <c r="K370" s="61" t="n">
        <v>364</v>
      </c>
      <c r="L370" s="62" t="n">
        <f aca="false">$B$17+$B$18*EXP(-K370/$B$21)+$B$19*EXP(-K370/$B$22)+$B$20*EXP(-K370/$B$23)</f>
        <v>0.306321224323407</v>
      </c>
      <c r="M370" s="63" t="n">
        <f aca="false">EXP(-K370/$D$9)</f>
        <v>4.00976916489712E-014</v>
      </c>
      <c r="N370" s="63" t="n">
        <f aca="false">EXP(-K370/$D$8)</f>
        <v>0.0354564696736</v>
      </c>
      <c r="O370" s="64" t="n">
        <f aca="false">(K370*$B$17+$B$18*$B$21*(1-EXP(-K370/$B$21))+$B$19*$B$22*(1-EXP(-K370/$B$22))+$B$20*$B$23*(1-EXP(-K370/$B$23)))*$C$7</f>
        <v>2.4523827439324E-013</v>
      </c>
      <c r="P370" s="64" t="n">
        <f aca="false">$D$9*(1-EXP(-K370/$D$9))*$C$9</f>
        <v>2.36561263728036E-012</v>
      </c>
      <c r="Q370" s="65" t="n">
        <f aca="false">$D$8*(1-EXP(-K370/$D$8))*$C$8</f>
        <v>3.77325818107719E-011</v>
      </c>
      <c r="R370" s="66" t="n">
        <f aca="false">$B$13-K370</f>
        <v>136</v>
      </c>
      <c r="S370" s="67" t="n">
        <f aca="false">VLOOKUP($R370,$K$6:$Q$506,5)/$C$26</f>
        <v>0.362551021564573</v>
      </c>
      <c r="T370" s="68" t="n">
        <f aca="false">VLOOKUP($R370,$K$6:$Q$506,6)/$C$26</f>
        <v>7.55590561479376</v>
      </c>
      <c r="U370" s="69" t="n">
        <f aca="false">VLOOKUP($R370,$K$6:$Q$506,7)/$C$26</f>
        <v>89.0701749351432</v>
      </c>
      <c r="V370" s="28" t="s">
        <v>488</v>
      </c>
      <c r="W370" s="78" t="n">
        <f aca="false">G370*S370+H370*T370+I370*U370</f>
        <v>0</v>
      </c>
      <c r="X370" s="25"/>
      <c r="Y370" s="25"/>
      <c r="Z370" s="25"/>
    </row>
    <row r="371" customFormat="false" ht="15.75" hidden="false" customHeight="false" outlineLevel="0" collapsed="false">
      <c r="A371" s="25"/>
      <c r="B371" s="25"/>
      <c r="C371" s="25"/>
      <c r="D371" s="25"/>
      <c r="E371" s="25"/>
      <c r="F371" s="28" t="s">
        <v>489</v>
      </c>
      <c r="G371" s="103" t="n">
        <v>0</v>
      </c>
      <c r="H371" s="76" t="n">
        <v>0</v>
      </c>
      <c r="I371" s="77" t="n">
        <v>0</v>
      </c>
      <c r="J371" s="25"/>
      <c r="K371" s="61" t="n">
        <v>365</v>
      </c>
      <c r="L371" s="62" t="n">
        <f aca="false">$B$17+$B$18*EXP(-K371/$B$21)+$B$19*EXP(-K371/$B$22)+$B$20*EXP(-K371/$B$23)</f>
        <v>0.306095471285136</v>
      </c>
      <c r="M371" s="63" t="n">
        <f aca="false">EXP(-K371/$D$9)</f>
        <v>3.6839587161966E-014</v>
      </c>
      <c r="N371" s="63" t="n">
        <f aca="false">EXP(-K371/$D$8)</f>
        <v>0.0351326685583528</v>
      </c>
      <c r="O371" s="64" t="n">
        <f aca="false">(K371*$B$17+$B$18*$B$21*(1-EXP(-K371/$B$21))+$B$19*$B$22*(1-EXP(-K371/$B$22))+$B$20*$B$23*(1-EXP(-K371/$B$23)))*$C$7</f>
        <v>2.45760319900324E-013</v>
      </c>
      <c r="P371" s="64" t="n">
        <f aca="false">$D$9*(1-EXP(-K371/$D$9))*$C$9</f>
        <v>2.36561263728037E-012</v>
      </c>
      <c r="Q371" s="65" t="n">
        <f aca="false">$D$8*(1-EXP(-K371/$D$8))*$C$8</f>
        <v>3.77452487891792E-011</v>
      </c>
      <c r="R371" s="66" t="n">
        <f aca="false">$B$13-K371</f>
        <v>135</v>
      </c>
      <c r="S371" s="67" t="n">
        <f aca="false">VLOOKUP($R371,$K$6:$Q$506,5)/$C$26</f>
        <v>0.360464875370559</v>
      </c>
      <c r="T371" s="68" t="n">
        <f aca="false">VLOOKUP($R371,$K$6:$Q$506,6)/$C$26</f>
        <v>7.55589901526175</v>
      </c>
      <c r="U371" s="69" t="n">
        <f aca="false">VLOOKUP($R371,$K$6:$Q$506,7)/$C$26</f>
        <v>88.7394727540395</v>
      </c>
      <c r="V371" s="28" t="s">
        <v>489</v>
      </c>
      <c r="W371" s="78" t="n">
        <f aca="false">G371*S371+H371*T371+I371*U371</f>
        <v>0</v>
      </c>
      <c r="X371" s="25"/>
      <c r="Y371" s="25"/>
      <c r="Z371" s="25"/>
    </row>
    <row r="372" customFormat="false" ht="15.75" hidden="false" customHeight="false" outlineLevel="0" collapsed="false">
      <c r="A372" s="25"/>
      <c r="B372" s="25"/>
      <c r="C372" s="25"/>
      <c r="D372" s="25"/>
      <c r="E372" s="25"/>
      <c r="F372" s="28" t="s">
        <v>490</v>
      </c>
      <c r="G372" s="103" t="n">
        <v>0</v>
      </c>
      <c r="H372" s="76" t="n">
        <v>0</v>
      </c>
      <c r="I372" s="77" t="n">
        <v>0</v>
      </c>
      <c r="J372" s="25"/>
      <c r="K372" s="61" t="n">
        <v>366</v>
      </c>
      <c r="L372" s="62" t="n">
        <f aca="false">$B$17+$B$18*EXP(-K372/$B$21)+$B$19*EXP(-K372/$B$22)+$B$20*EXP(-K372/$B$23)</f>
        <v>0.305870298716033</v>
      </c>
      <c r="M372" s="63" t="n">
        <f aca="false">EXP(-K372/$D$9)</f>
        <v>3.38462172372686E-014</v>
      </c>
      <c r="N372" s="63" t="n">
        <f aca="false">EXP(-K372/$D$8)</f>
        <v>0.0348118245102698</v>
      </c>
      <c r="O372" s="64" t="n">
        <f aca="false">(K372*$B$17+$B$18*$B$21*(1-EXP(-K372/$B$21))+$B$19*$B$22*(1-EXP(-K372/$B$22))+$B$20*$B$23*(1-EXP(-K372/$B$23)))*$C$7</f>
        <v>2.46281981022761E-013</v>
      </c>
      <c r="P372" s="64" t="n">
        <f aca="false">$D$9*(1-EXP(-K372/$D$9))*$C$9</f>
        <v>2.36561263728038E-012</v>
      </c>
      <c r="Q372" s="65" t="n">
        <f aca="false">$D$8*(1-EXP(-K372/$D$8))*$C$8</f>
        <v>3.7757800088226E-011</v>
      </c>
      <c r="R372" s="66" t="n">
        <f aca="false">$B$13-K372</f>
        <v>134</v>
      </c>
      <c r="S372" s="67" t="n">
        <f aca="false">VLOOKUP($R372,$K$6:$Q$506,5)/$C$26</f>
        <v>0.358375486636701</v>
      </c>
      <c r="T372" s="68" t="n">
        <f aca="false">VLOOKUP($R372,$K$6:$Q$506,6)/$C$26</f>
        <v>7.55589183206509</v>
      </c>
      <c r="U372" s="69" t="n">
        <f aca="false">VLOOKUP($R372,$K$6:$Q$506,7)/$C$26</f>
        <v>88.4057226480429</v>
      </c>
      <c r="V372" s="28" t="s">
        <v>490</v>
      </c>
      <c r="W372" s="78" t="n">
        <f aca="false">G372*S372+H372*T372+I372*U372</f>
        <v>0</v>
      </c>
      <c r="X372" s="25"/>
      <c r="Y372" s="25"/>
      <c r="Z372" s="25"/>
    </row>
    <row r="373" customFormat="false" ht="15.75" hidden="false" customHeight="false" outlineLevel="0" collapsed="false">
      <c r="A373" s="25"/>
      <c r="B373" s="25"/>
      <c r="C373" s="25"/>
      <c r="D373" s="25"/>
      <c r="E373" s="25"/>
      <c r="F373" s="28" t="s">
        <v>491</v>
      </c>
      <c r="G373" s="103" t="n">
        <v>0</v>
      </c>
      <c r="H373" s="76" t="n">
        <v>0</v>
      </c>
      <c r="I373" s="77" t="n">
        <v>0</v>
      </c>
      <c r="J373" s="25"/>
      <c r="K373" s="61" t="n">
        <v>367</v>
      </c>
      <c r="L373" s="62" t="n">
        <f aca="false">$B$17+$B$18*EXP(-K373/$B$21)+$B$19*EXP(-K373/$B$22)+$B$20*EXP(-K373/$B$23)</f>
        <v>0.305645704908672</v>
      </c>
      <c r="M373" s="63" t="n">
        <f aca="false">EXP(-K373/$D$9)</f>
        <v>3.10960710888499E-014</v>
      </c>
      <c r="N373" s="63" t="n">
        <f aca="false">EXP(-K373/$D$8)</f>
        <v>0.0344939105243602</v>
      </c>
      <c r="O373" s="64" t="n">
        <f aca="false">(K373*$B$17+$B$18*$B$21*(1-EXP(-K373/$B$21))+$B$19*$B$22*(1-EXP(-K373/$B$22))+$B$20*$B$23*(1-EXP(-K373/$B$23)))*$C$7</f>
        <v>2.46803258748718E-013</v>
      </c>
      <c r="P373" s="64" t="n">
        <f aca="false">$D$9*(1-EXP(-K373/$D$9))*$C$9</f>
        <v>2.36561263728038E-012</v>
      </c>
      <c r="Q373" s="65" t="n">
        <f aca="false">$D$8*(1-EXP(-K373/$D$8))*$C$8</f>
        <v>3.77702367643375E-011</v>
      </c>
      <c r="R373" s="66" t="n">
        <f aca="false">$B$13-K373</f>
        <v>133</v>
      </c>
      <c r="S373" s="67" t="n">
        <f aca="false">VLOOKUP($R373,$K$6:$Q$506,5)/$C$26</f>
        <v>0.356282820759439</v>
      </c>
      <c r="T373" s="68" t="n">
        <f aca="false">VLOOKUP($R373,$K$6:$Q$506,6)/$C$26</f>
        <v>7.55588401358429</v>
      </c>
      <c r="U373" s="69" t="n">
        <f aca="false">VLOOKUP($R373,$K$6:$Q$506,7)/$C$26</f>
        <v>88.0688965258775</v>
      </c>
      <c r="V373" s="28" t="s">
        <v>491</v>
      </c>
      <c r="W373" s="78" t="n">
        <f aca="false">G373*S373+H373*T373+I373*U373</f>
        <v>0</v>
      </c>
      <c r="X373" s="25"/>
      <c r="Y373" s="25"/>
      <c r="Z373" s="25"/>
    </row>
    <row r="374" customFormat="false" ht="15.75" hidden="false" customHeight="false" outlineLevel="0" collapsed="false">
      <c r="A374" s="25"/>
      <c r="B374" s="25"/>
      <c r="C374" s="25"/>
      <c r="D374" s="25"/>
      <c r="E374" s="25"/>
      <c r="F374" s="28" t="s">
        <v>492</v>
      </c>
      <c r="G374" s="103" t="n">
        <v>0</v>
      </c>
      <c r="H374" s="76" t="n">
        <v>0</v>
      </c>
      <c r="I374" s="77" t="n">
        <v>0</v>
      </c>
      <c r="J374" s="25"/>
      <c r="K374" s="61" t="n">
        <v>368</v>
      </c>
      <c r="L374" s="62" t="n">
        <f aca="false">$B$17+$B$18*EXP(-K374/$B$21)+$B$19*EXP(-K374/$B$22)+$B$20*EXP(-K374/$B$23)</f>
        <v>0.30542168816636</v>
      </c>
      <c r="M374" s="63" t="n">
        <f aca="false">EXP(-K374/$D$9)</f>
        <v>2.85693857716561E-014</v>
      </c>
      <c r="N374" s="63" t="n">
        <f aca="false">EXP(-K374/$D$8)</f>
        <v>0.034178899842252</v>
      </c>
      <c r="O374" s="64" t="n">
        <f aca="false">(K374*$B$17+$B$18*$B$21*(1-EXP(-K374/$B$21))+$B$19*$B$22*(1-EXP(-K374/$B$22))+$B$20*$B$23*(1-EXP(-K374/$B$23)))*$C$7</f>
        <v>2.47324154063461E-013</v>
      </c>
      <c r="P374" s="64" t="n">
        <f aca="false">$D$9*(1-EXP(-K374/$D$9))*$C$9</f>
        <v>2.36561263728039E-012</v>
      </c>
      <c r="Q374" s="65" t="n">
        <f aca="false">$D$8*(1-EXP(-K374/$D$8))*$C$8</f>
        <v>3.77825598642912E-011</v>
      </c>
      <c r="R374" s="66" t="n">
        <f aca="false">$B$13-K374</f>
        <v>132</v>
      </c>
      <c r="S374" s="67" t="n">
        <f aca="false">VLOOKUP($R374,$K$6:$Q$506,5)/$C$26</f>
        <v>0.35418684231568</v>
      </c>
      <c r="T374" s="68" t="n">
        <f aca="false">VLOOKUP($R374,$K$6:$Q$506,6)/$C$26</f>
        <v>7.55587550363463</v>
      </c>
      <c r="U374" s="69" t="n">
        <f aca="false">VLOOKUP($R374,$K$6:$Q$506,7)/$C$26</f>
        <v>87.7289660373638</v>
      </c>
      <c r="V374" s="28" t="s">
        <v>492</v>
      </c>
      <c r="W374" s="78" t="n">
        <f aca="false">G374*S374+H374*T374+I374*U374</f>
        <v>0</v>
      </c>
      <c r="X374" s="25"/>
      <c r="Y374" s="25"/>
      <c r="Z374" s="25"/>
    </row>
    <row r="375" customFormat="false" ht="15.75" hidden="false" customHeight="false" outlineLevel="0" collapsed="false">
      <c r="A375" s="25"/>
      <c r="B375" s="25"/>
      <c r="C375" s="25"/>
      <c r="D375" s="25"/>
      <c r="E375" s="25"/>
      <c r="F375" s="28" t="s">
        <v>493</v>
      </c>
      <c r="G375" s="103" t="n">
        <v>0</v>
      </c>
      <c r="H375" s="76" t="n">
        <v>0</v>
      </c>
      <c r="I375" s="77" t="n">
        <v>0</v>
      </c>
      <c r="J375" s="25"/>
      <c r="K375" s="61" t="n">
        <v>369</v>
      </c>
      <c r="L375" s="62" t="n">
        <f aca="false">$B$17+$B$18*EXP(-K375/$B$21)+$B$19*EXP(-K375/$B$22)+$B$20*EXP(-K375/$B$23)</f>
        <v>0.30519824680294</v>
      </c>
      <c r="M375" s="63" t="n">
        <f aca="false">EXP(-K375/$D$9)</f>
        <v>2.62480041622486E-014</v>
      </c>
      <c r="N375" s="63" t="n">
        <f aca="false">EXP(-K375/$D$8)</f>
        <v>0.0338667659499405</v>
      </c>
      <c r="O375" s="64" t="n">
        <f aca="false">(K375*$B$17+$B$18*$B$21*(1-EXP(-K375/$B$21))+$B$19*$B$22*(1-EXP(-K375/$B$22))+$B$20*$B$23*(1-EXP(-K375/$B$23)))*$C$7</f>
        <v>2.47844667949373E-013</v>
      </c>
      <c r="P375" s="64" t="n">
        <f aca="false">$D$9*(1-EXP(-K375/$D$9))*$C$9</f>
        <v>2.36561263728039E-012</v>
      </c>
      <c r="Q375" s="65" t="n">
        <f aca="false">$D$8*(1-EXP(-K375/$D$8))*$C$8</f>
        <v>3.7794770425305E-011</v>
      </c>
      <c r="R375" s="66" t="n">
        <f aca="false">$B$13-K375</f>
        <v>131</v>
      </c>
      <c r="S375" s="67" t="n">
        <f aca="false">VLOOKUP($R375,$K$6:$Q$506,5)/$C$26</f>
        <v>0.352087515040412</v>
      </c>
      <c r="T375" s="68" t="n">
        <f aca="false">VLOOKUP($R375,$K$6:$Q$506,6)/$C$26</f>
        <v>7.5558662410624</v>
      </c>
      <c r="U375" s="69" t="n">
        <f aca="false">VLOOKUP($R375,$K$6:$Q$506,7)/$C$26</f>
        <v>87.3859025710318</v>
      </c>
      <c r="V375" s="28" t="s">
        <v>493</v>
      </c>
      <c r="W375" s="78" t="n">
        <f aca="false">G375*S375+H375*T375+I375*U375</f>
        <v>0</v>
      </c>
      <c r="X375" s="25"/>
      <c r="Y375" s="25"/>
      <c r="Z375" s="25"/>
    </row>
    <row r="376" customFormat="false" ht="15.75" hidden="false" customHeight="false" outlineLevel="0" collapsed="false">
      <c r="A376" s="25"/>
      <c r="B376" s="25"/>
      <c r="C376" s="25"/>
      <c r="D376" s="25"/>
      <c r="E376" s="25"/>
      <c r="F376" s="28" t="s">
        <v>494</v>
      </c>
      <c r="G376" s="103" t="n">
        <v>0</v>
      </c>
      <c r="H376" s="76" t="n">
        <v>0</v>
      </c>
      <c r="I376" s="77" t="n">
        <v>0</v>
      </c>
      <c r="J376" s="25"/>
      <c r="K376" s="61" t="n">
        <v>370</v>
      </c>
      <c r="L376" s="62" t="n">
        <f aca="false">$B$17+$B$18*EXP(-K376/$B$21)+$B$19*EXP(-K376/$B$22)+$B$20*EXP(-K376/$B$23)</f>
        <v>0.304975379142597</v>
      </c>
      <c r="M376" s="63" t="n">
        <f aca="false">EXP(-K376/$D$9)</f>
        <v>2.41152444791074E-014</v>
      </c>
      <c r="N376" s="63" t="n">
        <f aca="false">EXP(-K376/$D$8)</f>
        <v>0.0335574825755561</v>
      </c>
      <c r="O376" s="64" t="n">
        <f aca="false">(K376*$B$17+$B$18*$B$21*(1-EXP(-K376/$B$21))+$B$19*$B$22*(1-EXP(-K376/$B$22))+$B$20*$B$23*(1-EXP(-K376/$B$23)))*$C$7</f>
        <v>2.48364801385971E-013</v>
      </c>
      <c r="P376" s="64" t="n">
        <f aca="false">$D$9*(1-EXP(-K376/$D$9))*$C$9</f>
        <v>2.3656126372804E-012</v>
      </c>
      <c r="Q376" s="65" t="n">
        <f aca="false">$D$8*(1-EXP(-K376/$D$8))*$C$8</f>
        <v>3.78068694751247E-011</v>
      </c>
      <c r="R376" s="66" t="n">
        <f aca="false">$B$13-K376</f>
        <v>130</v>
      </c>
      <c r="S376" s="67" t="n">
        <f aca="false">VLOOKUP($R376,$K$6:$Q$506,5)/$C$26</f>
        <v>0.349984801803705</v>
      </c>
      <c r="T376" s="68" t="n">
        <f aca="false">VLOOKUP($R376,$K$6:$Q$506,6)/$C$26</f>
        <v>7.55585615930541</v>
      </c>
      <c r="U376" s="69" t="n">
        <f aca="false">VLOOKUP($R376,$K$6:$Q$506,7)/$C$26</f>
        <v>87.0396772517135</v>
      </c>
      <c r="V376" s="28" t="s">
        <v>494</v>
      </c>
      <c r="W376" s="78" t="n">
        <f aca="false">G376*S376+H376*T376+I376*U376</f>
        <v>0</v>
      </c>
      <c r="X376" s="25"/>
      <c r="Y376" s="25"/>
      <c r="Z376" s="25"/>
    </row>
    <row r="377" customFormat="false" ht="15.75" hidden="false" customHeight="false" outlineLevel="0" collapsed="false">
      <c r="A377" s="25"/>
      <c r="B377" s="25"/>
      <c r="C377" s="25"/>
      <c r="D377" s="25"/>
      <c r="E377" s="25"/>
      <c r="F377" s="28" t="s">
        <v>495</v>
      </c>
      <c r="G377" s="103" t="n">
        <v>0</v>
      </c>
      <c r="H377" s="76" t="n">
        <v>0</v>
      </c>
      <c r="I377" s="77" t="n">
        <v>0</v>
      </c>
      <c r="J377" s="25"/>
      <c r="K377" s="61" t="n">
        <v>371</v>
      </c>
      <c r="L377" s="62" t="n">
        <f aca="false">$B$17+$B$18*EXP(-K377/$B$21)+$B$19*EXP(-K377/$B$22)+$B$20*EXP(-K377/$B$23)</f>
        <v>0.304753083519663</v>
      </c>
      <c r="M377" s="63" t="n">
        <f aca="false">EXP(-K377/$D$9)</f>
        <v>2.21557804049548E-014</v>
      </c>
      <c r="N377" s="63" t="n">
        <f aca="false">EXP(-K377/$D$8)</f>
        <v>0.0332510236871534</v>
      </c>
      <c r="O377" s="64" t="n">
        <f aca="false">(K377*$B$17+$B$18*$B$21*(1-EXP(-K377/$B$21))+$B$19*$B$22*(1-EXP(-K377/$B$22))+$B$20*$B$23*(1-EXP(-K377/$B$23)))*$C$7</f>
        <v>2.48884555349922E-013</v>
      </c>
      <c r="P377" s="64" t="n">
        <f aca="false">$D$9*(1-EXP(-K377/$D$9))*$C$9</f>
        <v>2.3656126372804E-012</v>
      </c>
      <c r="Q377" s="65" t="n">
        <f aca="false">$D$8*(1-EXP(-K377/$D$8))*$C$8</f>
        <v>3.78188580321102E-011</v>
      </c>
      <c r="R377" s="66" t="n">
        <f aca="false">$B$13-K377</f>
        <v>129</v>
      </c>
      <c r="S377" s="67" t="n">
        <f aca="false">VLOOKUP($R377,$K$6:$Q$506,5)/$C$26</f>
        <v>0.347878664587071</v>
      </c>
      <c r="T377" s="68" t="n">
        <f aca="false">VLOOKUP($R377,$K$6:$Q$506,6)/$C$26</f>
        <v>7.55584518591471</v>
      </c>
      <c r="U377" s="69" t="n">
        <f aca="false">VLOOKUP($R377,$K$6:$Q$506,7)/$C$26</f>
        <v>86.6902609381121</v>
      </c>
      <c r="V377" s="28" t="s">
        <v>495</v>
      </c>
      <c r="W377" s="78" t="n">
        <f aca="false">G377*S377+H377*T377+I377*U377</f>
        <v>0</v>
      </c>
      <c r="X377" s="25"/>
      <c r="Y377" s="25"/>
      <c r="Z377" s="25"/>
    </row>
    <row r="378" customFormat="false" ht="15.75" hidden="false" customHeight="false" outlineLevel="0" collapsed="false">
      <c r="A378" s="25"/>
      <c r="B378" s="25"/>
      <c r="C378" s="25"/>
      <c r="D378" s="25"/>
      <c r="E378" s="25"/>
      <c r="F378" s="28" t="s">
        <v>496</v>
      </c>
      <c r="G378" s="103" t="n">
        <v>0</v>
      </c>
      <c r="H378" s="76" t="n">
        <v>0</v>
      </c>
      <c r="I378" s="77" t="n">
        <v>0</v>
      </c>
      <c r="J378" s="25"/>
      <c r="K378" s="61" t="n">
        <v>372</v>
      </c>
      <c r="L378" s="62" t="n">
        <f aca="false">$B$17+$B$18*EXP(-K378/$B$21)+$B$19*EXP(-K378/$B$22)+$B$20*EXP(-K378/$B$23)</f>
        <v>0.304531358278438</v>
      </c>
      <c r="M378" s="63" t="n">
        <f aca="false">EXP(-K378/$D$9)</f>
        <v>2.03555309496389E-014</v>
      </c>
      <c r="N378" s="63" t="n">
        <f aca="false">EXP(-K378/$D$8)</f>
        <v>0.0329473634905199</v>
      </c>
      <c r="O378" s="64" t="n">
        <f aca="false">(K378*$B$17+$B$18*$B$21*(1-EXP(-K378/$B$21))+$B$19*$B$22*(1-EXP(-K378/$B$22))+$B$20*$B$23*(1-EXP(-K378/$B$23)))*$C$7</f>
        <v>2.49403930815063E-013</v>
      </c>
      <c r="P378" s="64" t="n">
        <f aca="false">$D$9*(1-EXP(-K378/$D$9))*$C$9</f>
        <v>2.36561263728041E-012</v>
      </c>
      <c r="Q378" s="65" t="n">
        <f aca="false">$D$8*(1-EXP(-K378/$D$8))*$C$8</f>
        <v>3.78307371053214E-011</v>
      </c>
      <c r="R378" s="66" t="n">
        <f aca="false">$B$13-K378</f>
        <v>128</v>
      </c>
      <c r="S378" s="67" t="n">
        <f aca="false">VLOOKUP($R378,$K$6:$Q$506,5)/$C$26</f>
        <v>0.345769064459173</v>
      </c>
      <c r="T378" s="68" t="n">
        <f aca="false">VLOOKUP($R378,$K$6:$Q$506,6)/$C$26</f>
        <v>7.55583324203394</v>
      </c>
      <c r="U378" s="69" t="n">
        <f aca="false">VLOOKUP($R378,$K$6:$Q$506,7)/$C$26</f>
        <v>86.3376242203492</v>
      </c>
      <c r="V378" s="28" t="s">
        <v>496</v>
      </c>
      <c r="W378" s="78" t="n">
        <f aca="false">G378*S378+H378*T378+I378*U378</f>
        <v>0</v>
      </c>
      <c r="X378" s="25"/>
      <c r="Y378" s="25"/>
      <c r="Z378" s="25"/>
    </row>
    <row r="379" customFormat="false" ht="15.75" hidden="false" customHeight="false" outlineLevel="0" collapsed="false">
      <c r="A379" s="25"/>
      <c r="B379" s="25"/>
      <c r="C379" s="25"/>
      <c r="D379" s="25"/>
      <c r="E379" s="25"/>
      <c r="F379" s="28" t="s">
        <v>497</v>
      </c>
      <c r="G379" s="103" t="n">
        <v>0</v>
      </c>
      <c r="H379" s="76" t="n">
        <v>0</v>
      </c>
      <c r="I379" s="77" t="n">
        <v>0</v>
      </c>
      <c r="J379" s="25"/>
      <c r="K379" s="61" t="n">
        <v>373</v>
      </c>
      <c r="L379" s="62" t="n">
        <f aca="false">$B$17+$B$18*EXP(-K379/$B$21)+$B$19*EXP(-K379/$B$22)+$B$20*EXP(-K379/$B$23)</f>
        <v>0.304310201773005</v>
      </c>
      <c r="M379" s="63" t="n">
        <f aca="false">EXP(-K379/$D$9)</f>
        <v>1.87015592621167E-014</v>
      </c>
      <c r="N379" s="63" t="n">
        <f aca="false">EXP(-K379/$D$8)</f>
        <v>0.0326464764270052</v>
      </c>
      <c r="O379" s="64" t="n">
        <f aca="false">(K379*$B$17+$B$18*$B$21*(1-EXP(-K379/$B$21))+$B$19*$B$22*(1-EXP(-K379/$B$22))+$B$20*$B$23*(1-EXP(-K379/$B$23)))*$C$7</f>
        <v>2.49922928752418E-013</v>
      </c>
      <c r="P379" s="64" t="n">
        <f aca="false">$D$9*(1-EXP(-K379/$D$9))*$C$9</f>
        <v>2.36561263728041E-012</v>
      </c>
      <c r="Q379" s="65" t="n">
        <f aca="false">$D$8*(1-EXP(-K379/$D$8))*$C$8</f>
        <v>3.78425076946032E-011</v>
      </c>
      <c r="R379" s="66" t="n">
        <f aca="false">$B$13-K379</f>
        <v>127</v>
      </c>
      <c r="S379" s="67" t="n">
        <f aca="false">VLOOKUP($R379,$K$6:$Q$506,5)/$C$26</f>
        <v>0.343655961550854</v>
      </c>
      <c r="T379" s="68" t="n">
        <f aca="false">VLOOKUP($R379,$K$6:$Q$506,6)/$C$26</f>
        <v>7.55582024183266</v>
      </c>
      <c r="U379" s="69" t="n">
        <f aca="false">VLOOKUP($R379,$K$6:$Q$506,7)/$C$26</f>
        <v>85.9817374174896</v>
      </c>
      <c r="V379" s="28" t="s">
        <v>497</v>
      </c>
      <c r="W379" s="78" t="n">
        <f aca="false">G379*S379+H379*T379+I379*U379</f>
        <v>0</v>
      </c>
      <c r="X379" s="25"/>
      <c r="Y379" s="25"/>
      <c r="Z379" s="25"/>
    </row>
    <row r="380" customFormat="false" ht="15.75" hidden="false" customHeight="false" outlineLevel="0" collapsed="false">
      <c r="A380" s="25"/>
      <c r="B380" s="25"/>
      <c r="C380" s="25"/>
      <c r="D380" s="25"/>
      <c r="E380" s="25"/>
      <c r="F380" s="28" t="s">
        <v>498</v>
      </c>
      <c r="G380" s="103" t="n">
        <v>0</v>
      </c>
      <c r="H380" s="76" t="n">
        <v>0</v>
      </c>
      <c r="I380" s="77" t="n">
        <v>0</v>
      </c>
      <c r="J380" s="25"/>
      <c r="K380" s="61" t="n">
        <v>374</v>
      </c>
      <c r="L380" s="62" t="n">
        <f aca="false">$B$17+$B$18*EXP(-K380/$B$21)+$B$19*EXP(-K380/$B$22)+$B$20*EXP(-K380/$B$23)</f>
        <v>0.304089612367057</v>
      </c>
      <c r="M380" s="63" t="n">
        <f aca="false">EXP(-K380/$D$9)</f>
        <v>1.71819796643854E-014</v>
      </c>
      <c r="N380" s="63" t="n">
        <f aca="false">EXP(-K380/$D$8)</f>
        <v>0.0323483371713694</v>
      </c>
      <c r="O380" s="64" t="n">
        <f aca="false">(K380*$B$17+$B$18*$B$21*(1-EXP(-K380/$B$21))+$B$19*$B$22*(1-EXP(-K380/$B$22))+$B$20*$B$23*(1-EXP(-K380/$B$23)))*$C$7</f>
        <v>2.5044155013021E-013</v>
      </c>
      <c r="P380" s="64" t="n">
        <f aca="false">$D$9*(1-EXP(-K380/$D$9))*$C$9</f>
        <v>2.36561263728041E-012</v>
      </c>
      <c r="Q380" s="65" t="n">
        <f aca="false">$D$8*(1-EXP(-K380/$D$8))*$C$8</f>
        <v>3.78541707906694E-011</v>
      </c>
      <c r="R380" s="66" t="n">
        <f aca="false">$B$13-K380</f>
        <v>126</v>
      </c>
      <c r="S380" s="67" t="n">
        <f aca="false">VLOOKUP($R380,$K$6:$Q$506,5)/$C$26</f>
        <v>0.341539315029483</v>
      </c>
      <c r="T380" s="68" t="n">
        <f aca="false">VLOOKUP($R380,$K$6:$Q$506,6)/$C$26</f>
        <v>7.55580609188956</v>
      </c>
      <c r="U380" s="69" t="n">
        <f aca="false">VLOOKUP($R380,$K$6:$Q$506,7)/$C$26</f>
        <v>85.622570575043</v>
      </c>
      <c r="V380" s="28" t="s">
        <v>498</v>
      </c>
      <c r="W380" s="78" t="n">
        <f aca="false">G380*S380+H380*T380+I380*U380</f>
        <v>0</v>
      </c>
      <c r="X380" s="25"/>
      <c r="Y380" s="25"/>
      <c r="Z380" s="25"/>
    </row>
    <row r="381" customFormat="false" ht="15.75" hidden="false" customHeight="false" outlineLevel="0" collapsed="false">
      <c r="A381" s="25"/>
      <c r="B381" s="25"/>
      <c r="C381" s="25"/>
      <c r="D381" s="25"/>
      <c r="E381" s="25"/>
      <c r="F381" s="28" t="s">
        <v>499</v>
      </c>
      <c r="G381" s="103" t="n">
        <v>0</v>
      </c>
      <c r="H381" s="76" t="n">
        <v>0</v>
      </c>
      <c r="I381" s="77" t="n">
        <v>0</v>
      </c>
      <c r="J381" s="25"/>
      <c r="K381" s="61" t="n">
        <v>375</v>
      </c>
      <c r="L381" s="62" t="n">
        <f aca="false">$B$17+$B$18*EXP(-K381/$B$21)+$B$19*EXP(-K381/$B$22)+$B$20*EXP(-K381/$B$23)</f>
        <v>0.303869588433723</v>
      </c>
      <c r="M381" s="63" t="n">
        <f aca="false">EXP(-K381/$D$9)</f>
        <v>1.57858722392936E-014</v>
      </c>
      <c r="N381" s="63" t="n">
        <f aca="false">EXP(-K381/$D$8)</f>
        <v>0.032052920629652</v>
      </c>
      <c r="O381" s="64" t="n">
        <f aca="false">(K381*$B$17+$B$18*$B$21*(1-EXP(-K381/$B$21))+$B$19*$B$22*(1-EXP(-K381/$B$22))+$B$20*$B$23*(1-EXP(-K381/$B$23)))*$C$7</f>
        <v>2.50959795913883E-013</v>
      </c>
      <c r="P381" s="64" t="n">
        <f aca="false">$D$9*(1-EXP(-K381/$D$9))*$C$9</f>
        <v>2.36561263728042E-012</v>
      </c>
      <c r="Q381" s="65" t="n">
        <f aca="false">$D$8*(1-EXP(-K381/$D$8))*$C$8</f>
        <v>3.78657273751865E-011</v>
      </c>
      <c r="R381" s="66" t="n">
        <f aca="false">$B$13-K381</f>
        <v>125</v>
      </c>
      <c r="S381" s="67" t="n">
        <f aca="false">VLOOKUP($R381,$K$6:$Q$506,5)/$C$26</f>
        <v>0.33941908307258</v>
      </c>
      <c r="T381" s="68" t="n">
        <f aca="false">VLOOKUP($R381,$K$6:$Q$506,6)/$C$26</f>
        <v>7.55579069052111</v>
      </c>
      <c r="U381" s="69" t="n">
        <f aca="false">VLOOKUP($R381,$K$6:$Q$506,7)/$C$26</f>
        <v>85.2600934624428</v>
      </c>
      <c r="V381" s="28" t="s">
        <v>499</v>
      </c>
      <c r="W381" s="78" t="n">
        <f aca="false">G381*S381+H381*T381+I381*U381</f>
        <v>0</v>
      </c>
      <c r="X381" s="25"/>
      <c r="Y381" s="25"/>
      <c r="Z381" s="25"/>
    </row>
    <row r="382" customFormat="false" ht="15.75" hidden="false" customHeight="false" outlineLevel="0" collapsed="false">
      <c r="A382" s="25"/>
      <c r="B382" s="25"/>
      <c r="C382" s="25"/>
      <c r="D382" s="25"/>
      <c r="E382" s="25"/>
      <c r="F382" s="28" t="s">
        <v>500</v>
      </c>
      <c r="G382" s="103" t="n">
        <v>0</v>
      </c>
      <c r="H382" s="76" t="n">
        <v>0</v>
      </c>
      <c r="I382" s="77" t="n">
        <v>0</v>
      </c>
      <c r="J382" s="25"/>
      <c r="K382" s="61" t="n">
        <v>376</v>
      </c>
      <c r="L382" s="62" t="n">
        <f aca="false">$B$17+$B$18*EXP(-K382/$B$21)+$B$19*EXP(-K382/$B$22)+$B$20*EXP(-K382/$B$23)</f>
        <v>0.303650128355406</v>
      </c>
      <c r="M382" s="63" t="n">
        <f aca="false">EXP(-K382/$D$9)</f>
        <v>1.45032043584494E-014</v>
      </c>
      <c r="N382" s="63" t="n">
        <f aca="false">EXP(-K382/$D$8)</f>
        <v>0.0317602019370591</v>
      </c>
      <c r="O382" s="64" t="n">
        <f aca="false">(K382*$B$17+$B$18*$B$21*(1-EXP(-K382/$B$21))+$B$19*$B$22*(1-EXP(-K382/$B$22))+$B$20*$B$23*(1-EXP(-K382/$B$23)))*$C$7</f>
        <v>2.51477667066114E-013</v>
      </c>
      <c r="P382" s="64" t="n">
        <f aca="false">$D$9*(1-EXP(-K382/$D$9))*$C$9</f>
        <v>2.36561263728042E-012</v>
      </c>
      <c r="Q382" s="65" t="n">
        <f aca="false">$D$8*(1-EXP(-K382/$D$8))*$C$8</f>
        <v>3.78771784208558E-011</v>
      </c>
      <c r="R382" s="66" t="n">
        <f aca="false">$B$13-K382</f>
        <v>124</v>
      </c>
      <c r="S382" s="67" t="n">
        <f aca="false">VLOOKUP($R382,$K$6:$Q$506,5)/$C$26</f>
        <v>0.337295222840721</v>
      </c>
      <c r="T382" s="68" t="n">
        <f aca="false">VLOOKUP($R382,$K$6:$Q$506,6)/$C$26</f>
        <v>7.55577392705087</v>
      </c>
      <c r="U382" s="69" t="n">
        <f aca="false">VLOOKUP($R382,$K$6:$Q$506,7)/$C$26</f>
        <v>84.8942755705017</v>
      </c>
      <c r="V382" s="28" t="s">
        <v>500</v>
      </c>
      <c r="W382" s="78" t="n">
        <f aca="false">G382*S382+H382*T382+I382*U382</f>
        <v>0</v>
      </c>
      <c r="X382" s="25"/>
      <c r="Y382" s="25"/>
      <c r="Z382" s="25"/>
    </row>
    <row r="383" customFormat="false" ht="15.75" hidden="false" customHeight="false" outlineLevel="0" collapsed="false">
      <c r="A383" s="25"/>
      <c r="B383" s="25"/>
      <c r="C383" s="25"/>
      <c r="D383" s="25"/>
      <c r="E383" s="25"/>
      <c r="F383" s="28" t="s">
        <v>501</v>
      </c>
      <c r="G383" s="103" t="n">
        <v>0</v>
      </c>
      <c r="H383" s="76" t="n">
        <v>0</v>
      </c>
      <c r="I383" s="77" t="n">
        <v>0</v>
      </c>
      <c r="J383" s="25"/>
      <c r="K383" s="61" t="n">
        <v>377</v>
      </c>
      <c r="L383" s="62" t="n">
        <f aca="false">$B$17+$B$18*EXP(-K383/$B$21)+$B$19*EXP(-K383/$B$22)+$B$20*EXP(-K383/$B$23)</f>
        <v>0.303431230523613</v>
      </c>
      <c r="M383" s="63" t="n">
        <f aca="false">EXP(-K383/$D$9)</f>
        <v>1.33247585863115E-014</v>
      </c>
      <c r="N383" s="63" t="n">
        <f aca="false">EXP(-K383/$D$8)</f>
        <v>0.0314701564558714</v>
      </c>
      <c r="O383" s="64" t="n">
        <f aca="false">(K383*$B$17+$B$18*$B$21*(1-EXP(-K383/$B$21))+$B$19*$B$22*(1-EXP(-K383/$B$22))+$B$20*$B$23*(1-EXP(-K383/$B$23)))*$C$7</f>
        <v>2.51995164546831E-013</v>
      </c>
      <c r="P383" s="64" t="n">
        <f aca="false">$D$9*(1-EXP(-K383/$D$9))*$C$9</f>
        <v>2.36561263728042E-012</v>
      </c>
      <c r="Q383" s="65" t="n">
        <f aca="false">$D$8*(1-EXP(-K383/$D$8))*$C$8</f>
        <v>3.78885248914957E-011</v>
      </c>
      <c r="R383" s="66" t="n">
        <f aca="false">$B$13-K383</f>
        <v>123</v>
      </c>
      <c r="S383" s="67" t="n">
        <f aca="false">VLOOKUP($R383,$K$6:$Q$506,5)/$C$26</f>
        <v>0.335167690449685</v>
      </c>
      <c r="T383" s="68" t="n">
        <f aca="false">VLOOKUP($R383,$K$6:$Q$506,6)/$C$26</f>
        <v>7.55575568101414</v>
      </c>
      <c r="U383" s="69" t="n">
        <f aca="false">VLOOKUP($R383,$K$6:$Q$506,7)/$C$26</f>
        <v>84.5250861088436</v>
      </c>
      <c r="V383" s="28" t="s">
        <v>501</v>
      </c>
      <c r="W383" s="78" t="n">
        <f aca="false">G383*S383+H383*T383+I383*U383</f>
        <v>0</v>
      </c>
      <c r="X383" s="25"/>
      <c r="Y383" s="25"/>
      <c r="Z383" s="25"/>
    </row>
    <row r="384" customFormat="false" ht="15.75" hidden="false" customHeight="false" outlineLevel="0" collapsed="false">
      <c r="A384" s="25"/>
      <c r="B384" s="25"/>
      <c r="C384" s="25"/>
      <c r="D384" s="25"/>
      <c r="E384" s="25"/>
      <c r="F384" s="28" t="s">
        <v>502</v>
      </c>
      <c r="G384" s="103" t="n">
        <v>0</v>
      </c>
      <c r="H384" s="76" t="n">
        <v>0</v>
      </c>
      <c r="I384" s="77" t="n">
        <v>0</v>
      </c>
      <c r="J384" s="25"/>
      <c r="K384" s="61" t="n">
        <v>378</v>
      </c>
      <c r="L384" s="62" t="n">
        <f aca="false">$B$17+$B$18*EXP(-K384/$B$21)+$B$19*EXP(-K384/$B$22)+$B$20*EXP(-K384/$B$23)</f>
        <v>0.303212893338805</v>
      </c>
      <c r="M384" s="63" t="n">
        <f aca="false">EXP(-K384/$D$9)</f>
        <v>1.22420664423752E-014</v>
      </c>
      <c r="N384" s="63" t="n">
        <f aca="false">EXP(-K384/$D$8)</f>
        <v>0.0311827597733696</v>
      </c>
      <c r="O384" s="64" t="n">
        <f aca="false">(K384*$B$17+$B$18*$B$21*(1-EXP(-K384/$B$21))+$B$19*$B$22*(1-EXP(-K384/$B$22))+$B$20*$B$23*(1-EXP(-K384/$B$23)))*$C$7</f>
        <v>2.52512289313226E-013</v>
      </c>
      <c r="P384" s="64" t="n">
        <f aca="false">$D$9*(1-EXP(-K384/$D$9))*$C$9</f>
        <v>2.36561263728043E-012</v>
      </c>
      <c r="Q384" s="65" t="n">
        <f aca="false">$D$8*(1-EXP(-K384/$D$8))*$C$8</f>
        <v>3.78997677421227E-011</v>
      </c>
      <c r="R384" s="66" t="n">
        <f aca="false">$B$13-K384</f>
        <v>122</v>
      </c>
      <c r="S384" s="67" t="n">
        <f aca="false">VLOOKUP($R384,$K$6:$Q$506,5)/$C$26</f>
        <v>0.33303644094183</v>
      </c>
      <c r="T384" s="68" t="n">
        <f aca="false">VLOOKUP($R384,$K$6:$Q$506,6)/$C$26</f>
        <v>7.55573582129227</v>
      </c>
      <c r="U384" s="69" t="n">
        <f aca="false">VLOOKUP($R384,$K$6:$Q$506,7)/$C$26</f>
        <v>84.1524940033122</v>
      </c>
      <c r="V384" s="28" t="s">
        <v>502</v>
      </c>
      <c r="W384" s="78" t="n">
        <f aca="false">G384*S384+H384*T384+I384*U384</f>
        <v>0</v>
      </c>
      <c r="X384" s="25"/>
      <c r="Y384" s="25"/>
      <c r="Z384" s="25"/>
    </row>
    <row r="385" customFormat="false" ht="15.75" hidden="false" customHeight="false" outlineLevel="0" collapsed="false">
      <c r="A385" s="25"/>
      <c r="B385" s="25"/>
      <c r="C385" s="25"/>
      <c r="D385" s="25"/>
      <c r="E385" s="25"/>
      <c r="F385" s="28" t="s">
        <v>503</v>
      </c>
      <c r="G385" s="103" t="n">
        <v>0</v>
      </c>
      <c r="H385" s="76" t="n">
        <v>0</v>
      </c>
      <c r="I385" s="77" t="n">
        <v>0</v>
      </c>
      <c r="J385" s="25"/>
      <c r="K385" s="61" t="n">
        <v>379</v>
      </c>
      <c r="L385" s="62" t="n">
        <f aca="false">$B$17+$B$18*EXP(-K385/$B$21)+$B$19*EXP(-K385/$B$22)+$B$20*EXP(-K385/$B$23)</f>
        <v>0.302995115210237</v>
      </c>
      <c r="M385" s="63" t="n">
        <f aca="false">EXP(-K385/$D$9)</f>
        <v>1.12473475454548E-014</v>
      </c>
      <c r="N385" s="63" t="n">
        <f aca="false">EXP(-K385/$D$8)</f>
        <v>0.0308979876997803</v>
      </c>
      <c r="O385" s="64" t="n">
        <f aca="false">(K385*$B$17+$B$18*$B$21*(1-EXP(-K385/$B$21))+$B$19*$B$22*(1-EXP(-K385/$B$22))+$B$20*$B$23*(1-EXP(-K385/$B$23)))*$C$7</f>
        <v>2.53029042319773E-013</v>
      </c>
      <c r="P385" s="64" t="n">
        <f aca="false">$D$9*(1-EXP(-K385/$D$9))*$C$9</f>
        <v>2.36561263728043E-012</v>
      </c>
      <c r="Q385" s="65" t="n">
        <f aca="false">$D$8*(1-EXP(-K385/$D$8))*$C$8</f>
        <v>3.79109079190315E-011</v>
      </c>
      <c r="R385" s="66" t="n">
        <f aca="false">$B$13-K385</f>
        <v>121</v>
      </c>
      <c r="S385" s="67" t="n">
        <f aca="false">VLOOKUP($R385,$K$6:$Q$506,5)/$C$26</f>
        <v>0.330901428256675</v>
      </c>
      <c r="T385" s="68" t="n">
        <f aca="false">VLOOKUP($R385,$K$6:$Q$506,6)/$C$26</f>
        <v>7.55571420517045</v>
      </c>
      <c r="U385" s="69" t="n">
        <f aca="false">VLOOKUP($R385,$K$6:$Q$506,7)/$C$26</f>
        <v>83.7764678933555</v>
      </c>
      <c r="V385" s="28" t="s">
        <v>503</v>
      </c>
      <c r="W385" s="78" t="n">
        <f aca="false">G385*S385+H385*T385+I385*U385</f>
        <v>0</v>
      </c>
      <c r="X385" s="25"/>
      <c r="Y385" s="25"/>
      <c r="Z385" s="25"/>
    </row>
    <row r="386" customFormat="false" ht="15.75" hidden="false" customHeight="false" outlineLevel="0" collapsed="false">
      <c r="A386" s="25"/>
      <c r="B386" s="25"/>
      <c r="C386" s="25"/>
      <c r="D386" s="25"/>
      <c r="E386" s="25"/>
      <c r="F386" s="28" t="s">
        <v>504</v>
      </c>
      <c r="G386" s="103" t="n">
        <v>0</v>
      </c>
      <c r="H386" s="76" t="n">
        <v>0</v>
      </c>
      <c r="I386" s="77" t="n">
        <v>0</v>
      </c>
      <c r="J386" s="25"/>
      <c r="K386" s="61" t="n">
        <v>380</v>
      </c>
      <c r="L386" s="62" t="n">
        <f aca="false">$B$17+$B$18*EXP(-K386/$B$21)+$B$19*EXP(-K386/$B$22)+$B$20*EXP(-K386/$B$23)</f>
        <v>0.302777894555809</v>
      </c>
      <c r="M386" s="63" t="n">
        <f aca="false">EXP(-K386/$D$9)</f>
        <v>1.03334537027479E-014</v>
      </c>
      <c r="N386" s="63" t="n">
        <f aca="false">EXP(-K386/$D$8)</f>
        <v>0.0306158162662398</v>
      </c>
      <c r="O386" s="64" t="n">
        <f aca="false">(K386*$B$17+$B$18*$B$21*(1-EXP(-K386/$B$21))+$B$19*$B$22*(1-EXP(-K386/$B$22))+$B$20*$B$23*(1-EXP(-K386/$B$23)))*$C$7</f>
        <v>2.5354542451824E-013</v>
      </c>
      <c r="P386" s="64" t="n">
        <f aca="false">$D$9*(1-EXP(-K386/$D$9))*$C$9</f>
        <v>2.36561263728043E-012</v>
      </c>
      <c r="Q386" s="65" t="n">
        <f aca="false">$D$8*(1-EXP(-K386/$D$8))*$C$8</f>
        <v>3.79219463598753E-011</v>
      </c>
      <c r="R386" s="66" t="n">
        <f aca="false">$B$13-K386</f>
        <v>120</v>
      </c>
      <c r="S386" s="67" t="n">
        <f aca="false">VLOOKUP($R386,$K$6:$Q$506,5)/$C$26</f>
        <v>0.328762605200675</v>
      </c>
      <c r="T386" s="68" t="n">
        <f aca="false">VLOOKUP($R386,$K$6:$Q$506,6)/$C$26</f>
        <v>7.55569067731214</v>
      </c>
      <c r="U386" s="69" t="n">
        <f aca="false">VLOOKUP($R386,$K$6:$Q$506,7)/$C$26</f>
        <v>83.3969761293861</v>
      </c>
      <c r="V386" s="28" t="s">
        <v>504</v>
      </c>
      <c r="W386" s="78" t="n">
        <f aca="false">G386*S386+H386*T386+I386*U386</f>
        <v>0</v>
      </c>
      <c r="X386" s="25"/>
      <c r="Y386" s="25"/>
      <c r="Z386" s="25"/>
    </row>
    <row r="387" customFormat="false" ht="15.75" hidden="false" customHeight="false" outlineLevel="0" collapsed="false">
      <c r="A387" s="25"/>
      <c r="B387" s="25"/>
      <c r="C387" s="25"/>
      <c r="D387" s="25"/>
      <c r="E387" s="25"/>
      <c r="F387" s="28" t="s">
        <v>505</v>
      </c>
      <c r="G387" s="103" t="n">
        <v>0</v>
      </c>
      <c r="H387" s="76" t="n">
        <v>0</v>
      </c>
      <c r="I387" s="77" t="n">
        <v>0</v>
      </c>
      <c r="J387" s="25"/>
      <c r="K387" s="61" t="n">
        <v>381</v>
      </c>
      <c r="L387" s="62" t="n">
        <f aca="false">$B$17+$B$18*EXP(-K387/$B$21)+$B$19*EXP(-K387/$B$22)+$B$20*EXP(-K387/$B$23)</f>
        <v>0.302561229801921</v>
      </c>
      <c r="M387" s="63" t="n">
        <f aca="false">EXP(-K387/$D$9)</f>
        <v>9.49381754189551E-015</v>
      </c>
      <c r="N387" s="63" t="n">
        <f aca="false">EXP(-K387/$D$8)</f>
        <v>0.0303362217227764</v>
      </c>
      <c r="O387" s="64" t="n">
        <f aca="false">(K387*$B$17+$B$18*$B$21*(1-EXP(-K387/$B$21))+$B$19*$B$22*(1-EXP(-K387/$B$22))+$B$20*$B$23*(1-EXP(-K387/$B$23)))*$C$7</f>
        <v>2.54061436857706E-013</v>
      </c>
      <c r="P387" s="64" t="n">
        <f aca="false">$D$9*(1-EXP(-K387/$D$9))*$C$9</f>
        <v>2.36561263728043E-012</v>
      </c>
      <c r="Q387" s="65" t="n">
        <f aca="false">$D$8*(1-EXP(-K387/$D$8))*$C$8</f>
        <v>3.79328839937439E-011</v>
      </c>
      <c r="R387" s="66" t="n">
        <f aca="false">$B$13-K387</f>
        <v>119</v>
      </c>
      <c r="S387" s="67" t="n">
        <f aca="false">VLOOKUP($R387,$K$6:$Q$506,5)/$C$26</f>
        <v>0.326619923416143</v>
      </c>
      <c r="T387" s="68" t="n">
        <f aca="false">VLOOKUP($R387,$K$6:$Q$506,6)/$C$26</f>
        <v>7.55566506864275</v>
      </c>
      <c r="U387" s="69" t="n">
        <f aca="false">VLOOKUP($R387,$K$6:$Q$506,7)/$C$26</f>
        <v>83.0139867701174</v>
      </c>
      <c r="V387" s="28" t="s">
        <v>505</v>
      </c>
      <c r="W387" s="78" t="n">
        <f aca="false">G387*S387+H387*T387+I387*U387</f>
        <v>0</v>
      </c>
      <c r="X387" s="25"/>
      <c r="Y387" s="25"/>
      <c r="Z387" s="25"/>
    </row>
    <row r="388" customFormat="false" ht="15.75" hidden="false" customHeight="false" outlineLevel="0" collapsed="false">
      <c r="A388" s="25"/>
      <c r="B388" s="25"/>
      <c r="C388" s="25"/>
      <c r="D388" s="25"/>
      <c r="E388" s="25"/>
      <c r="F388" s="28" t="s">
        <v>506</v>
      </c>
      <c r="G388" s="103" t="n">
        <v>0</v>
      </c>
      <c r="H388" s="76" t="n">
        <v>0</v>
      </c>
      <c r="I388" s="77" t="n">
        <v>0</v>
      </c>
      <c r="J388" s="25"/>
      <c r="K388" s="61" t="n">
        <v>382</v>
      </c>
      <c r="L388" s="62" t="n">
        <f aca="false">$B$17+$B$18*EXP(-K388/$B$21)+$B$19*EXP(-K388/$B$22)+$B$20*EXP(-K388/$B$23)</f>
        <v>0.302345119383326</v>
      </c>
      <c r="M388" s="63" t="n">
        <f aca="false">EXP(-K388/$D$9)</f>
        <v>8.72240531690147E-015</v>
      </c>
      <c r="N388" s="63" t="n">
        <f aca="false">EXP(-K388/$D$8)</f>
        <v>0.0300591805363117</v>
      </c>
      <c r="O388" s="64" t="n">
        <f aca="false">(K388*$B$17+$B$18*$B$21*(1-EXP(-K388/$B$21))+$B$19*$B$22*(1-EXP(-K388/$B$22))+$B$20*$B$23*(1-EXP(-K388/$B$23)))*$C$7</f>
        <v>2.54577080284574E-013</v>
      </c>
      <c r="P388" s="64" t="n">
        <f aca="false">$D$9*(1-EXP(-K388/$D$9))*$C$9</f>
        <v>2.36561263728043E-012</v>
      </c>
      <c r="Q388" s="65" t="n">
        <f aca="false">$D$8*(1-EXP(-K388/$D$8))*$C$8</f>
        <v>3.79437217412427E-011</v>
      </c>
      <c r="R388" s="66" t="n">
        <f aca="false">$B$13-K388</f>
        <v>118</v>
      </c>
      <c r="S388" s="67" t="n">
        <f aca="false">VLOOKUP($R388,$K$6:$Q$506,5)/$C$26</f>
        <v>0.324473333349328</v>
      </c>
      <c r="T388" s="68" t="n">
        <f aca="false">VLOOKUP($R388,$K$6:$Q$506,6)/$C$26</f>
        <v>7.55563719513473</v>
      </c>
      <c r="U388" s="69" t="n">
        <f aca="false">VLOOKUP($R388,$K$6:$Q$506,7)/$C$26</f>
        <v>82.6274675798751</v>
      </c>
      <c r="V388" s="28" t="s">
        <v>506</v>
      </c>
      <c r="W388" s="78" t="n">
        <f aca="false">G388*S388+H388*T388+I388*U388</f>
        <v>0</v>
      </c>
      <c r="X388" s="25"/>
      <c r="Y388" s="25"/>
      <c r="Z388" s="25"/>
    </row>
    <row r="389" customFormat="false" ht="15.75" hidden="false" customHeight="false" outlineLevel="0" collapsed="false">
      <c r="A389" s="25"/>
      <c r="B389" s="25"/>
      <c r="C389" s="25"/>
      <c r="D389" s="25"/>
      <c r="E389" s="25"/>
      <c r="F389" s="28" t="s">
        <v>507</v>
      </c>
      <c r="G389" s="103" t="n">
        <v>0</v>
      </c>
      <c r="H389" s="76" t="n">
        <v>0</v>
      </c>
      <c r="I389" s="77" t="n">
        <v>0</v>
      </c>
      <c r="J389" s="25"/>
      <c r="K389" s="61" t="n">
        <v>383</v>
      </c>
      <c r="L389" s="62" t="n">
        <f aca="false">$B$17+$B$18*EXP(-K389/$B$21)+$B$19*EXP(-K389/$B$22)+$B$20*EXP(-K389/$B$23)</f>
        <v>0.302129561742998</v>
      </c>
      <c r="M389" s="63" t="n">
        <f aca="false">EXP(-K389/$D$9)</f>
        <v>8.01367354876724E-015</v>
      </c>
      <c r="N389" s="63" t="n">
        <f aca="false">EXP(-K389/$D$8)</f>
        <v>0.0297846693886797</v>
      </c>
      <c r="O389" s="64" t="n">
        <f aca="false">(K389*$B$17+$B$18*$B$21*(1-EXP(-K389/$B$21))+$B$19*$B$22*(1-EXP(-K389/$B$22))+$B$20*$B$23*(1-EXP(-K389/$B$23)))*$C$7</f>
        <v>2.55092355742585E-013</v>
      </c>
      <c r="P389" s="64" t="n">
        <f aca="false">$D$9*(1-EXP(-K389/$D$9))*$C$9</f>
        <v>2.36561263728044E-012</v>
      </c>
      <c r="Q389" s="65" t="n">
        <f aca="false">$D$8*(1-EXP(-K389/$D$8))*$C$8</f>
        <v>3.79544605145694E-011</v>
      </c>
      <c r="R389" s="66" t="n">
        <f aca="false">$B$13-K389</f>
        <v>117</v>
      </c>
      <c r="S389" s="67" t="n">
        <f aca="false">VLOOKUP($R389,$K$6:$Q$506,5)/$C$26</f>
        <v>0.322322784217592</v>
      </c>
      <c r="T389" s="68" t="n">
        <f aca="false">VLOOKUP($R389,$K$6:$Q$506,6)/$C$26</f>
        <v>7.55560685648502</v>
      </c>
      <c r="U389" s="69" t="n">
        <f aca="false">VLOOKUP($R389,$K$6:$Q$506,7)/$C$26</f>
        <v>82.2373860258844</v>
      </c>
      <c r="V389" s="28" t="s">
        <v>507</v>
      </c>
      <c r="W389" s="78" t="n">
        <f aca="false">G389*S389+H389*T389+I389*U389</f>
        <v>0</v>
      </c>
      <c r="X389" s="25"/>
      <c r="Y389" s="25"/>
      <c r="Z389" s="25"/>
    </row>
    <row r="390" customFormat="false" ht="15.75" hidden="false" customHeight="false" outlineLevel="0" collapsed="false">
      <c r="A390" s="25"/>
      <c r="B390" s="25"/>
      <c r="C390" s="25"/>
      <c r="D390" s="25"/>
      <c r="E390" s="25"/>
      <c r="F390" s="28" t="s">
        <v>508</v>
      </c>
      <c r="G390" s="103" t="n">
        <v>0</v>
      </c>
      <c r="H390" s="76" t="n">
        <v>0</v>
      </c>
      <c r="I390" s="77" t="n">
        <v>0</v>
      </c>
      <c r="J390" s="25"/>
      <c r="K390" s="61" t="n">
        <v>384</v>
      </c>
      <c r="L390" s="62" t="n">
        <f aca="false">$B$17+$B$18*EXP(-K390/$B$21)+$B$19*EXP(-K390/$B$22)+$B$20*EXP(-K390/$B$23)</f>
        <v>0.301914555331989</v>
      </c>
      <c r="M390" s="63" t="n">
        <f aca="false">EXP(-K390/$D$9)</f>
        <v>7.36252918925639E-015</v>
      </c>
      <c r="N390" s="63" t="n">
        <f aca="false">EXP(-K390/$D$8)</f>
        <v>0.0295126651746644</v>
      </c>
      <c r="O390" s="64" t="n">
        <f aca="false">(K390*$B$17+$B$18*$B$21*(1-EXP(-K390/$B$21))+$B$19*$B$22*(1-EXP(-K390/$B$22))+$B$20*$B$23*(1-EXP(-K390/$B$23)))*$C$7</f>
        <v>2.55607264172833E-013</v>
      </c>
      <c r="P390" s="64" t="n">
        <f aca="false">$D$9*(1-EXP(-K390/$D$9))*$C$9</f>
        <v>2.36561263728044E-012</v>
      </c>
      <c r="Q390" s="65" t="n">
        <f aca="false">$D$8*(1-EXP(-K390/$D$8))*$C$8</f>
        <v>3.79651012175917E-011</v>
      </c>
      <c r="R390" s="66" t="n">
        <f aca="false">$B$13-K390</f>
        <v>116</v>
      </c>
      <c r="S390" s="67" t="n">
        <f aca="false">VLOOKUP($R390,$K$6:$Q$506,5)/$C$26</f>
        <v>0.320168223975691</v>
      </c>
      <c r="T390" s="68" t="n">
        <f aca="false">VLOOKUP($R390,$K$6:$Q$506,6)/$C$26</f>
        <v>7.55557383467575</v>
      </c>
      <c r="U390" s="69" t="n">
        <f aca="false">VLOOKUP($R390,$K$6:$Q$506,7)/$C$26</f>
        <v>81.8437092755306</v>
      </c>
      <c r="V390" s="28" t="s">
        <v>508</v>
      </c>
      <c r="W390" s="78" t="n">
        <f aca="false">G390*S390+H390*T390+I390*U390</f>
        <v>0</v>
      </c>
      <c r="X390" s="25"/>
      <c r="Y390" s="25"/>
      <c r="Z390" s="25"/>
    </row>
    <row r="391" customFormat="false" ht="15.75" hidden="false" customHeight="false" outlineLevel="0" collapsed="false">
      <c r="A391" s="25"/>
      <c r="B391" s="25"/>
      <c r="C391" s="25"/>
      <c r="D391" s="25"/>
      <c r="E391" s="25"/>
      <c r="F391" s="28" t="s">
        <v>509</v>
      </c>
      <c r="G391" s="103" t="n">
        <v>0</v>
      </c>
      <c r="H391" s="76" t="n">
        <v>0</v>
      </c>
      <c r="I391" s="77" t="n">
        <v>0</v>
      </c>
      <c r="J391" s="25"/>
      <c r="K391" s="61" t="n">
        <v>385</v>
      </c>
      <c r="L391" s="62" t="n">
        <f aca="false">$B$17+$B$18*EXP(-K391/$B$21)+$B$19*EXP(-K391/$B$22)+$B$20*EXP(-K391/$B$23)</f>
        <v>0.301700098609301</v>
      </c>
      <c r="M391" s="63" t="n">
        <f aca="false">EXP(-K391/$D$9)</f>
        <v>6.76429302151834E-015</v>
      </c>
      <c r="N391" s="63" t="n">
        <f aca="false">EXP(-K391/$D$8)</f>
        <v>0.0292431450000546</v>
      </c>
      <c r="O391" s="64" t="n">
        <f aca="false">(K391*$B$17+$B$18*$B$21*(1-EXP(-K391/$B$21))+$B$19*$B$22*(1-EXP(-K391/$B$22))+$B$20*$B$23*(1-EXP(-K391/$B$23)))*$C$7</f>
        <v>2.56121806513779E-013</v>
      </c>
      <c r="P391" s="64" t="n">
        <f aca="false">$D$9*(1-EXP(-K391/$D$9))*$C$9</f>
        <v>2.36561263728044E-012</v>
      </c>
      <c r="Q391" s="65" t="n">
        <f aca="false">$D$8*(1-EXP(-K391/$D$8))*$C$8</f>
        <v>3.79756447459223E-011</v>
      </c>
      <c r="R391" s="66" t="n">
        <f aca="false">$B$13-K391</f>
        <v>115</v>
      </c>
      <c r="S391" s="67" t="n">
        <f aca="false">VLOOKUP($R391,$K$6:$Q$506,5)/$C$26</f>
        <v>0.31800959928111</v>
      </c>
      <c r="T391" s="68" t="n">
        <f aca="false">VLOOKUP($R391,$K$6:$Q$506,6)/$C$26</f>
        <v>7.55553789240745</v>
      </c>
      <c r="U391" s="69" t="n">
        <f aca="false">VLOOKUP($R391,$K$6:$Q$506,7)/$C$26</f>
        <v>81.4464041935972</v>
      </c>
      <c r="V391" s="28" t="s">
        <v>509</v>
      </c>
      <c r="W391" s="78" t="n">
        <f aca="false">G391*S391+H391*T391+I391*U391</f>
        <v>0</v>
      </c>
      <c r="X391" s="25"/>
      <c r="Y391" s="25"/>
      <c r="Z391" s="25"/>
    </row>
    <row r="392" customFormat="false" ht="15.75" hidden="false" customHeight="false" outlineLevel="0" collapsed="false">
      <c r="A392" s="25"/>
      <c r="B392" s="25"/>
      <c r="C392" s="25"/>
      <c r="D392" s="25"/>
      <c r="E392" s="25"/>
      <c r="F392" s="28" t="s">
        <v>510</v>
      </c>
      <c r="G392" s="103" t="n">
        <v>0</v>
      </c>
      <c r="H392" s="76" t="n">
        <v>0</v>
      </c>
      <c r="I392" s="77" t="n">
        <v>0</v>
      </c>
      <c r="J392" s="25"/>
      <c r="K392" s="61" t="n">
        <v>386</v>
      </c>
      <c r="L392" s="62" t="n">
        <f aca="false">$B$17+$B$18*EXP(-K392/$B$21)+$B$19*EXP(-K392/$B$22)+$B$20*EXP(-K392/$B$23)</f>
        <v>0.301486190041757</v>
      </c>
      <c r="M392" s="63" t="n">
        <f aca="false">EXP(-K392/$D$9)</f>
        <v>6.2146660345645E-015</v>
      </c>
      <c r="N392" s="63" t="n">
        <f aca="false">EXP(-K392/$D$8)</f>
        <v>0.0289760861797173</v>
      </c>
      <c r="O392" s="64" t="n">
        <f aca="false">(K392*$B$17+$B$18*$B$21*(1-EXP(-K392/$B$21))+$B$19*$B$22*(1-EXP(-K392/$B$22))+$B$20*$B$23*(1-EXP(-K392/$B$23)))*$C$7</f>
        <v>2.56635983701261E-013</v>
      </c>
      <c r="P392" s="64" t="n">
        <f aca="false">$D$9*(1-EXP(-K392/$D$9))*$C$9</f>
        <v>2.36561263728044E-012</v>
      </c>
      <c r="Q392" s="65" t="n">
        <f aca="false">$D$8*(1-EXP(-K392/$D$8))*$C$8</f>
        <v>3.79860919869952E-011</v>
      </c>
      <c r="R392" s="66" t="n">
        <f aca="false">$B$13-K392</f>
        <v>114</v>
      </c>
      <c r="S392" s="67" t="n">
        <f aca="false">VLOOKUP($R392,$K$6:$Q$506,5)/$C$26</f>
        <v>0.315846855458449</v>
      </c>
      <c r="T392" s="68" t="n">
        <f aca="false">VLOOKUP($R392,$K$6:$Q$506,6)/$C$26</f>
        <v>7.55549877139382</v>
      </c>
      <c r="U392" s="69" t="n">
        <f aca="false">VLOOKUP($R392,$K$6:$Q$506,7)/$C$26</f>
        <v>81.0454373394755</v>
      </c>
      <c r="V392" s="28" t="s">
        <v>510</v>
      </c>
      <c r="W392" s="78" t="n">
        <f aca="false">G392*S392+H392*T392+I392*U392</f>
        <v>0</v>
      </c>
      <c r="X392" s="25"/>
      <c r="Y392" s="25"/>
      <c r="Z392" s="25"/>
    </row>
    <row r="393" customFormat="false" ht="15.75" hidden="false" customHeight="false" outlineLevel="0" collapsed="false">
      <c r="A393" s="25"/>
      <c r="B393" s="25"/>
      <c r="C393" s="25"/>
      <c r="D393" s="25"/>
      <c r="E393" s="25"/>
      <c r="F393" s="28" t="s">
        <v>511</v>
      </c>
      <c r="G393" s="103" t="n">
        <v>0</v>
      </c>
      <c r="H393" s="76" t="n">
        <v>0</v>
      </c>
      <c r="I393" s="77" t="n">
        <v>0</v>
      </c>
      <c r="J393" s="25"/>
      <c r="K393" s="61" t="n">
        <v>387</v>
      </c>
      <c r="L393" s="62" t="n">
        <f aca="false">$B$17+$B$18*EXP(-K393/$B$21)+$B$19*EXP(-K393/$B$22)+$B$20*EXP(-K393/$B$23)</f>
        <v>0.301272828103873</v>
      </c>
      <c r="M393" s="63" t="n">
        <f aca="false">EXP(-K393/$D$9)</f>
        <v>5.70969852995822E-015</v>
      </c>
      <c r="N393" s="63" t="n">
        <f aca="false">EXP(-K393/$D$8)</f>
        <v>0.0287114662356883</v>
      </c>
      <c r="O393" s="64" t="n">
        <f aca="false">(K393*$B$17+$B$18*$B$21*(1-EXP(-K393/$B$21))+$B$19*$B$22*(1-EXP(-K393/$B$22))+$B$20*$B$23*(1-EXP(-K393/$B$23)))*$C$7</f>
        <v>2.57149796668512E-013</v>
      </c>
      <c r="P393" s="64" t="n">
        <f aca="false">$D$9*(1-EXP(-K393/$D$9))*$C$9</f>
        <v>2.36561263728044E-012</v>
      </c>
      <c r="Q393" s="65" t="n">
        <f aca="false">$D$8*(1-EXP(-K393/$D$8))*$C$8</f>
        <v>3.799644382014E-011</v>
      </c>
      <c r="R393" s="66" t="n">
        <f aca="false">$B$13-K393</f>
        <v>113</v>
      </c>
      <c r="S393" s="67" t="n">
        <f aca="false">VLOOKUP($R393,$K$6:$Q$506,5)/$C$26</f>
        <v>0.313679936462808</v>
      </c>
      <c r="T393" s="68" t="n">
        <f aca="false">VLOOKUP($R393,$K$6:$Q$506,6)/$C$26</f>
        <v>7.55545619050565</v>
      </c>
      <c r="U393" s="69" t="n">
        <f aca="false">VLOOKUP($R393,$K$6:$Q$506,7)/$C$26</f>
        <v>80.6407749643511</v>
      </c>
      <c r="V393" s="28" t="s">
        <v>511</v>
      </c>
      <c r="W393" s="78" t="n">
        <f aca="false">G393*S393+H393*T393+I393*U393</f>
        <v>0</v>
      </c>
      <c r="X393" s="25"/>
      <c r="Y393" s="25"/>
      <c r="Z393" s="25"/>
    </row>
    <row r="394" customFormat="false" ht="15.75" hidden="false" customHeight="false" outlineLevel="0" collapsed="false">
      <c r="A394" s="25"/>
      <c r="B394" s="25"/>
      <c r="C394" s="25"/>
      <c r="D394" s="25"/>
      <c r="E394" s="25"/>
      <c r="F394" s="28" t="s">
        <v>512</v>
      </c>
      <c r="G394" s="103" t="n">
        <v>0</v>
      </c>
      <c r="H394" s="76" t="n">
        <v>0</v>
      </c>
      <c r="I394" s="77" t="n">
        <v>0</v>
      </c>
      <c r="J394" s="25"/>
      <c r="K394" s="61" t="n">
        <v>388</v>
      </c>
      <c r="L394" s="62" t="n">
        <f aca="false">$B$17+$B$18*EXP(-K394/$B$21)+$B$19*EXP(-K394/$B$22)+$B$20*EXP(-K394/$B$23)</f>
        <v>0.301060011277738</v>
      </c>
      <c r="M394" s="63" t="n">
        <f aca="false">EXP(-K394/$D$9)</f>
        <v>5.24576173871447E-015</v>
      </c>
      <c r="N394" s="63" t="n">
        <f aca="false">EXP(-K394/$D$8)</f>
        <v>0.0284492628952801</v>
      </c>
      <c r="O394" s="64" t="n">
        <f aca="false">(K394*$B$17+$B$18*$B$21*(1-EXP(-K394/$B$21))+$B$19*$B$22*(1-EXP(-K394/$B$22))+$B$20*$B$23*(1-EXP(-K394/$B$23)))*$C$7</f>
        <v>2.57663246346169E-013</v>
      </c>
      <c r="P394" s="64" t="n">
        <f aca="false">$D$9*(1-EXP(-K394/$D$9))*$C$9</f>
        <v>2.36561263728044E-012</v>
      </c>
      <c r="Q394" s="65" t="n">
        <f aca="false">$D$8*(1-EXP(-K394/$D$8))*$C$8</f>
        <v>3.80067011166559E-011</v>
      </c>
      <c r="R394" s="66" t="n">
        <f aca="false">$B$13-K394</f>
        <v>112</v>
      </c>
      <c r="S394" s="67" t="n">
        <f aca="false">VLOOKUP($R394,$K$6:$Q$506,5)/$C$26</f>
        <v>0.31150878484217</v>
      </c>
      <c r="T394" s="68" t="n">
        <f aca="false">VLOOKUP($R394,$K$6:$Q$506,6)/$C$26</f>
        <v>7.55540984375054</v>
      </c>
      <c r="U394" s="69" t="n">
        <f aca="false">VLOOKUP($R394,$K$6:$Q$506,7)/$C$26</f>
        <v>80.2323830083624</v>
      </c>
      <c r="V394" s="28" t="s">
        <v>512</v>
      </c>
      <c r="W394" s="78" t="n">
        <f aca="false">G394*S394+H394*T394+I394*U394</f>
        <v>0</v>
      </c>
      <c r="X394" s="25"/>
      <c r="Y394" s="25"/>
      <c r="Z394" s="25"/>
    </row>
    <row r="395" customFormat="false" ht="15.75" hidden="false" customHeight="false" outlineLevel="0" collapsed="false">
      <c r="A395" s="25"/>
      <c r="B395" s="25"/>
      <c r="C395" s="25"/>
      <c r="D395" s="25"/>
      <c r="E395" s="25"/>
      <c r="F395" s="28" t="s">
        <v>513</v>
      </c>
      <c r="G395" s="103" t="n">
        <v>0</v>
      </c>
      <c r="H395" s="76" t="n">
        <v>0</v>
      </c>
      <c r="I395" s="77" t="n">
        <v>0</v>
      </c>
      <c r="J395" s="25"/>
      <c r="K395" s="61" t="n">
        <v>389</v>
      </c>
      <c r="L395" s="62" t="n">
        <f aca="false">$B$17+$B$18*EXP(-K395/$B$21)+$B$19*EXP(-K395/$B$22)+$B$20*EXP(-K395/$B$23)</f>
        <v>0.300847738052893</v>
      </c>
      <c r="M395" s="63" t="n">
        <f aca="false">EXP(-K395/$D$9)</f>
        <v>4.81952174444527E-015</v>
      </c>
      <c r="N395" s="63" t="n">
        <f aca="false">EXP(-K395/$D$8)</f>
        <v>0.0281894540892073</v>
      </c>
      <c r="O395" s="64" t="n">
        <f aca="false">(K395*$B$17+$B$18*$B$21*(1-EXP(-K395/$B$21))+$B$19*$B$22*(1-EXP(-K395/$B$22))+$B$20*$B$23*(1-EXP(-K395/$B$23)))*$C$7</f>
        <v>2.5817633366229E-013</v>
      </c>
      <c r="P395" s="64" t="n">
        <f aca="false">$D$9*(1-EXP(-K395/$D$9))*$C$9</f>
        <v>2.36561263728044E-012</v>
      </c>
      <c r="Q395" s="65" t="n">
        <f aca="false">$D$8*(1-EXP(-K395/$D$8))*$C$8</f>
        <v>3.8016864739885E-011</v>
      </c>
      <c r="R395" s="66" t="n">
        <f aca="false">$B$13-K395</f>
        <v>111</v>
      </c>
      <c r="S395" s="67" t="n">
        <f aca="false">VLOOKUP($R395,$K$6:$Q$506,5)/$C$26</f>
        <v>0.309333341698732</v>
      </c>
      <c r="T395" s="68" t="n">
        <f aca="false">VLOOKUP($R395,$K$6:$Q$506,6)/$C$26</f>
        <v>7.55535939807408</v>
      </c>
      <c r="U395" s="69" t="n">
        <f aca="false">VLOOKUP($R395,$K$6:$Q$506,7)/$C$26</f>
        <v>79.8202270977345</v>
      </c>
      <c r="V395" s="28" t="s">
        <v>513</v>
      </c>
      <c r="W395" s="78" t="n">
        <f aca="false">G395*S395+H395*T395+I395*U395</f>
        <v>0</v>
      </c>
      <c r="X395" s="25"/>
      <c r="Y395" s="25"/>
      <c r="Z395" s="25"/>
    </row>
    <row r="396" customFormat="false" ht="15.75" hidden="false" customHeight="false" outlineLevel="0" collapsed="false">
      <c r="A396" s="25"/>
      <c r="B396" s="25"/>
      <c r="C396" s="25"/>
      <c r="D396" s="25"/>
      <c r="E396" s="25"/>
      <c r="F396" s="28" t="s">
        <v>514</v>
      </c>
      <c r="G396" s="103" t="n">
        <v>0</v>
      </c>
      <c r="H396" s="76" t="n">
        <v>0</v>
      </c>
      <c r="I396" s="77" t="n">
        <v>0</v>
      </c>
      <c r="J396" s="25"/>
      <c r="K396" s="61" t="n">
        <v>390</v>
      </c>
      <c r="L396" s="62" t="n">
        <f aca="false">$B$17+$B$18*EXP(-K396/$B$21)+$B$19*EXP(-K396/$B$22)+$B$20*EXP(-K396/$B$23)</f>
        <v>0.300636006926218</v>
      </c>
      <c r="M396" s="63" t="n">
        <f aca="false">EXP(-K396/$D$9)</f>
        <v>4.42791552535762E-015</v>
      </c>
      <c r="N396" s="63" t="n">
        <f aca="false">EXP(-K396/$D$8)</f>
        <v>0.0279320179497291</v>
      </c>
      <c r="O396" s="64" t="n">
        <f aca="false">(K396*$B$17+$B$18*$B$21*(1-EXP(-K396/$B$21))+$B$19*$B$22*(1-EXP(-K396/$B$22))+$B$20*$B$23*(1-EXP(-K396/$B$23)))*$C$7</f>
        <v>2.5868905954236E-013</v>
      </c>
      <c r="P396" s="64" t="n">
        <f aca="false">$D$9*(1-EXP(-K396/$D$9))*$C$9</f>
        <v>2.36561263728044E-012</v>
      </c>
      <c r="Q396" s="65" t="n">
        <f aca="false">$D$8*(1-EXP(-K396/$D$8))*$C$8</f>
        <v>3.80269355452852E-011</v>
      </c>
      <c r="R396" s="66" t="n">
        <f aca="false">$B$13-K396</f>
        <v>110</v>
      </c>
      <c r="S396" s="67" t="n">
        <f aca="false">VLOOKUP($R396,$K$6:$Q$506,5)/$C$26</f>
        <v>0.307153546649172</v>
      </c>
      <c r="T396" s="68" t="n">
        <f aca="false">VLOOKUP($R396,$K$6:$Q$506,6)/$C$26</f>
        <v>7.55530449096638</v>
      </c>
      <c r="U396" s="69" t="n">
        <f aca="false">VLOOKUP($R396,$K$6:$Q$506,7)/$C$26</f>
        <v>79.4042725418858</v>
      </c>
      <c r="V396" s="28" t="s">
        <v>514</v>
      </c>
      <c r="W396" s="78" t="n">
        <f aca="false">G396*S396+H396*T396+I396*U396</f>
        <v>0</v>
      </c>
      <c r="X396" s="25"/>
      <c r="Y396" s="25"/>
      <c r="Z396" s="25"/>
    </row>
    <row r="397" customFormat="false" ht="15.75" hidden="false" customHeight="false" outlineLevel="0" collapsed="false">
      <c r="A397" s="25"/>
      <c r="B397" s="25"/>
      <c r="C397" s="25"/>
      <c r="D397" s="25"/>
      <c r="E397" s="25"/>
      <c r="F397" s="28" t="s">
        <v>515</v>
      </c>
      <c r="G397" s="103" t="n">
        <v>0</v>
      </c>
      <c r="H397" s="76" t="n">
        <v>0</v>
      </c>
      <c r="I397" s="77" t="n">
        <v>0</v>
      </c>
      <c r="J397" s="25"/>
      <c r="K397" s="61" t="n">
        <v>391</v>
      </c>
      <c r="L397" s="62" t="n">
        <f aca="false">$B$17+$B$18*EXP(-K397/$B$21)+$B$19*EXP(-K397/$B$22)+$B$20*EXP(-K397/$B$23)</f>
        <v>0.300424816401813</v>
      </c>
      <c r="M397" s="63" t="n">
        <f aca="false">EXP(-K397/$D$9)</f>
        <v>4.06812894293926E-015</v>
      </c>
      <c r="N397" s="63" t="n">
        <f aca="false">EXP(-K397/$D$8)</f>
        <v>0.0276769328088087</v>
      </c>
      <c r="O397" s="64" t="n">
        <f aca="false">(K397*$B$17+$B$18*$B$21*(1-EXP(-K397/$B$21))+$B$19*$B$22*(1-EXP(-K397/$B$22))+$B$20*$B$23*(1-EXP(-K397/$B$23)))*$C$7</f>
        <v>2.59201424909312E-013</v>
      </c>
      <c r="P397" s="64" t="n">
        <f aca="false">$D$9*(1-EXP(-K397/$D$9))*$C$9</f>
        <v>2.36561263728045E-012</v>
      </c>
      <c r="Q397" s="65" t="n">
        <f aca="false">$D$8*(1-EXP(-K397/$D$8))*$C$8</f>
        <v>3.80369143805019E-011</v>
      </c>
      <c r="R397" s="66" t="n">
        <f aca="false">$B$13-K397</f>
        <v>109</v>
      </c>
      <c r="S397" s="67" t="n">
        <f aca="false">VLOOKUP($R397,$K$6:$Q$506,5)/$C$26</f>
        <v>0.304969337783805</v>
      </c>
      <c r="T397" s="68" t="n">
        <f aca="false">VLOOKUP($R397,$K$6:$Q$506,6)/$C$26</f>
        <v>7.55524472785709</v>
      </c>
      <c r="U397" s="69" t="n">
        <f aca="false">VLOOKUP($R397,$K$6:$Q$506,7)/$C$26</f>
        <v>78.9844843305078</v>
      </c>
      <c r="V397" s="28" t="s">
        <v>515</v>
      </c>
      <c r="W397" s="78" t="n">
        <f aca="false">G397*S397+H397*T397+I397*U397</f>
        <v>0</v>
      </c>
      <c r="X397" s="25"/>
      <c r="Y397" s="25"/>
      <c r="Z397" s="25"/>
    </row>
    <row r="398" customFormat="false" ht="15.75" hidden="false" customHeight="false" outlineLevel="0" collapsed="false">
      <c r="A398" s="25"/>
      <c r="B398" s="25"/>
      <c r="C398" s="25"/>
      <c r="D398" s="25"/>
      <c r="E398" s="25"/>
      <c r="F398" s="28" t="s">
        <v>516</v>
      </c>
      <c r="G398" s="103" t="n">
        <v>0</v>
      </c>
      <c r="H398" s="76" t="n">
        <v>0</v>
      </c>
      <c r="I398" s="77" t="n">
        <v>0</v>
      </c>
      <c r="J398" s="25"/>
      <c r="K398" s="61" t="n">
        <v>392</v>
      </c>
      <c r="L398" s="62" t="n">
        <f aca="false">$B$17+$B$18*EXP(-K398/$B$21)+$B$19*EXP(-K398/$B$22)+$B$20*EXP(-K398/$B$23)</f>
        <v>0.300214164990894</v>
      </c>
      <c r="M398" s="63" t="n">
        <f aca="false">EXP(-K398/$D$9)</f>
        <v>3.73757651915539E-015</v>
      </c>
      <c r="N398" s="63" t="n">
        <f aca="false">EXP(-K398/$D$8)</f>
        <v>0.0274241771962896</v>
      </c>
      <c r="O398" s="64" t="n">
        <f aca="false">(K398*$B$17+$B$18*$B$21*(1-EXP(-K398/$B$21))+$B$19*$B$22*(1-EXP(-K398/$B$22))+$B$20*$B$23*(1-EXP(-K398/$B$23)))*$C$7</f>
        <v>2.59713430683531E-013</v>
      </c>
      <c r="P398" s="64" t="n">
        <f aca="false">$D$9*(1-EXP(-K398/$D$9))*$C$9</f>
        <v>2.36561263728045E-012</v>
      </c>
      <c r="Q398" s="65" t="n">
        <f aca="false">$D$8*(1-EXP(-K398/$D$8))*$C$8</f>
        <v>3.80468020854397E-011</v>
      </c>
      <c r="R398" s="66" t="n">
        <f aca="false">$B$13-K398</f>
        <v>108</v>
      </c>
      <c r="S398" s="67" t="n">
        <f aca="false">VLOOKUP($R398,$K$6:$Q$506,5)/$C$26</f>
        <v>0.302780651624614</v>
      </c>
      <c r="T398" s="68" t="n">
        <f aca="false">VLOOKUP($R398,$K$6:$Q$506,6)/$C$26</f>
        <v>7.55517967927992</v>
      </c>
      <c r="U398" s="69" t="n">
        <f aca="false">VLOOKUP($R398,$K$6:$Q$506,7)/$C$26</f>
        <v>78.5608271306188</v>
      </c>
      <c r="V398" s="28" t="s">
        <v>516</v>
      </c>
      <c r="W398" s="78" t="n">
        <f aca="false">G398*S398+H398*T398+I398*U398</f>
        <v>0</v>
      </c>
      <c r="X398" s="25"/>
      <c r="Y398" s="25"/>
      <c r="Z398" s="25"/>
    </row>
    <row r="399" customFormat="false" ht="15.75" hidden="false" customHeight="false" outlineLevel="0" collapsed="false">
      <c r="A399" s="25"/>
      <c r="B399" s="25"/>
      <c r="C399" s="25"/>
      <c r="D399" s="25"/>
      <c r="E399" s="25"/>
      <c r="F399" s="28" t="s">
        <v>517</v>
      </c>
      <c r="G399" s="103" t="n">
        <v>0</v>
      </c>
      <c r="H399" s="76" t="n">
        <v>0</v>
      </c>
      <c r="I399" s="77" t="n">
        <v>0</v>
      </c>
      <c r="J399" s="25"/>
      <c r="K399" s="61" t="n">
        <v>393</v>
      </c>
      <c r="L399" s="62" t="n">
        <f aca="false">$B$17+$B$18*EXP(-K399/$B$21)+$B$19*EXP(-K399/$B$22)+$B$20*EXP(-K399/$B$23)</f>
        <v>0.300004051211678</v>
      </c>
      <c r="M399" s="63" t="n">
        <f aca="false">EXP(-K399/$D$9)</f>
        <v>3.4338828568321E-015</v>
      </c>
      <c r="N399" s="63" t="n">
        <f aca="false">EXP(-K399/$D$8)</f>
        <v>0.0271737298380883</v>
      </c>
      <c r="O399" s="64" t="n">
        <f aca="false">(K399*$B$17+$B$18*$B$21*(1-EXP(-K399/$B$21))+$B$19*$B$22*(1-EXP(-K399/$B$22))+$B$20*$B$23*(1-EXP(-K399/$B$23)))*$C$7</f>
        <v>2.60225077782874E-013</v>
      </c>
      <c r="P399" s="64" t="n">
        <f aca="false">$D$9*(1-EXP(-K399/$D$9))*$C$9</f>
        <v>2.36561263728045E-012</v>
      </c>
      <c r="Q399" s="65" t="n">
        <f aca="false">$D$8*(1-EXP(-K399/$D$8))*$C$8</f>
        <v>3.80565994923327E-011</v>
      </c>
      <c r="R399" s="66" t="n">
        <f aca="false">$B$13-K399</f>
        <v>107</v>
      </c>
      <c r="S399" s="67" t="n">
        <f aca="false">VLOOKUP($R399,$K$6:$Q$506,5)/$C$26</f>
        <v>0.300587423082119</v>
      </c>
      <c r="T399" s="68" t="n">
        <f aca="false">VLOOKUP($R399,$K$6:$Q$506,6)/$C$26</f>
        <v>7.55510887778646</v>
      </c>
      <c r="U399" s="69" t="n">
        <f aca="false">VLOOKUP($R399,$K$6:$Q$506,7)/$C$26</f>
        <v>78.1332652835899</v>
      </c>
      <c r="V399" s="28" t="s">
        <v>517</v>
      </c>
      <c r="W399" s="78" t="n">
        <f aca="false">G399*S399+H399*T399+I399*U399</f>
        <v>0</v>
      </c>
      <c r="X399" s="25"/>
      <c r="Y399" s="25"/>
      <c r="Z399" s="25"/>
    </row>
    <row r="400" customFormat="false" ht="15.75" hidden="false" customHeight="false" outlineLevel="0" collapsed="false">
      <c r="A400" s="25"/>
      <c r="B400" s="25"/>
      <c r="C400" s="25"/>
      <c r="D400" s="25"/>
      <c r="E400" s="25"/>
      <c r="F400" s="28" t="s">
        <v>518</v>
      </c>
      <c r="G400" s="103" t="n">
        <v>0</v>
      </c>
      <c r="H400" s="76" t="n">
        <v>0</v>
      </c>
      <c r="I400" s="77" t="n">
        <v>0</v>
      </c>
      <c r="J400" s="25"/>
      <c r="K400" s="61" t="n">
        <v>394</v>
      </c>
      <c r="L400" s="62" t="n">
        <f aca="false">$B$17+$B$18*EXP(-K400/$B$21)+$B$19*EXP(-K400/$B$22)+$B$20*EXP(-K400/$B$23)</f>
        <v>0.299794473589286</v>
      </c>
      <c r="M400" s="63" t="n">
        <f aca="false">EXP(-K400/$D$9)</f>
        <v>3.15486556971149E-015</v>
      </c>
      <c r="N400" s="63" t="n">
        <f aca="false">EXP(-K400/$D$8)</f>
        <v>0.0269255696544039</v>
      </c>
      <c r="O400" s="64" t="n">
        <f aca="false">(K400*$B$17+$B$18*$B$21*(1-EXP(-K400/$B$21))+$B$19*$B$22*(1-EXP(-K400/$B$22))+$B$20*$B$23*(1-EXP(-K400/$B$23)))*$C$7</f>
        <v>2.60736367122673E-013</v>
      </c>
      <c r="P400" s="64" t="n">
        <f aca="false">$D$9*(1-EXP(-K400/$D$9))*$C$9</f>
        <v>2.36561263728045E-012</v>
      </c>
      <c r="Q400" s="65" t="n">
        <f aca="false">$D$8*(1-EXP(-K400/$D$8))*$C$8</f>
        <v>3.80663074258148E-011</v>
      </c>
      <c r="R400" s="66" t="n">
        <f aca="false">$B$13-K400</f>
        <v>106</v>
      </c>
      <c r="S400" s="67" t="n">
        <f aca="false">VLOOKUP($R400,$K$6:$Q$506,5)/$C$26</f>
        <v>0.29838958541104</v>
      </c>
      <c r="T400" s="68" t="n">
        <f aca="false">VLOOKUP($R400,$K$6:$Q$506,6)/$C$26</f>
        <v>7.55503181458701</v>
      </c>
      <c r="U400" s="69" t="n">
        <f aca="false">VLOOKUP($R400,$K$6:$Q$506,7)/$C$26</f>
        <v>77.7017628021433</v>
      </c>
      <c r="V400" s="28" t="s">
        <v>518</v>
      </c>
      <c r="W400" s="78" t="n">
        <f aca="false">G400*S400+H400*T400+I400*U400</f>
        <v>0</v>
      </c>
      <c r="X400" s="25"/>
      <c r="Y400" s="25"/>
      <c r="Z400" s="25"/>
    </row>
    <row r="401" customFormat="false" ht="15.75" hidden="false" customHeight="false" outlineLevel="0" collapsed="false">
      <c r="A401" s="25"/>
      <c r="B401" s="25"/>
      <c r="C401" s="25"/>
      <c r="D401" s="25"/>
      <c r="E401" s="25"/>
      <c r="F401" s="28" t="s">
        <v>519</v>
      </c>
      <c r="G401" s="103" t="n">
        <v>0</v>
      </c>
      <c r="H401" s="76" t="n">
        <v>0</v>
      </c>
      <c r="I401" s="77" t="n">
        <v>0</v>
      </c>
      <c r="J401" s="25"/>
      <c r="K401" s="61" t="n">
        <v>395</v>
      </c>
      <c r="L401" s="62" t="n">
        <f aca="false">$B$17+$B$18*EXP(-K401/$B$21)+$B$19*EXP(-K401/$B$22)+$B$20*EXP(-K401/$B$23)</f>
        <v>0.299585430655632</v>
      </c>
      <c r="M401" s="63" t="n">
        <f aca="false">EXP(-K401/$D$9)</f>
        <v>2.89851959951051E-015</v>
      </c>
      <c r="N401" s="63" t="n">
        <f aca="false">EXP(-K401/$D$8)</f>
        <v>0.0266796757579437</v>
      </c>
      <c r="O401" s="64" t="n">
        <f aca="false">(K401*$B$17+$B$18*$B$21*(1-EXP(-K401/$B$21))+$B$19*$B$22*(1-EXP(-K401/$B$22))+$B$20*$B$23*(1-EXP(-K401/$B$23)))*$C$7</f>
        <v>2.61247299615755E-013</v>
      </c>
      <c r="P401" s="64" t="n">
        <f aca="false">$D$9*(1-EXP(-K401/$D$9))*$C$9</f>
        <v>2.36561263728045E-012</v>
      </c>
      <c r="Q401" s="65" t="n">
        <f aca="false">$D$8*(1-EXP(-K401/$D$8))*$C$8</f>
        <v>3.80759267029892E-011</v>
      </c>
      <c r="R401" s="66" t="n">
        <f aca="false">$B$13-K401</f>
        <v>105</v>
      </c>
      <c r="S401" s="67" t="n">
        <f aca="false">VLOOKUP($R401,$K$6:$Q$506,5)/$C$26</f>
        <v>0.296187070164745</v>
      </c>
      <c r="T401" s="68" t="n">
        <f aca="false">VLOOKUP($R401,$K$6:$Q$506,6)/$C$26</f>
        <v>7.55494793589436</v>
      </c>
      <c r="U401" s="69" t="n">
        <f aca="false">VLOOKUP($R401,$K$6:$Q$506,7)/$C$26</f>
        <v>77.2662833673237</v>
      </c>
      <c r="V401" s="28" t="s">
        <v>519</v>
      </c>
      <c r="W401" s="78" t="n">
        <f aca="false">G401*S401+H401*T401+I401*U401</f>
        <v>0</v>
      </c>
      <c r="X401" s="25"/>
      <c r="Y401" s="25"/>
      <c r="Z401" s="25"/>
    </row>
    <row r="402" customFormat="false" ht="15.75" hidden="false" customHeight="false" outlineLevel="0" collapsed="false">
      <c r="A402" s="25"/>
      <c r="B402" s="25"/>
      <c r="C402" s="25"/>
      <c r="D402" s="25"/>
      <c r="E402" s="25"/>
      <c r="F402" s="28" t="s">
        <v>520</v>
      </c>
      <c r="G402" s="103" t="n">
        <v>0</v>
      </c>
      <c r="H402" s="76" t="n">
        <v>0</v>
      </c>
      <c r="I402" s="77" t="n">
        <v>0</v>
      </c>
      <c r="J402" s="25"/>
      <c r="K402" s="61" t="n">
        <v>396</v>
      </c>
      <c r="L402" s="62" t="n">
        <f aca="false">$B$17+$B$18*EXP(-K402/$B$21)+$B$19*EXP(-K402/$B$22)+$B$20*EXP(-K402/$B$23)</f>
        <v>0.299376920949332</v>
      </c>
      <c r="M402" s="63" t="n">
        <f aca="false">EXP(-K402/$D$9)</f>
        <v>2.66300280728438E-015</v>
      </c>
      <c r="N402" s="63" t="n">
        <f aca="false">EXP(-K402/$D$8)</f>
        <v>0.0264360274521652</v>
      </c>
      <c r="O402" s="64" t="n">
        <f aca="false">(K402*$B$17+$B$18*$B$21*(1-EXP(-K402/$B$21))+$B$19*$B$22*(1-EXP(-K402/$B$22))+$B$20*$B$23*(1-EXP(-K402/$B$23)))*$C$7</f>
        <v>2.61757876172448E-013</v>
      </c>
      <c r="P402" s="64" t="n">
        <f aca="false">$D$9*(1-EXP(-K402/$D$9))*$C$9</f>
        <v>2.36561263728045E-012</v>
      </c>
      <c r="Q402" s="65" t="n">
        <f aca="false">$D$8*(1-EXP(-K402/$D$8))*$C$8</f>
        <v>3.80854581334968E-011</v>
      </c>
      <c r="R402" s="66" t="n">
        <f aca="false">$B$13-K402</f>
        <v>104</v>
      </c>
      <c r="S402" s="67" t="n">
        <f aca="false">VLOOKUP($R402,$K$6:$Q$506,5)/$C$26</f>
        <v>0.293979807148421</v>
      </c>
      <c r="T402" s="68" t="n">
        <f aca="false">VLOOKUP($R402,$K$6:$Q$506,6)/$C$26</f>
        <v>7.55485663894418</v>
      </c>
      <c r="U402" s="69" t="n">
        <f aca="false">VLOOKUP($R402,$K$6:$Q$506,7)/$C$26</f>
        <v>76.8267903254413</v>
      </c>
      <c r="V402" s="28" t="s">
        <v>520</v>
      </c>
      <c r="W402" s="78" t="n">
        <f aca="false">G402*S402+H402*T402+I402*U402</f>
        <v>0</v>
      </c>
      <c r="X402" s="25"/>
      <c r="Y402" s="25"/>
      <c r="Z402" s="25"/>
    </row>
    <row r="403" customFormat="false" ht="15.75" hidden="false" customHeight="false" outlineLevel="0" collapsed="false">
      <c r="A403" s="25"/>
      <c r="B403" s="25"/>
      <c r="C403" s="25"/>
      <c r="D403" s="25"/>
      <c r="E403" s="25"/>
      <c r="F403" s="28" t="s">
        <v>521</v>
      </c>
      <c r="G403" s="103" t="n">
        <v>0</v>
      </c>
      <c r="H403" s="76" t="n">
        <v>0</v>
      </c>
      <c r="I403" s="77" t="n">
        <v>0</v>
      </c>
      <c r="J403" s="25"/>
      <c r="K403" s="61" t="n">
        <v>397</v>
      </c>
      <c r="L403" s="62" t="n">
        <f aca="false">$B$17+$B$18*EXP(-K403/$B$21)+$B$19*EXP(-K403/$B$22)+$B$20*EXP(-K403/$B$23)</f>
        <v>0.299168943015599</v>
      </c>
      <c r="M403" s="63" t="n">
        <f aca="false">EXP(-K403/$D$9)</f>
        <v>2.44662273555167E-015</v>
      </c>
      <c r="N403" s="63" t="n">
        <f aca="false">EXP(-K403/$D$8)</f>
        <v>0.0261946042295342</v>
      </c>
      <c r="O403" s="64" t="n">
        <f aca="false">(K403*$B$17+$B$18*$B$21*(1-EXP(-K403/$B$21))+$B$19*$B$22*(1-EXP(-K403/$B$22))+$B$20*$B$23*(1-EXP(-K403/$B$23)))*$C$7</f>
        <v>2.62268097700594E-013</v>
      </c>
      <c r="P403" s="64" t="n">
        <f aca="false">$D$9*(1-EXP(-K403/$D$9))*$C$9</f>
        <v>2.36561263728045E-012</v>
      </c>
      <c r="Q403" s="65" t="n">
        <f aca="false">$D$8*(1-EXP(-K403/$D$8))*$C$8</f>
        <v>3.80949025195846E-011</v>
      </c>
      <c r="R403" s="66" t="n">
        <f aca="false">$B$13-K403</f>
        <v>103</v>
      </c>
      <c r="S403" s="67" t="n">
        <f aca="false">VLOOKUP($R403,$K$6:$Q$506,5)/$C$26</f>
        <v>0.291767724370957</v>
      </c>
      <c r="T403" s="68" t="n">
        <f aca="false">VLOOKUP($R403,$K$6:$Q$506,6)/$C$26</f>
        <v>7.55475726766347</v>
      </c>
      <c r="U403" s="69" t="n">
        <f aca="false">VLOOKUP($R403,$K$6:$Q$506,7)/$C$26</f>
        <v>76.3832466849865</v>
      </c>
      <c r="V403" s="28" t="s">
        <v>521</v>
      </c>
      <c r="W403" s="78" t="n">
        <f aca="false">G403*S403+H403*T403+I403*U403</f>
        <v>0</v>
      </c>
      <c r="X403" s="25"/>
      <c r="Y403" s="25"/>
      <c r="Z403" s="25"/>
    </row>
    <row r="404" customFormat="false" ht="15.75" hidden="false" customHeight="false" outlineLevel="0" collapsed="false">
      <c r="A404" s="25"/>
      <c r="B404" s="25"/>
      <c r="C404" s="25"/>
      <c r="D404" s="25"/>
      <c r="E404" s="25"/>
      <c r="F404" s="28" t="s">
        <v>522</v>
      </c>
      <c r="G404" s="103" t="n">
        <v>0</v>
      </c>
      <c r="H404" s="76" t="n">
        <v>0</v>
      </c>
      <c r="I404" s="77" t="n">
        <v>0</v>
      </c>
      <c r="J404" s="25"/>
      <c r="K404" s="61" t="n">
        <v>398</v>
      </c>
      <c r="L404" s="62" t="n">
        <f aca="false">$B$17+$B$18*EXP(-K404/$B$21)+$B$19*EXP(-K404/$B$22)+$B$20*EXP(-K404/$B$23)</f>
        <v>0.298961495406151</v>
      </c>
      <c r="M404" s="63" t="n">
        <f aca="false">EXP(-K404/$D$9)</f>
        <v>2.24782444605176E-015</v>
      </c>
      <c r="N404" s="63" t="n">
        <f aca="false">EXP(-K404/$D$8)</f>
        <v>0.0259553857697985</v>
      </c>
      <c r="O404" s="64" t="n">
        <f aca="false">(K404*$B$17+$B$18*$B$21*(1-EXP(-K404/$B$21))+$B$19*$B$22*(1-EXP(-K404/$B$22))+$B$20*$B$23*(1-EXP(-K404/$B$23)))*$C$7</f>
        <v>2.62777965105561E-013</v>
      </c>
      <c r="P404" s="64" t="n">
        <f aca="false">$D$9*(1-EXP(-K404/$D$9))*$C$9</f>
        <v>2.36561263728045E-012</v>
      </c>
      <c r="Q404" s="65" t="n">
        <f aca="false">$D$8*(1-EXP(-K404/$D$8))*$C$8</f>
        <v>3.81042606561734E-011</v>
      </c>
      <c r="R404" s="66" t="n">
        <f aca="false">$B$13-K404</f>
        <v>102</v>
      </c>
      <c r="S404" s="67" t="n">
        <f aca="false">VLOOKUP($R404,$K$6:$Q$506,5)/$C$26</f>
        <v>0.289550747995489</v>
      </c>
      <c r="T404" s="68" t="n">
        <f aca="false">VLOOKUP($R404,$K$6:$Q$506,6)/$C$26</f>
        <v>7.55464910795596</v>
      </c>
      <c r="U404" s="69" t="n">
        <f aca="false">VLOOKUP($R404,$K$6:$Q$506,7)/$C$26</f>
        <v>75.9356151135167</v>
      </c>
      <c r="V404" s="28" t="s">
        <v>522</v>
      </c>
      <c r="W404" s="78" t="n">
        <f aca="false">G404*S404+H404*T404+I404*U404</f>
        <v>0</v>
      </c>
      <c r="X404" s="25"/>
      <c r="Y404" s="25"/>
      <c r="Z404" s="25"/>
    </row>
    <row r="405" customFormat="false" ht="15.75" hidden="false" customHeight="false" outlineLevel="0" collapsed="false">
      <c r="A405" s="25"/>
      <c r="B405" s="25"/>
      <c r="C405" s="25"/>
      <c r="D405" s="25"/>
      <c r="E405" s="25"/>
      <c r="F405" s="28" t="s">
        <v>523</v>
      </c>
      <c r="G405" s="103" t="n">
        <v>0</v>
      </c>
      <c r="H405" s="76" t="n">
        <v>0</v>
      </c>
      <c r="I405" s="77" t="n">
        <v>0</v>
      </c>
      <c r="J405" s="25"/>
      <c r="K405" s="61" t="n">
        <v>399</v>
      </c>
      <c r="L405" s="62" t="n">
        <f aca="false">$B$17+$B$18*EXP(-K405/$B$21)+$B$19*EXP(-K405/$B$22)+$B$20*EXP(-K405/$B$23)</f>
        <v>0.298754576679121</v>
      </c>
      <c r="M405" s="63" t="n">
        <f aca="false">EXP(-K405/$D$9)</f>
        <v>2.06517934573539E-015</v>
      </c>
      <c r="N405" s="63" t="n">
        <f aca="false">EXP(-K405/$D$8)</f>
        <v>0.0257183519382777</v>
      </c>
      <c r="O405" s="64" t="n">
        <f aca="false">(K405*$B$17+$B$18*$B$21*(1-EXP(-K405/$B$21))+$B$19*$B$22*(1-EXP(-K405/$B$22))+$B$20*$B$23*(1-EXP(-K405/$B$23)))*$C$7</f>
        <v>2.63287479290254E-013</v>
      </c>
      <c r="P405" s="64" t="n">
        <f aca="false">$D$9*(1-EXP(-K405/$D$9))*$C$9</f>
        <v>2.36561263728045E-012</v>
      </c>
      <c r="Q405" s="65" t="n">
        <f aca="false">$D$8*(1-EXP(-K405/$D$8))*$C$8</f>
        <v>3.81135333309243E-011</v>
      </c>
      <c r="R405" s="66" t="n">
        <f aca="false">$B$13-K405</f>
        <v>101</v>
      </c>
      <c r="S405" s="67" t="n">
        <f aca="false">VLOOKUP($R405,$K$6:$Q$506,5)/$C$26</f>
        <v>0.287328802288575</v>
      </c>
      <c r="T405" s="68" t="n">
        <f aca="false">VLOOKUP($R405,$K$6:$Q$506,6)/$C$26</f>
        <v>7.55453138257044</v>
      </c>
      <c r="U405" s="69" t="n">
        <f aca="false">VLOOKUP($R405,$K$6:$Q$506,7)/$C$26</f>
        <v>75.4838579345139</v>
      </c>
      <c r="V405" s="28" t="s">
        <v>523</v>
      </c>
      <c r="W405" s="78" t="n">
        <f aca="false">G405*S405+H405*T405+I405*U405</f>
        <v>0</v>
      </c>
      <c r="X405" s="25"/>
      <c r="Y405" s="25"/>
      <c r="Z405" s="25"/>
    </row>
    <row r="406" customFormat="false" ht="15.75" hidden="false" customHeight="false" outlineLevel="0" collapsed="false">
      <c r="A406" s="25"/>
      <c r="B406" s="25"/>
      <c r="C406" s="25"/>
      <c r="D406" s="25"/>
      <c r="E406" s="25"/>
      <c r="F406" s="28" t="s">
        <v>524</v>
      </c>
      <c r="G406" s="103" t="n">
        <v>0</v>
      </c>
      <c r="H406" s="76" t="n">
        <v>0</v>
      </c>
      <c r="I406" s="77" t="n">
        <v>0</v>
      </c>
      <c r="J406" s="25"/>
      <c r="K406" s="61" t="n">
        <v>400</v>
      </c>
      <c r="L406" s="62" t="n">
        <f aca="false">$B$17+$B$18*EXP(-K406/$B$21)+$B$19*EXP(-K406/$B$22)+$B$20*EXP(-K406/$B$23)</f>
        <v>0.298548185398961</v>
      </c>
      <c r="M406" s="63" t="n">
        <f aca="false">EXP(-K406/$D$9)</f>
        <v>1.89737492068981E-015</v>
      </c>
      <c r="N406" s="63" t="n">
        <f aca="false">EXP(-K406/$D$8)</f>
        <v>0.0254834827841685</v>
      </c>
      <c r="O406" s="64" t="n">
        <f aca="false">(K406*$B$17+$B$18*$B$21*(1-EXP(-K406/$B$21))+$B$19*$B$22*(1-EXP(-K406/$B$22))+$B$20*$B$23*(1-EXP(-K406/$B$23)))*$C$7</f>
        <v>2.63796641155124E-013</v>
      </c>
      <c r="P406" s="64" t="n">
        <f aca="false">$D$9*(1-EXP(-K406/$D$9))*$C$9</f>
        <v>2.36561263728045E-012</v>
      </c>
      <c r="Q406" s="65" t="n">
        <f aca="false">$D$8*(1-EXP(-K406/$D$8))*$C$8</f>
        <v>3.81227213243052E-011</v>
      </c>
      <c r="R406" s="66" t="n">
        <f aca="false">$B$13-K406</f>
        <v>100</v>
      </c>
      <c r="S406" s="67" t="n">
        <f aca="false">VLOOKUP($R406,$K$6:$Q$506,5)/$C$26</f>
        <v>0.285101809567956</v>
      </c>
      <c r="T406" s="68" t="n">
        <f aca="false">VLOOKUP($R406,$K$6:$Q$506,6)/$C$26</f>
        <v>7.55440324551541</v>
      </c>
      <c r="U406" s="69" t="n">
        <f aca="false">VLOOKUP($R406,$K$6:$Q$506,7)/$C$26</f>
        <v>75.0279371242133</v>
      </c>
      <c r="V406" s="28" t="s">
        <v>524</v>
      </c>
      <c r="W406" s="78" t="n">
        <f aca="false">G406*S406+H406*T406+I406*U406</f>
        <v>0</v>
      </c>
      <c r="X406" s="25"/>
      <c r="Y406" s="25"/>
      <c r="Z406" s="25"/>
    </row>
    <row r="407" customFormat="false" ht="15.75" hidden="false" customHeight="false" outlineLevel="0" collapsed="false">
      <c r="A407" s="25"/>
      <c r="B407" s="25"/>
      <c r="C407" s="25"/>
      <c r="D407" s="25"/>
      <c r="E407" s="25"/>
      <c r="F407" s="28" t="s">
        <v>525</v>
      </c>
      <c r="G407" s="103" t="n">
        <v>0</v>
      </c>
      <c r="H407" s="76" t="n">
        <v>0</v>
      </c>
      <c r="I407" s="77" t="n">
        <v>0</v>
      </c>
      <c r="J407" s="25"/>
      <c r="K407" s="61" t="n">
        <v>401</v>
      </c>
      <c r="L407" s="62" t="n">
        <f aca="false">$B$17+$B$18*EXP(-K407/$B$21)+$B$19*EXP(-K407/$B$22)+$B$20*EXP(-K407/$B$23)</f>
        <v>0.29834232013636</v>
      </c>
      <c r="M407" s="63" t="n">
        <f aca="false">EXP(-K407/$D$9)</f>
        <v>1.74320530422537E-015</v>
      </c>
      <c r="N407" s="63" t="n">
        <f aca="false">EXP(-K407/$D$8)</f>
        <v>0.0252507585388655</v>
      </c>
      <c r="O407" s="64" t="n">
        <f aca="false">(K407*$B$17+$B$18*$B$21*(1-EXP(-K407/$B$21))+$B$19*$B$22*(1-EXP(-K407/$B$22))+$B$20*$B$23*(1-EXP(-K407/$B$23)))*$C$7</f>
        <v>2.6430545159818E-013</v>
      </c>
      <c r="P407" s="64" t="n">
        <f aca="false">$D$9*(1-EXP(-K407/$D$9))*$C$9</f>
        <v>2.36561263728045E-012</v>
      </c>
      <c r="Q407" s="65" t="n">
        <f aca="false">$D$8*(1-EXP(-K407/$D$8))*$C$8</f>
        <v>3.81318254096566E-011</v>
      </c>
      <c r="R407" s="66" t="n">
        <f aca="false">$B$13-K407</f>
        <v>99</v>
      </c>
      <c r="S407" s="67" t="n">
        <f aca="false">VLOOKUP($R407,$K$6:$Q$506,5)/$C$26</f>
        <v>0.282869690148878</v>
      </c>
      <c r="T407" s="68" t="n">
        <f aca="false">VLOOKUP($R407,$K$6:$Q$506,6)/$C$26</f>
        <v>7.55426377597958</v>
      </c>
      <c r="U407" s="69" t="n">
        <f aca="false">VLOOKUP($R407,$K$6:$Q$506,7)/$C$26</f>
        <v>74.5678143084034</v>
      </c>
      <c r="V407" s="28" t="s">
        <v>525</v>
      </c>
      <c r="W407" s="78" t="n">
        <f aca="false">G407*S407+H407*T407+I407*U407</f>
        <v>0</v>
      </c>
      <c r="X407" s="25"/>
      <c r="Y407" s="25"/>
      <c r="Z407" s="25"/>
    </row>
    <row r="408" customFormat="false" ht="15.75" hidden="false" customHeight="false" outlineLevel="0" collapsed="false">
      <c r="A408" s="25"/>
      <c r="B408" s="25"/>
      <c r="C408" s="25"/>
      <c r="D408" s="25"/>
      <c r="E408" s="25"/>
      <c r="F408" s="28" t="s">
        <v>526</v>
      </c>
      <c r="G408" s="103" t="n">
        <v>0</v>
      </c>
      <c r="H408" s="76" t="n">
        <v>0</v>
      </c>
      <c r="I408" s="77" t="n">
        <v>0</v>
      </c>
      <c r="J408" s="25"/>
      <c r="K408" s="61" t="n">
        <v>402</v>
      </c>
      <c r="L408" s="62" t="n">
        <f aca="false">$B$17+$B$18*EXP(-K408/$B$21)+$B$19*EXP(-K408/$B$22)+$B$20*EXP(-K408/$B$23)</f>
        <v>0.298136979468153</v>
      </c>
      <c r="M408" s="63" t="n">
        <f aca="false">EXP(-K408/$D$9)</f>
        <v>1.60156261134448E-015</v>
      </c>
      <c r="N408" s="63" t="n">
        <f aca="false">EXP(-K408/$D$8)</f>
        <v>0.0250201596142971</v>
      </c>
      <c r="O408" s="64" t="n">
        <f aca="false">(K408*$B$17+$B$18*$B$21*(1-EXP(-K408/$B$21))+$B$19*$B$22*(1-EXP(-K408/$B$22))+$B$20*$B$23*(1-EXP(-K408/$B$23)))*$C$7</f>
        <v>2.64813911515001E-013</v>
      </c>
      <c r="P408" s="64" t="n">
        <f aca="false">$D$9*(1-EXP(-K408/$D$9))*$C$9</f>
        <v>2.36561263728045E-012</v>
      </c>
      <c r="Q408" s="65" t="n">
        <f aca="false">$D$8*(1-EXP(-K408/$D$8))*$C$8</f>
        <v>3.81408463532566E-011</v>
      </c>
      <c r="R408" s="66" t="n">
        <f aca="false">$B$13-K408</f>
        <v>98</v>
      </c>
      <c r="S408" s="67" t="n">
        <f aca="false">VLOOKUP($R408,$K$6:$Q$506,5)/$C$26</f>
        <v>0.280632362288913</v>
      </c>
      <c r="T408" s="68" t="n">
        <f aca="false">VLOOKUP($R408,$K$6:$Q$506,6)/$C$26</f>
        <v>7.55411197171485</v>
      </c>
      <c r="U408" s="69" t="n">
        <f aca="false">VLOOKUP($R408,$K$6:$Q$506,7)/$C$26</f>
        <v>74.1034507591957</v>
      </c>
      <c r="V408" s="28" t="s">
        <v>526</v>
      </c>
      <c r="W408" s="78" t="n">
        <f aca="false">G408*S408+H408*T408+I408*U408</f>
        <v>0</v>
      </c>
      <c r="X408" s="25"/>
      <c r="Y408" s="25"/>
      <c r="Z408" s="25"/>
    </row>
    <row r="409" customFormat="false" ht="15.75" hidden="false" customHeight="false" outlineLevel="0" collapsed="false">
      <c r="A409" s="25"/>
      <c r="B409" s="25"/>
      <c r="C409" s="25"/>
      <c r="D409" s="25"/>
      <c r="E409" s="25"/>
      <c r="F409" s="28" t="s">
        <v>527</v>
      </c>
      <c r="G409" s="103" t="n">
        <v>0</v>
      </c>
      <c r="H409" s="76" t="n">
        <v>0</v>
      </c>
      <c r="I409" s="77" t="n">
        <v>0</v>
      </c>
      <c r="J409" s="25"/>
      <c r="K409" s="61" t="n">
        <v>403</v>
      </c>
      <c r="L409" s="62" t="n">
        <f aca="false">$B$17+$B$18*EXP(-K409/$B$21)+$B$19*EXP(-K409/$B$22)+$B$20*EXP(-K409/$B$23)</f>
        <v>0.29793216197724</v>
      </c>
      <c r="M409" s="63" t="n">
        <f aca="false">EXP(-K409/$D$9)</f>
        <v>1.4714289773208E-015</v>
      </c>
      <c r="N409" s="63" t="n">
        <f aca="false">EXP(-K409/$D$8)</f>
        <v>0.024791666601277</v>
      </c>
      <c r="O409" s="64" t="n">
        <f aca="false">(K409*$B$17+$B$18*$B$21*(1-EXP(-K409/$B$21))+$B$19*$B$22*(1-EXP(-K409/$B$22))+$B$20*$B$23*(1-EXP(-K409/$B$23)))*$C$7</f>
        <v>2.65322021798742E-013</v>
      </c>
      <c r="P409" s="64" t="n">
        <f aca="false">$D$9*(1-EXP(-K409/$D$9))*$C$9</f>
        <v>2.36561263728045E-012</v>
      </c>
      <c r="Q409" s="65" t="n">
        <f aca="false">$D$8*(1-EXP(-K409/$D$8))*$C$8</f>
        <v>3.81497849143851E-011</v>
      </c>
      <c r="R409" s="66" t="n">
        <f aca="false">$B$13-K409</f>
        <v>97</v>
      </c>
      <c r="S409" s="67" t="n">
        <f aca="false">VLOOKUP($R409,$K$6:$Q$506,5)/$C$26</f>
        <v>0.278389742131264</v>
      </c>
      <c r="T409" s="68" t="n">
        <f aca="false">VLOOKUP($R409,$K$6:$Q$506,6)/$C$26</f>
        <v>7.55394674183398</v>
      </c>
      <c r="U409" s="69" t="n">
        <f aca="false">VLOOKUP($R409,$K$6:$Q$506,7)/$C$26</f>
        <v>73.6348073917651</v>
      </c>
      <c r="V409" s="28" t="s">
        <v>527</v>
      </c>
      <c r="W409" s="78" t="n">
        <f aca="false">G409*S409+H409*T409+I409*U409</f>
        <v>0</v>
      </c>
      <c r="X409" s="25"/>
      <c r="Y409" s="25"/>
      <c r="Z409" s="25"/>
    </row>
    <row r="410" customFormat="false" ht="15.75" hidden="false" customHeight="false" outlineLevel="0" collapsed="false">
      <c r="A410" s="25"/>
      <c r="B410" s="25"/>
      <c r="C410" s="25"/>
      <c r="D410" s="25"/>
      <c r="E410" s="25"/>
      <c r="F410" s="28" t="s">
        <v>528</v>
      </c>
      <c r="G410" s="103" t="n">
        <v>0</v>
      </c>
      <c r="H410" s="76" t="n">
        <v>0</v>
      </c>
      <c r="I410" s="77" t="n">
        <v>0</v>
      </c>
      <c r="J410" s="25"/>
      <c r="K410" s="61" t="n">
        <v>404</v>
      </c>
      <c r="L410" s="62" t="n">
        <f aca="false">$B$17+$B$18*EXP(-K410/$B$21)+$B$19*EXP(-K410/$B$22)+$B$20*EXP(-K410/$B$23)</f>
        <v>0.297727866252503</v>
      </c>
      <c r="M410" s="63" t="n">
        <f aca="false">EXP(-K410/$D$9)</f>
        <v>1.35186924317732E-015</v>
      </c>
      <c r="N410" s="63" t="n">
        <f aca="false">EXP(-K410/$D$8)</f>
        <v>0.0245652602678707</v>
      </c>
      <c r="O410" s="64" t="n">
        <f aca="false">(K410*$B$17+$B$18*$B$21*(1-EXP(-K410/$B$21))+$B$19*$B$22*(1-EXP(-K410/$B$22))+$B$20*$B$23*(1-EXP(-K410/$B$23)))*$C$7</f>
        <v>2.6582978334015E-013</v>
      </c>
      <c r="P410" s="64" t="n">
        <f aca="false">$D$9*(1-EXP(-K410/$D$9))*$C$9</f>
        <v>2.36561263728045E-012</v>
      </c>
      <c r="Q410" s="65" t="n">
        <f aca="false">$D$8*(1-EXP(-K410/$D$8))*$C$8</f>
        <v>3.81586418453884E-011</v>
      </c>
      <c r="R410" s="66" t="n">
        <f aca="false">$B$13-K410</f>
        <v>96</v>
      </c>
      <c r="S410" s="67" t="n">
        <f aca="false">VLOOKUP($R410,$K$6:$Q$506,5)/$C$26</f>
        <v>0.276141743646489</v>
      </c>
      <c r="T410" s="68" t="n">
        <f aca="false">VLOOKUP($R410,$K$6:$Q$506,6)/$C$26</f>
        <v>7.55376689897132</v>
      </c>
      <c r="U410" s="69" t="n">
        <f aca="false">VLOOKUP($R410,$K$6:$Q$506,7)/$C$26</f>
        <v>73.1618447610603</v>
      </c>
      <c r="V410" s="28" t="s">
        <v>528</v>
      </c>
      <c r="W410" s="78" t="n">
        <f aca="false">G410*S410+H410*T410+I410*U410</f>
        <v>0</v>
      </c>
      <c r="X410" s="25"/>
      <c r="Y410" s="25"/>
      <c r="Z410" s="25"/>
    </row>
    <row r="411" customFormat="false" ht="15.75" hidden="false" customHeight="false" outlineLevel="0" collapsed="false">
      <c r="A411" s="25"/>
      <c r="B411" s="25"/>
      <c r="C411" s="25"/>
      <c r="D411" s="25"/>
      <c r="E411" s="25"/>
      <c r="F411" s="28" t="s">
        <v>529</v>
      </c>
      <c r="G411" s="103" t="n">
        <v>0</v>
      </c>
      <c r="H411" s="76" t="n">
        <v>0</v>
      </c>
      <c r="I411" s="77" t="n">
        <v>0</v>
      </c>
      <c r="J411" s="25"/>
      <c r="K411" s="61" t="n">
        <v>405</v>
      </c>
      <c r="L411" s="62" t="n">
        <f aca="false">$B$17+$B$18*EXP(-K411/$B$21)+$B$19*EXP(-K411/$B$22)+$B$20*EXP(-K411/$B$23)</f>
        <v>0.297524090888728</v>
      </c>
      <c r="M411" s="63" t="n">
        <f aca="false">EXP(-K411/$D$9)</f>
        <v>1.2420242354996E-015</v>
      </c>
      <c r="N411" s="63" t="n">
        <f aca="false">EXP(-K411/$D$8)</f>
        <v>0.0243409215577763</v>
      </c>
      <c r="O411" s="64" t="n">
        <f aca="false">(K411*$B$17+$B$18*$B$21*(1-EXP(-K411/$B$21))+$B$19*$B$22*(1-EXP(-K411/$B$22))+$B$20*$B$23*(1-EXP(-K411/$B$23)))*$C$7</f>
        <v>2.6633719702757E-013</v>
      </c>
      <c r="P411" s="64" t="n">
        <f aca="false">$D$9*(1-EXP(-K411/$D$9))*$C$9</f>
        <v>2.36561263728045E-012</v>
      </c>
      <c r="Q411" s="65" t="n">
        <f aca="false">$D$8*(1-EXP(-K411/$D$8))*$C$8</f>
        <v>3.81674178917417E-011</v>
      </c>
      <c r="R411" s="66" t="n">
        <f aca="false">$B$13-K411</f>
        <v>95</v>
      </c>
      <c r="S411" s="67" t="n">
        <f aca="false">VLOOKUP($R411,$K$6:$Q$506,5)/$C$26</f>
        <v>0.273888278572607</v>
      </c>
      <c r="T411" s="68" t="n">
        <f aca="false">VLOOKUP($R411,$K$6:$Q$506,6)/$C$26</f>
        <v>7.55357115075025</v>
      </c>
      <c r="U411" s="69" t="n">
        <f aca="false">VLOOKUP($R411,$K$6:$Q$506,7)/$C$26</f>
        <v>72.6845230584838</v>
      </c>
      <c r="V411" s="28" t="s">
        <v>529</v>
      </c>
      <c r="W411" s="78" t="n">
        <f aca="false">G411*S411+H411*T411+I411*U411</f>
        <v>0</v>
      </c>
      <c r="X411" s="25"/>
      <c r="Y411" s="25"/>
      <c r="Z411" s="25"/>
    </row>
    <row r="412" customFormat="false" ht="15.75" hidden="false" customHeight="false" outlineLevel="0" collapsed="false">
      <c r="A412" s="25"/>
      <c r="B412" s="25"/>
      <c r="C412" s="25"/>
      <c r="D412" s="25"/>
      <c r="E412" s="25"/>
      <c r="F412" s="28" t="s">
        <v>530</v>
      </c>
      <c r="G412" s="103" t="n">
        <v>0</v>
      </c>
      <c r="H412" s="76" t="n">
        <v>0</v>
      </c>
      <c r="I412" s="77" t="n">
        <v>0</v>
      </c>
      <c r="J412" s="25"/>
      <c r="K412" s="61" t="n">
        <v>406</v>
      </c>
      <c r="L412" s="62" t="n">
        <f aca="false">$B$17+$B$18*EXP(-K412/$B$21)+$B$19*EXP(-K412/$B$22)+$B$20*EXP(-K412/$B$23)</f>
        <v>0.297320834486523</v>
      </c>
      <c r="M412" s="63" t="n">
        <f aca="false">EXP(-K412/$D$9)</f>
        <v>1.14110459229229E-015</v>
      </c>
      <c r="N412" s="63" t="n">
        <f aca="false">EXP(-K412/$D$8)</f>
        <v>0.024118631588721</v>
      </c>
      <c r="O412" s="64" t="n">
        <f aca="false">(K412*$B$17+$B$18*$B$21*(1-EXP(-K412/$B$21))+$B$19*$B$22*(1-EXP(-K412/$B$22))+$B$20*$B$23*(1-EXP(-K412/$B$23)))*$C$7</f>
        <v>2.66844263746956E-013</v>
      </c>
      <c r="P412" s="64" t="n">
        <f aca="false">$D$9*(1-EXP(-K412/$D$9))*$C$9</f>
        <v>2.36561263728045E-012</v>
      </c>
      <c r="Q412" s="65" t="n">
        <f aca="false">$D$8*(1-EXP(-K412/$D$8))*$C$8</f>
        <v>3.81761137921126E-011</v>
      </c>
      <c r="R412" s="66" t="n">
        <f aca="false">$B$13-K412</f>
        <v>94</v>
      </c>
      <c r="S412" s="67" t="n">
        <f aca="false">VLOOKUP($R412,$K$6:$Q$506,5)/$C$26</f>
        <v>0.271629256353551</v>
      </c>
      <c r="T412" s="68" t="n">
        <f aca="false">VLOOKUP($R412,$K$6:$Q$506,6)/$C$26</f>
        <v>7.55335809049593</v>
      </c>
      <c r="U412" s="69" t="n">
        <f aca="false">VLOOKUP($R412,$K$6:$Q$506,7)/$C$26</f>
        <v>72.202802108541</v>
      </c>
      <c r="V412" s="28" t="s">
        <v>530</v>
      </c>
      <c r="W412" s="78" t="n">
        <f aca="false">G412*S412+H412*T412+I412*U412</f>
        <v>0</v>
      </c>
      <c r="X412" s="25"/>
      <c r="Y412" s="25"/>
      <c r="Z412" s="25"/>
    </row>
    <row r="413" customFormat="false" ht="15.75" hidden="false" customHeight="false" outlineLevel="0" collapsed="false">
      <c r="A413" s="25"/>
      <c r="B413" s="25"/>
      <c r="C413" s="25"/>
      <c r="D413" s="25"/>
      <c r="E413" s="25"/>
      <c r="F413" s="28" t="s">
        <v>531</v>
      </c>
      <c r="G413" s="103" t="n">
        <v>0</v>
      </c>
      <c r="H413" s="76" t="n">
        <v>0</v>
      </c>
      <c r="I413" s="77" t="n">
        <v>0</v>
      </c>
      <c r="J413" s="25"/>
      <c r="K413" s="61" t="n">
        <v>407</v>
      </c>
      <c r="L413" s="62" t="n">
        <f aca="false">$B$17+$B$18*EXP(-K413/$B$21)+$B$19*EXP(-K413/$B$22)+$B$20*EXP(-K413/$B$23)</f>
        <v>0.297118095652248</v>
      </c>
      <c r="M413" s="63" t="n">
        <f aca="false">EXP(-K413/$D$9)</f>
        <v>1.04838509051057E-015</v>
      </c>
      <c r="N413" s="63" t="n">
        <f aca="false">EXP(-K413/$D$8)</f>
        <v>0.0238983716508716</v>
      </c>
      <c r="O413" s="64" t="n">
        <f aca="false">(K413*$B$17+$B$18*$B$21*(1-EXP(-K413/$B$21))+$B$19*$B$22*(1-EXP(-K413/$B$22))+$B$20*$B$23*(1-EXP(-K413/$B$23)))*$C$7</f>
        <v>2.67350984381882E-013</v>
      </c>
      <c r="P413" s="64" t="n">
        <f aca="false">$D$9*(1-EXP(-K413/$D$9))*$C$9</f>
        <v>2.36561263728045E-012</v>
      </c>
      <c r="Q413" s="65" t="n">
        <f aca="false">$D$8*(1-EXP(-K413/$D$8))*$C$8</f>
        <v>3.81847302784227E-011</v>
      </c>
      <c r="R413" s="66" t="n">
        <f aca="false">$B$13-K413</f>
        <v>93</v>
      </c>
      <c r="S413" s="67" t="n">
        <f aca="false">VLOOKUP($R413,$K$6:$Q$506,5)/$C$26</f>
        <v>0.269364584075909</v>
      </c>
      <c r="T413" s="68" t="n">
        <f aca="false">VLOOKUP($R413,$K$6:$Q$506,6)/$C$26</f>
        <v>7.55312618712681</v>
      </c>
      <c r="U413" s="69" t="n">
        <f aca="false">VLOOKUP($R413,$K$6:$Q$506,7)/$C$26</f>
        <v>71.7166413654589</v>
      </c>
      <c r="V413" s="28" t="s">
        <v>531</v>
      </c>
      <c r="W413" s="78" t="n">
        <f aca="false">G413*S413+H413*T413+I413*U413</f>
        <v>0</v>
      </c>
      <c r="X413" s="25"/>
      <c r="Y413" s="25"/>
      <c r="Z413" s="25"/>
    </row>
    <row r="414" customFormat="false" ht="15.75" hidden="false" customHeight="false" outlineLevel="0" collapsed="false">
      <c r="A414" s="25"/>
      <c r="B414" s="25"/>
      <c r="C414" s="25"/>
      <c r="D414" s="25"/>
      <c r="E414" s="25"/>
      <c r="F414" s="28" t="s">
        <v>532</v>
      </c>
      <c r="G414" s="103" t="n">
        <v>0</v>
      </c>
      <c r="H414" s="76" t="n">
        <v>0</v>
      </c>
      <c r="I414" s="77" t="n">
        <v>0</v>
      </c>
      <c r="J414" s="25"/>
      <c r="K414" s="61" t="n">
        <v>408</v>
      </c>
      <c r="L414" s="62" t="n">
        <f aca="false">$B$17+$B$18*EXP(-K414/$B$21)+$B$19*EXP(-K414/$B$22)+$B$20*EXP(-K414/$B$23)</f>
        <v>0.296915872997936</v>
      </c>
      <c r="M414" s="63" t="n">
        <f aca="false">EXP(-K414/$D$9)</f>
        <v>9.63199434503122E-016</v>
      </c>
      <c r="N414" s="63" t="n">
        <f aca="false">EXP(-K414/$D$8)</f>
        <v>0.0236801232052598</v>
      </c>
      <c r="O414" s="64" t="n">
        <f aca="false">(K414*$B$17+$B$18*$B$21*(1-EXP(-K414/$B$21))+$B$19*$B$22*(1-EXP(-K414/$B$22))+$B$20*$B$23*(1-EXP(-K414/$B$23)))*$C$7</f>
        <v>2.6785735981355E-013</v>
      </c>
      <c r="P414" s="64" t="n">
        <f aca="false">$D$9*(1-EXP(-K414/$D$9))*$C$9</f>
        <v>2.36561263728045E-012</v>
      </c>
      <c r="Q414" s="65" t="n">
        <f aca="false">$D$8*(1-EXP(-K414/$D$8))*$C$8</f>
        <v>3.81932680759095E-011</v>
      </c>
      <c r="R414" s="66" t="n">
        <f aca="false">$B$13-K414</f>
        <v>92</v>
      </c>
      <c r="S414" s="67" t="n">
        <f aca="false">VLOOKUP($R414,$K$6:$Q$506,5)/$C$26</f>
        <v>0.267094166403912</v>
      </c>
      <c r="T414" s="68" t="n">
        <f aca="false">VLOOKUP($R414,$K$6:$Q$506,6)/$C$26</f>
        <v>7.55287377415196</v>
      </c>
      <c r="U414" s="69" t="n">
        <f aca="false">VLOOKUP($R414,$K$6:$Q$506,7)/$C$26</f>
        <v>71.2259999097735</v>
      </c>
      <c r="V414" s="28" t="s">
        <v>532</v>
      </c>
      <c r="W414" s="78" t="n">
        <f aca="false">G414*S414+H414*T414+I414*U414</f>
        <v>0</v>
      </c>
      <c r="X414" s="25"/>
      <c r="Y414" s="25"/>
      <c r="Z414" s="25"/>
    </row>
    <row r="415" customFormat="false" ht="15.75" hidden="false" customHeight="false" outlineLevel="0" collapsed="false">
      <c r="A415" s="25"/>
      <c r="B415" s="25"/>
      <c r="C415" s="25"/>
      <c r="D415" s="25"/>
      <c r="E415" s="25"/>
      <c r="F415" s="28" t="s">
        <v>533</v>
      </c>
      <c r="G415" s="103" t="n">
        <v>0</v>
      </c>
      <c r="H415" s="76" t="n">
        <v>0</v>
      </c>
      <c r="I415" s="77" t="n">
        <v>0</v>
      </c>
      <c r="J415" s="25"/>
      <c r="K415" s="61" t="n">
        <v>409</v>
      </c>
      <c r="L415" s="62" t="n">
        <f aca="false">$B$17+$B$18*EXP(-K415/$B$21)+$B$19*EXP(-K415/$B$22)+$B$20*EXP(-K415/$B$23)</f>
        <v>0.296714165141224</v>
      </c>
      <c r="M415" s="63" t="n">
        <f aca="false">EXP(-K415/$D$9)</f>
        <v>8.8493546791601E-016</v>
      </c>
      <c r="N415" s="63" t="n">
        <f aca="false">EXP(-K415/$D$8)</f>
        <v>0.0234638678822216</v>
      </c>
      <c r="O415" s="64" t="n">
        <f aca="false">(K415*$B$17+$B$18*$B$21*(1-EXP(-K415/$B$21))+$B$19*$B$22*(1-EXP(-K415/$B$22))+$B$20*$B$23*(1-EXP(-K415/$B$23)))*$C$7</f>
        <v>2.683633909208E-013</v>
      </c>
      <c r="P415" s="64" t="n">
        <f aca="false">$D$9*(1-EXP(-K415/$D$9))*$C$9</f>
        <v>2.36561263728045E-012</v>
      </c>
      <c r="Q415" s="65" t="n">
        <f aca="false">$D$8*(1-EXP(-K415/$D$8))*$C$8</f>
        <v>3.82017279031873E-011</v>
      </c>
      <c r="R415" s="66" t="n">
        <f aca="false">$B$13-K415</f>
        <v>91</v>
      </c>
      <c r="S415" s="67" t="n">
        <f aca="false">VLOOKUP($R415,$K$6:$Q$506,5)/$C$26</f>
        <v>0.264817905512618</v>
      </c>
      <c r="T415" s="68" t="n">
        <f aca="false">VLOOKUP($R415,$K$6:$Q$506,6)/$C$26</f>
        <v>7.55259903769552</v>
      </c>
      <c r="U415" s="69" t="n">
        <f aca="false">VLOOKUP($R415,$K$6:$Q$506,7)/$C$26</f>
        <v>70.7308364448853</v>
      </c>
      <c r="V415" s="28" t="s">
        <v>533</v>
      </c>
      <c r="W415" s="78" t="n">
        <f aca="false">G415*S415+H415*T415+I415*U415</f>
        <v>0</v>
      </c>
      <c r="X415" s="25"/>
      <c r="Y415" s="25"/>
      <c r="Z415" s="25"/>
    </row>
    <row r="416" customFormat="false" ht="15.75" hidden="false" customHeight="false" outlineLevel="0" collapsed="false">
      <c r="A416" s="25"/>
      <c r="B416" s="25"/>
      <c r="C416" s="25"/>
      <c r="D416" s="25"/>
      <c r="E416" s="25"/>
      <c r="F416" s="28" t="s">
        <v>534</v>
      </c>
      <c r="G416" s="103" t="n">
        <v>0</v>
      </c>
      <c r="H416" s="76" t="n">
        <v>0</v>
      </c>
      <c r="I416" s="77" t="n">
        <v>0</v>
      </c>
      <c r="J416" s="25"/>
      <c r="K416" s="61" t="n">
        <v>410</v>
      </c>
      <c r="L416" s="62" t="n">
        <f aca="false">$B$17+$B$18*EXP(-K416/$B$21)+$B$19*EXP(-K416/$B$22)+$B$20*EXP(-K416/$B$23)</f>
        <v>0.29651297070528</v>
      </c>
      <c r="M416" s="63" t="n">
        <f aca="false">EXP(-K416/$D$9)</f>
        <v>8.13030774649181E-016</v>
      </c>
      <c r="N416" s="63" t="n">
        <f aca="false">EXP(-K416/$D$8)</f>
        <v>0.0232495874798516</v>
      </c>
      <c r="O416" s="64" t="n">
        <f aca="false">(K416*$B$17+$B$18*$B$21*(1-EXP(-K416/$B$21))+$B$19*$B$22*(1-EXP(-K416/$B$22))+$B$20*$B$23*(1-EXP(-K416/$B$23)))*$C$7</f>
        <v>2.68869078580122E-013</v>
      </c>
      <c r="P416" s="64" t="n">
        <f aca="false">$D$9*(1-EXP(-K416/$D$9))*$C$9</f>
        <v>2.36561263728045E-012</v>
      </c>
      <c r="Q416" s="65" t="n">
        <f aca="false">$D$8*(1-EXP(-K416/$D$8))*$C$8</f>
        <v>3.8210110472308E-011</v>
      </c>
      <c r="R416" s="66" t="n">
        <f aca="false">$B$13-K416</f>
        <v>90</v>
      </c>
      <c r="S416" s="67" t="n">
        <f aca="false">VLOOKUP($R416,$K$6:$Q$506,5)/$C$26</f>
        <v>0.262535701019244</v>
      </c>
      <c r="T416" s="68" t="n">
        <f aca="false">VLOOKUP($R416,$K$6:$Q$506,6)/$C$26</f>
        <v>7.55230000346187</v>
      </c>
      <c r="U416" s="69" t="n">
        <f aca="false">VLOOKUP($R416,$K$6:$Q$506,7)/$C$26</f>
        <v>70.2311092935839</v>
      </c>
      <c r="V416" s="28" t="s">
        <v>534</v>
      </c>
      <c r="W416" s="78" t="n">
        <f aca="false">G416*S416+H416*T416+I416*U416</f>
        <v>0</v>
      </c>
      <c r="X416" s="25"/>
      <c r="Y416" s="25"/>
      <c r="Z416" s="25"/>
    </row>
    <row r="417" customFormat="false" ht="15.75" hidden="false" customHeight="false" outlineLevel="0" collapsed="false">
      <c r="A417" s="25"/>
      <c r="B417" s="25"/>
      <c r="C417" s="25"/>
      <c r="D417" s="25"/>
      <c r="E417" s="25"/>
      <c r="F417" s="28" t="s">
        <v>535</v>
      </c>
      <c r="G417" s="103" t="n">
        <v>0</v>
      </c>
      <c r="H417" s="76" t="n">
        <v>0</v>
      </c>
      <c r="I417" s="77" t="n">
        <v>0</v>
      </c>
      <c r="J417" s="25"/>
      <c r="K417" s="61" t="n">
        <v>411</v>
      </c>
      <c r="L417" s="62" t="n">
        <f aca="false">$B$17+$B$18*EXP(-K417/$B$21)+$B$19*EXP(-K417/$B$22)+$B$20*EXP(-K417/$B$23)</f>
        <v>0.296312288318734</v>
      </c>
      <c r="M417" s="63" t="n">
        <f aca="false">EXP(-K417/$D$9)</f>
        <v>7.4696863725365E-016</v>
      </c>
      <c r="N417" s="63" t="n">
        <f aca="false">EXP(-K417/$D$8)</f>
        <v>0.0230372639624705</v>
      </c>
      <c r="O417" s="64" t="n">
        <f aca="false">(K417*$B$17+$B$18*$B$21*(1-EXP(-K417/$B$21))+$B$19*$B$22*(1-EXP(-K417/$B$22))+$B$20*$B$23*(1-EXP(-K417/$B$23)))*$C$7</f>
        <v>2.69374423665662E-013</v>
      </c>
      <c r="P417" s="64" t="n">
        <f aca="false">$D$9*(1-EXP(-K417/$D$9))*$C$9</f>
        <v>2.36561263728045E-012</v>
      </c>
      <c r="Q417" s="65" t="n">
        <f aca="false">$D$8*(1-EXP(-K417/$D$8))*$C$8</f>
        <v>3.82184164888205E-011</v>
      </c>
      <c r="R417" s="66" t="n">
        <f aca="false">$B$13-K417</f>
        <v>89</v>
      </c>
      <c r="S417" s="67" t="n">
        <f aca="false">VLOOKUP($R417,$K$6:$Q$506,5)/$C$26</f>
        <v>0.260247449912591</v>
      </c>
      <c r="T417" s="68" t="n">
        <f aca="false">VLOOKUP($R417,$K$6:$Q$506,6)/$C$26</f>
        <v>7.55197452254807</v>
      </c>
      <c r="U417" s="69" t="n">
        <f aca="false">VLOOKUP($R417,$K$6:$Q$506,7)/$C$26</f>
        <v>69.7267763945397</v>
      </c>
      <c r="V417" s="28" t="s">
        <v>535</v>
      </c>
      <c r="W417" s="78" t="n">
        <f aca="false">G417*S417+H417*T417+I417*U417</f>
        <v>0</v>
      </c>
      <c r="X417" s="25"/>
      <c r="Y417" s="25"/>
      <c r="Z417" s="25"/>
    </row>
    <row r="418" customFormat="false" ht="15.75" hidden="false" customHeight="false" outlineLevel="0" collapsed="false">
      <c r="A418" s="25"/>
      <c r="B418" s="25"/>
      <c r="C418" s="25"/>
      <c r="D418" s="25"/>
      <c r="E418" s="25"/>
      <c r="F418" s="28" t="s">
        <v>536</v>
      </c>
      <c r="G418" s="103" t="n">
        <v>0</v>
      </c>
      <c r="H418" s="76" t="n">
        <v>0</v>
      </c>
      <c r="I418" s="77" t="n">
        <v>0</v>
      </c>
      <c r="J418" s="25"/>
      <c r="K418" s="61" t="n">
        <v>412</v>
      </c>
      <c r="L418" s="62" t="n">
        <f aca="false">$B$17+$B$18*EXP(-K418/$B$21)+$B$19*EXP(-K418/$B$22)+$B$20*EXP(-K418/$B$23)</f>
        <v>0.296112116615614</v>
      </c>
      <c r="M418" s="63" t="n">
        <f aca="false">EXP(-K418/$D$9)</f>
        <v>6.86274323725737E-016</v>
      </c>
      <c r="N418" s="63" t="n">
        <f aca="false">EXP(-K418/$D$8)</f>
        <v>0.0228268794591073</v>
      </c>
      <c r="O418" s="64" t="n">
        <f aca="false">(K418*$B$17+$B$18*$B$21*(1-EXP(-K418/$B$21))+$B$19*$B$22*(1-EXP(-K418/$B$22))+$B$20*$B$23*(1-EXP(-K418/$B$23)))*$C$7</f>
        <v>2.69879427049233E-013</v>
      </c>
      <c r="P418" s="64" t="n">
        <f aca="false">$D$9*(1-EXP(-K418/$D$9))*$C$9</f>
        <v>2.36561263728045E-012</v>
      </c>
      <c r="Q418" s="65" t="n">
        <f aca="false">$D$8*(1-EXP(-K418/$D$8))*$C$8</f>
        <v>3.82266466518306E-011</v>
      </c>
      <c r="R418" s="66" t="n">
        <f aca="false">$B$13-K418</f>
        <v>88</v>
      </c>
      <c r="S418" s="67" t="n">
        <f aca="false">VLOOKUP($R418,$K$6:$Q$506,5)/$C$26</f>
        <v>0.257953046480518</v>
      </c>
      <c r="T418" s="68" t="n">
        <f aca="false">VLOOKUP($R418,$K$6:$Q$506,6)/$C$26</f>
        <v>7.55162025600155</v>
      </c>
      <c r="U418" s="69" t="n">
        <f aca="false">VLOOKUP($R418,$K$6:$Q$506,7)/$C$26</f>
        <v>69.2177952987639</v>
      </c>
      <c r="V418" s="28" t="s">
        <v>536</v>
      </c>
      <c r="W418" s="78" t="n">
        <f aca="false">G418*S418+H418*T418+I418*U418</f>
        <v>0</v>
      </c>
      <c r="X418" s="25"/>
      <c r="Y418" s="25"/>
      <c r="Z418" s="25"/>
    </row>
    <row r="419" customFormat="false" ht="15.75" hidden="false" customHeight="false" outlineLevel="0" collapsed="false">
      <c r="A419" s="25"/>
      <c r="B419" s="25"/>
      <c r="C419" s="25"/>
      <c r="D419" s="25"/>
      <c r="E419" s="25"/>
      <c r="F419" s="28" t="s">
        <v>537</v>
      </c>
      <c r="G419" s="103" t="n">
        <v>0</v>
      </c>
      <c r="H419" s="76" t="n">
        <v>0</v>
      </c>
      <c r="I419" s="77" t="n">
        <v>0</v>
      </c>
      <c r="J419" s="25"/>
      <c r="K419" s="61" t="n">
        <v>413</v>
      </c>
      <c r="L419" s="62" t="n">
        <f aca="false">$B$17+$B$18*EXP(-K419/$B$21)+$B$19*EXP(-K419/$B$22)+$B$20*EXP(-K419/$B$23)</f>
        <v>0.295912454235277</v>
      </c>
      <c r="M419" s="63" t="n">
        <f aca="false">EXP(-K419/$D$9)</f>
        <v>6.30511676014699E-016</v>
      </c>
      <c r="N419" s="63" t="n">
        <f aca="false">EXP(-K419/$D$8)</f>
        <v>0.022618416261995</v>
      </c>
      <c r="O419" s="64" t="n">
        <f aca="false">(K419*$B$17+$B$18*$B$21*(1-EXP(-K419/$B$21))+$B$19*$B$22*(1-EXP(-K419/$B$22))+$B$20*$B$23*(1-EXP(-K419/$B$23)))*$C$7</f>
        <v>2.70384089600322E-013</v>
      </c>
      <c r="P419" s="64" t="n">
        <f aca="false">$D$9*(1-EXP(-K419/$D$9))*$C$9</f>
        <v>2.36561263728045E-012</v>
      </c>
      <c r="Q419" s="65" t="n">
        <f aca="false">$D$8*(1-EXP(-K419/$D$8))*$C$8</f>
        <v>3.82348016540594E-011</v>
      </c>
      <c r="R419" s="66" t="n">
        <f aca="false">$B$13-K419</f>
        <v>87</v>
      </c>
      <c r="S419" s="67" t="n">
        <f aca="false">VLOOKUP($R419,$K$6:$Q$506,5)/$C$26</f>
        <v>0.255652382235393</v>
      </c>
      <c r="T419" s="68" t="n">
        <f aca="false">VLOOKUP($R419,$K$6:$Q$506,6)/$C$26</f>
        <v>7.55123465801204</v>
      </c>
      <c r="U419" s="69" t="n">
        <f aca="false">VLOOKUP($R419,$K$6:$Q$506,7)/$C$26</f>
        <v>68.7041231660354</v>
      </c>
      <c r="V419" s="28" t="s">
        <v>537</v>
      </c>
      <c r="W419" s="78" t="n">
        <f aca="false">G419*S419+H419*T419+I419*U419</f>
        <v>0</v>
      </c>
      <c r="X419" s="25"/>
      <c r="Y419" s="25"/>
      <c r="Z419" s="25"/>
    </row>
    <row r="420" customFormat="false" ht="15.75" hidden="false" customHeight="false" outlineLevel="0" collapsed="false">
      <c r="A420" s="25"/>
      <c r="B420" s="25"/>
      <c r="C420" s="25"/>
      <c r="D420" s="25"/>
      <c r="E420" s="25"/>
      <c r="F420" s="28" t="s">
        <v>538</v>
      </c>
      <c r="G420" s="103" t="n">
        <v>0</v>
      </c>
      <c r="H420" s="76" t="n">
        <v>0</v>
      </c>
      <c r="I420" s="77" t="n">
        <v>0</v>
      </c>
      <c r="J420" s="25"/>
      <c r="K420" s="61" t="n">
        <v>414</v>
      </c>
      <c r="L420" s="62" t="n">
        <f aca="false">$B$17+$B$18*EXP(-K420/$B$21)+$B$19*EXP(-K420/$B$22)+$B$20*EXP(-K420/$B$23)</f>
        <v>0.295713299822347</v>
      </c>
      <c r="M420" s="63" t="n">
        <f aca="false">EXP(-K420/$D$9)</f>
        <v>5.79279975728398E-016</v>
      </c>
      <c r="N420" s="63" t="n">
        <f aca="false">EXP(-K420/$D$8)</f>
        <v>0.0224118568250803</v>
      </c>
      <c r="O420" s="64" t="n">
        <f aca="false">(K420*$B$17+$B$18*$B$21*(1-EXP(-K420/$B$21))+$B$19*$B$22*(1-EXP(-K420/$B$22))+$B$20*$B$23*(1-EXP(-K420/$B$23)))*$C$7</f>
        <v>2.70888412186104E-013</v>
      </c>
      <c r="P420" s="64" t="n">
        <f aca="false">$D$9*(1-EXP(-K420/$D$9))*$C$9</f>
        <v>2.36561263728045E-012</v>
      </c>
      <c r="Q420" s="65" t="n">
        <f aca="false">$D$8*(1-EXP(-K420/$D$8))*$C$8</f>
        <v>3.82428821819019E-011</v>
      </c>
      <c r="R420" s="66" t="n">
        <f aca="false">$B$13-K420</f>
        <v>86</v>
      </c>
      <c r="S420" s="67" t="n">
        <f aca="false">VLOOKUP($R420,$K$6:$Q$506,5)/$C$26</f>
        <v>0.253345345837485</v>
      </c>
      <c r="T420" s="68" t="n">
        <f aca="false">VLOOKUP($R420,$K$6:$Q$506,6)/$C$26</f>
        <v>7.55081495761704</v>
      </c>
      <c r="U420" s="69" t="n">
        <f aca="false">VLOOKUP($R420,$K$6:$Q$506,7)/$C$26</f>
        <v>68.1857167612954</v>
      </c>
      <c r="V420" s="28" t="s">
        <v>538</v>
      </c>
      <c r="W420" s="78" t="n">
        <f aca="false">G420*S420+H420*T420+I420*U420</f>
        <v>0</v>
      </c>
      <c r="X420" s="25"/>
      <c r="Y420" s="25"/>
      <c r="Z420" s="25"/>
    </row>
    <row r="421" customFormat="false" ht="15.75" hidden="false" customHeight="false" outlineLevel="0" collapsed="false">
      <c r="A421" s="25"/>
      <c r="B421" s="25"/>
      <c r="C421" s="25"/>
      <c r="D421" s="25"/>
      <c r="E421" s="25"/>
      <c r="F421" s="28" t="s">
        <v>539</v>
      </c>
      <c r="G421" s="103" t="n">
        <v>0</v>
      </c>
      <c r="H421" s="76" t="n">
        <v>0</v>
      </c>
      <c r="I421" s="77" t="n">
        <v>0</v>
      </c>
      <c r="J421" s="25"/>
      <c r="K421" s="61" t="n">
        <v>415</v>
      </c>
      <c r="L421" s="62" t="n">
        <f aca="false">$B$17+$B$18*EXP(-K421/$B$21)+$B$19*EXP(-K421/$B$22)+$B$20*EXP(-K421/$B$23)</f>
        <v>0.295514652026652</v>
      </c>
      <c r="M421" s="63" t="n">
        <f aca="false">EXP(-K421/$D$9)</f>
        <v>5.32211064513368E-016</v>
      </c>
      <c r="N421" s="63" t="n">
        <f aca="false">EXP(-K421/$D$8)</f>
        <v>0.0222071837625468</v>
      </c>
      <c r="O421" s="64" t="n">
        <f aca="false">(K421*$B$17+$B$18*$B$21*(1-EXP(-K421/$B$21))+$B$19*$B$22*(1-EXP(-K421/$B$22))+$B$20*$B$23*(1-EXP(-K421/$B$23)))*$C$7</f>
        <v>2.71392395671445E-013</v>
      </c>
      <c r="P421" s="64" t="n">
        <f aca="false">$D$9*(1-EXP(-K421/$D$9))*$C$9</f>
        <v>2.36561263728045E-012</v>
      </c>
      <c r="Q421" s="65" t="n">
        <f aca="false">$D$8*(1-EXP(-K421/$D$8))*$C$8</f>
        <v>3.82508889154849E-011</v>
      </c>
      <c r="R421" s="66" t="n">
        <f aca="false">$B$13-K421</f>
        <v>85</v>
      </c>
      <c r="S421" s="67" t="n">
        <f aca="false">VLOOKUP($R421,$K$6:$Q$506,5)/$C$26</f>
        <v>0.251031823016227</v>
      </c>
      <c r="T421" s="68" t="n">
        <f aca="false">VLOOKUP($R421,$K$6:$Q$506,6)/$C$26</f>
        <v>7.55035813878924</v>
      </c>
      <c r="U421" s="69" t="n">
        <f aca="false">VLOOKUP($R421,$K$6:$Q$506,7)/$C$26</f>
        <v>67.6625324510077</v>
      </c>
      <c r="V421" s="28" t="s">
        <v>539</v>
      </c>
      <c r="W421" s="78" t="n">
        <f aca="false">G421*S421+H421*T421+I421*U421</f>
        <v>0</v>
      </c>
      <c r="X421" s="25"/>
      <c r="Y421" s="25"/>
      <c r="Z421" s="25"/>
    </row>
    <row r="422" customFormat="false" ht="15.75" hidden="false" customHeight="false" outlineLevel="0" collapsed="false">
      <c r="A422" s="25"/>
      <c r="B422" s="25"/>
      <c r="C422" s="25"/>
      <c r="D422" s="25"/>
      <c r="E422" s="25"/>
      <c r="F422" s="28" t="s">
        <v>540</v>
      </c>
      <c r="G422" s="103" t="n">
        <v>0</v>
      </c>
      <c r="H422" s="76" t="n">
        <v>0</v>
      </c>
      <c r="I422" s="77" t="n">
        <v>0</v>
      </c>
      <c r="J422" s="25"/>
      <c r="K422" s="61" t="n">
        <v>416</v>
      </c>
      <c r="L422" s="62" t="n">
        <f aca="false">$B$17+$B$18*EXP(-K422/$B$21)+$B$19*EXP(-K422/$B$22)+$B$20*EXP(-K422/$B$23)</f>
        <v>0.295316509503162</v>
      </c>
      <c r="M422" s="63" t="n">
        <f aca="false">EXP(-K422/$D$9)</f>
        <v>4.88966698416067E-016</v>
      </c>
      <c r="N422" s="63" t="n">
        <f aca="false">EXP(-K422/$D$8)</f>
        <v>0.0220043798473513</v>
      </c>
      <c r="O422" s="64" t="n">
        <f aca="false">(K422*$B$17+$B$18*$B$21*(1-EXP(-K422/$B$21))+$B$19*$B$22*(1-EXP(-K422/$B$22))+$B$20*$B$23*(1-EXP(-K422/$B$23)))*$C$7</f>
        <v>2.71896040918916E-013</v>
      </c>
      <c r="P422" s="64" t="n">
        <f aca="false">$D$9*(1-EXP(-K422/$D$9))*$C$9</f>
        <v>2.36561263728045E-012</v>
      </c>
      <c r="Q422" s="65" t="n">
        <f aca="false">$D$8*(1-EXP(-K422/$D$8))*$C$8</f>
        <v>3.82588225287238E-011</v>
      </c>
      <c r="R422" s="66" t="n">
        <f aca="false">$B$13-K422</f>
        <v>84</v>
      </c>
      <c r="S422" s="67" t="n">
        <f aca="false">VLOOKUP($R422,$K$6:$Q$506,5)/$C$26</f>
        <v>0.248711696489294</v>
      </c>
      <c r="T422" s="68" t="n">
        <f aca="false">VLOOKUP($R422,$K$6:$Q$506,6)/$C$26</f>
        <v>7.54986091876297</v>
      </c>
      <c r="U422" s="69" t="n">
        <f aca="false">VLOOKUP($R422,$K$6:$Q$506,7)/$C$26</f>
        <v>67.134526199487</v>
      </c>
      <c r="V422" s="28" t="s">
        <v>540</v>
      </c>
      <c r="W422" s="78" t="n">
        <f aca="false">G422*S422+H422*T422+I422*U422</f>
        <v>0</v>
      </c>
      <c r="X422" s="25"/>
      <c r="Y422" s="25"/>
      <c r="Z422" s="25"/>
    </row>
    <row r="423" customFormat="false" ht="15.75" hidden="false" customHeight="false" outlineLevel="0" collapsed="false">
      <c r="A423" s="25"/>
      <c r="B423" s="25"/>
      <c r="C423" s="25"/>
      <c r="D423" s="25"/>
      <c r="E423" s="25"/>
      <c r="F423" s="28" t="s">
        <v>541</v>
      </c>
      <c r="G423" s="103" t="n">
        <v>0</v>
      </c>
      <c r="H423" s="76" t="n">
        <v>0</v>
      </c>
      <c r="I423" s="77" t="n">
        <v>0</v>
      </c>
      <c r="J423" s="25"/>
      <c r="K423" s="61" t="n">
        <v>417</v>
      </c>
      <c r="L423" s="62" t="n">
        <f aca="false">$B$17+$B$18*EXP(-K423/$B$21)+$B$19*EXP(-K423/$B$22)+$B$20*EXP(-K423/$B$23)</f>
        <v>0.295118870911931</v>
      </c>
      <c r="M423" s="63" t="n">
        <f aca="false">EXP(-K423/$D$9)</f>
        <v>4.49236117213237E-016</v>
      </c>
      <c r="N423" s="63" t="n">
        <f aca="false">EXP(-K423/$D$8)</f>
        <v>0.0218034280097745</v>
      </c>
      <c r="O423" s="64" t="n">
        <f aca="false">(K423*$B$17+$B$18*$B$21*(1-EXP(-K423/$B$21))+$B$19*$B$22*(1-EXP(-K423/$B$22))+$B$20*$B$23*(1-EXP(-K423/$B$23)))*$C$7</f>
        <v>2.72399348788796E-013</v>
      </c>
      <c r="P423" s="64" t="n">
        <f aca="false">$D$9*(1-EXP(-K423/$D$9))*$C$9</f>
        <v>2.36561263728045E-012</v>
      </c>
      <c r="Q423" s="65" t="n">
        <f aca="false">$D$8*(1-EXP(-K423/$D$8))*$C$8</f>
        <v>3.82666836893796E-011</v>
      </c>
      <c r="R423" s="66" t="n">
        <f aca="false">$B$13-K423</f>
        <v>83</v>
      </c>
      <c r="S423" s="67" t="n">
        <f aca="false">VLOOKUP($R423,$K$6:$Q$506,5)/$C$26</f>
        <v>0.246384845879434</v>
      </c>
      <c r="T423" s="68" t="n">
        <f aca="false">VLOOKUP($R423,$K$6:$Q$506,6)/$C$26</f>
        <v>7.54931972444373</v>
      </c>
      <c r="U423" s="69" t="n">
        <f aca="false">VLOOKUP($R423,$K$6:$Q$506,7)/$C$26</f>
        <v>66.6016535651916</v>
      </c>
      <c r="V423" s="28" t="s">
        <v>541</v>
      </c>
      <c r="W423" s="78" t="n">
        <f aca="false">G423*S423+H423*T423+I423*U423</f>
        <v>0</v>
      </c>
      <c r="X423" s="25"/>
      <c r="Y423" s="25"/>
      <c r="Z423" s="25"/>
    </row>
    <row r="424" customFormat="false" ht="15.75" hidden="false" customHeight="false" outlineLevel="0" collapsed="false">
      <c r="A424" s="25"/>
      <c r="B424" s="25"/>
      <c r="C424" s="25"/>
      <c r="D424" s="25"/>
      <c r="E424" s="25"/>
      <c r="F424" s="28" t="s">
        <v>542</v>
      </c>
      <c r="G424" s="103" t="n">
        <v>0</v>
      </c>
      <c r="H424" s="76" t="n">
        <v>0</v>
      </c>
      <c r="I424" s="77" t="n">
        <v>0</v>
      </c>
      <c r="J424" s="25"/>
      <c r="K424" s="61" t="n">
        <v>418</v>
      </c>
      <c r="L424" s="62" t="n">
        <f aca="false">$B$17+$B$18*EXP(-K424/$B$21)+$B$19*EXP(-K424/$B$22)+$B$20*EXP(-K424/$B$23)</f>
        <v>0.294921734918038</v>
      </c>
      <c r="M424" s="63" t="n">
        <f aca="false">EXP(-K424/$D$9)</f>
        <v>4.12733811244338E-016</v>
      </c>
      <c r="N424" s="63" t="n">
        <f aca="false">EXP(-K424/$D$8)</f>
        <v>0.0216043113359835</v>
      </c>
      <c r="O424" s="64" t="n">
        <f aca="false">(K424*$B$17+$B$18*$B$21*(1-EXP(-K424/$B$21))+$B$19*$B$22*(1-EXP(-K424/$B$22))+$B$20*$B$23*(1-EXP(-K424/$B$23)))*$C$7</f>
        <v>2.72902320139086E-013</v>
      </c>
      <c r="P424" s="64" t="n">
        <f aca="false">$D$9*(1-EXP(-K424/$D$9))*$C$9</f>
        <v>2.36561263728045E-012</v>
      </c>
      <c r="Q424" s="65" t="n">
        <f aca="false">$D$8*(1-EXP(-K424/$D$8))*$C$8</f>
        <v>3.82744730591151E-011</v>
      </c>
      <c r="R424" s="66" t="n">
        <f aca="false">$B$13-K424</f>
        <v>82</v>
      </c>
      <c r="S424" s="67" t="n">
        <f aca="false">VLOOKUP($R424,$K$6:$Q$506,5)/$C$26</f>
        <v>0.24405114762899</v>
      </c>
      <c r="T424" s="68" t="n">
        <f aca="false">VLOOKUP($R424,$K$6:$Q$506,6)/$C$26</f>
        <v>7.54873066673145</v>
      </c>
      <c r="U424" s="69" t="n">
        <f aca="false">VLOOKUP($R424,$K$6:$Q$506,7)/$C$26</f>
        <v>66.0638696969834</v>
      </c>
      <c r="V424" s="28" t="s">
        <v>542</v>
      </c>
      <c r="W424" s="78" t="n">
        <f aca="false">G424*S424+H424*T424+I424*U424</f>
        <v>0</v>
      </c>
      <c r="X424" s="25"/>
      <c r="Y424" s="25"/>
      <c r="Z424" s="25"/>
    </row>
    <row r="425" customFormat="false" ht="15.75" hidden="false" customHeight="false" outlineLevel="0" collapsed="false">
      <c r="A425" s="25"/>
      <c r="B425" s="25"/>
      <c r="C425" s="25"/>
      <c r="D425" s="25"/>
      <c r="E425" s="25"/>
      <c r="F425" s="28" t="s">
        <v>543</v>
      </c>
      <c r="G425" s="103" t="n">
        <v>0</v>
      </c>
      <c r="H425" s="76" t="n">
        <v>0</v>
      </c>
      <c r="I425" s="77" t="n">
        <v>0</v>
      </c>
      <c r="J425" s="25"/>
      <c r="K425" s="61" t="n">
        <v>419</v>
      </c>
      <c r="L425" s="62" t="n">
        <f aca="false">$B$17+$B$18*EXP(-K425/$B$21)+$B$19*EXP(-K425/$B$22)+$B$20*EXP(-K425/$B$23)</f>
        <v>0.29472510019153</v>
      </c>
      <c r="M425" s="63" t="n">
        <f aca="false">EXP(-K425/$D$9)</f>
        <v>3.79197469698143E-016</v>
      </c>
      <c r="N425" s="63" t="n">
        <f aca="false">EXP(-K425/$D$8)</f>
        <v>0.0214070130666087</v>
      </c>
      <c r="O425" s="64" t="n">
        <f aca="false">(K425*$B$17+$B$18*$B$21*(1-EXP(-K425/$B$21))+$B$19*$B$22*(1-EXP(-K425/$B$22))+$B$20*$B$23*(1-EXP(-K425/$B$23)))*$C$7</f>
        <v>2.73404955825515E-013</v>
      </c>
      <c r="P425" s="64" t="n">
        <f aca="false">$D$9*(1-EXP(-K425/$D$9))*$C$9</f>
        <v>2.36561263728045E-012</v>
      </c>
      <c r="Q425" s="65" t="n">
        <f aca="false">$D$8*(1-EXP(-K425/$D$8))*$C$8</f>
        <v>3.82821912935506E-011</v>
      </c>
      <c r="R425" s="66" t="n">
        <f aca="false">$B$13-K425</f>
        <v>81</v>
      </c>
      <c r="S425" s="67" t="n">
        <f aca="false">VLOOKUP($R425,$K$6:$Q$506,5)/$C$26</f>
        <v>0.241710474912051</v>
      </c>
      <c r="T425" s="68" t="n">
        <f aca="false">VLOOKUP($R425,$K$6:$Q$506,6)/$C$26</f>
        <v>7.54808951257284</v>
      </c>
      <c r="U425" s="69" t="n">
        <f aca="false">VLOOKUP($R425,$K$6:$Q$506,7)/$C$26</f>
        <v>65.5211293303527</v>
      </c>
      <c r="V425" s="28" t="s">
        <v>543</v>
      </c>
      <c r="W425" s="78" t="n">
        <f aca="false">G425*S425+H425*T425+I425*U425</f>
        <v>0</v>
      </c>
      <c r="X425" s="25"/>
      <c r="Y425" s="25"/>
      <c r="Z425" s="25"/>
    </row>
    <row r="426" customFormat="false" ht="15.75" hidden="false" customHeight="false" outlineLevel="0" collapsed="false">
      <c r="A426" s="25"/>
      <c r="B426" s="25"/>
      <c r="C426" s="25"/>
      <c r="D426" s="25"/>
      <c r="E426" s="25"/>
      <c r="F426" s="28" t="s">
        <v>544</v>
      </c>
      <c r="G426" s="103" t="n">
        <v>0</v>
      </c>
      <c r="H426" s="76" t="n">
        <v>0</v>
      </c>
      <c r="I426" s="77" t="n">
        <v>0</v>
      </c>
      <c r="J426" s="25"/>
      <c r="K426" s="61" t="n">
        <v>420</v>
      </c>
      <c r="L426" s="62" t="n">
        <f aca="false">$B$17+$B$18*EXP(-K426/$B$21)+$B$19*EXP(-K426/$B$22)+$B$20*EXP(-K426/$B$23)</f>
        <v>0.294528965407367</v>
      </c>
      <c r="M426" s="63" t="n">
        <f aca="false">EXP(-K426/$D$9)</f>
        <v>3.48386095609572E-016</v>
      </c>
      <c r="N426" s="63" t="n">
        <f aca="false">EXP(-K426/$D$8)</f>
        <v>0.021211516595333</v>
      </c>
      <c r="O426" s="64" t="n">
        <f aca="false">(K426*$B$17+$B$18*$B$21*(1-EXP(-K426/$B$21))+$B$19*$B$22*(1-EXP(-K426/$B$22))+$B$20*$B$23*(1-EXP(-K426/$B$23)))*$C$7</f>
        <v>2.7390725670155E-013</v>
      </c>
      <c r="P426" s="64" t="n">
        <f aca="false">$D$9*(1-EXP(-K426/$D$9))*$C$9</f>
        <v>2.36561263728045E-012</v>
      </c>
      <c r="Q426" s="65" t="n">
        <f aca="false">$D$8*(1-EXP(-K426/$D$8))*$C$8</f>
        <v>3.8289839042319E-011</v>
      </c>
      <c r="R426" s="66" t="n">
        <f aca="false">$B$13-K426</f>
        <v>80</v>
      </c>
      <c r="S426" s="67" t="n">
        <f aca="false">VLOOKUP($R426,$K$6:$Q$506,5)/$C$26</f>
        <v>0.239362697544162</v>
      </c>
      <c r="T426" s="68" t="n">
        <f aca="false">VLOOKUP($R426,$K$6:$Q$506,6)/$C$26</f>
        <v>7.54739165454206</v>
      </c>
      <c r="U426" s="69" t="n">
        <f aca="false">VLOOKUP($R426,$K$6:$Q$506,7)/$C$26</f>
        <v>64.9733867836083</v>
      </c>
      <c r="V426" s="28" t="s">
        <v>544</v>
      </c>
      <c r="W426" s="78" t="n">
        <f aca="false">G426*S426+H426*T426+I426*U426</f>
        <v>0</v>
      </c>
      <c r="X426" s="25"/>
      <c r="Y426" s="25"/>
      <c r="Z426" s="25"/>
    </row>
    <row r="427" customFormat="false" ht="15.75" hidden="false" customHeight="false" outlineLevel="0" collapsed="false">
      <c r="A427" s="25"/>
      <c r="B427" s="25"/>
      <c r="C427" s="25"/>
      <c r="D427" s="25"/>
      <c r="E427" s="25"/>
      <c r="F427" s="28" t="s">
        <v>545</v>
      </c>
      <c r="G427" s="103" t="n">
        <v>0</v>
      </c>
      <c r="H427" s="76" t="n">
        <v>0</v>
      </c>
      <c r="I427" s="77" t="n">
        <v>0</v>
      </c>
      <c r="J427" s="25"/>
      <c r="K427" s="61" t="n">
        <v>421</v>
      </c>
      <c r="L427" s="62" t="n">
        <f aca="false">$B$17+$B$18*EXP(-K427/$B$21)+$B$19*EXP(-K427/$B$22)+$B$20*EXP(-K427/$B$23)</f>
        <v>0.294333329245369</v>
      </c>
      <c r="M427" s="63" t="n">
        <f aca="false">EXP(-K427/$D$9)</f>
        <v>3.20078274020923E-016</v>
      </c>
      <c r="N427" s="63" t="n">
        <f aca="false">EXP(-K427/$D$8)</f>
        <v>0.0210178054674942</v>
      </c>
      <c r="O427" s="64" t="n">
        <f aca="false">(K427*$B$17+$B$18*$B$21*(1-EXP(-K427/$B$21))+$B$19*$B$22*(1-EXP(-K427/$B$22))+$B$20*$B$23*(1-EXP(-K427/$B$23)))*$C$7</f>
        <v>2.744092236184E-013</v>
      </c>
      <c r="P427" s="64" t="n">
        <f aca="false">$D$9*(1-EXP(-K427/$D$9))*$C$9</f>
        <v>2.36561263728045E-012</v>
      </c>
      <c r="Q427" s="65" t="n">
        <f aca="false">$D$8*(1-EXP(-K427/$D$8))*$C$8</f>
        <v>3.82974169491205E-011</v>
      </c>
      <c r="R427" s="66" t="n">
        <f aca="false">$B$13-K427</f>
        <v>79</v>
      </c>
      <c r="S427" s="67" t="n">
        <f aca="false">VLOOKUP($R427,$K$6:$Q$506,5)/$C$26</f>
        <v>0.237007681889521</v>
      </c>
      <c r="T427" s="68" t="n">
        <f aca="false">VLOOKUP($R427,$K$6:$Q$506,6)/$C$26</f>
        <v>7.54663207773112</v>
      </c>
      <c r="U427" s="69" t="n">
        <f aca="false">VLOOKUP($R427,$K$6:$Q$506,7)/$C$26</f>
        <v>64.4205959540325</v>
      </c>
      <c r="V427" s="28" t="s">
        <v>545</v>
      </c>
      <c r="W427" s="78" t="n">
        <f aca="false">G427*S427+H427*T427+I427*U427</f>
        <v>0</v>
      </c>
      <c r="X427" s="25"/>
      <c r="Y427" s="25"/>
      <c r="Z427" s="25"/>
    </row>
    <row r="428" customFormat="false" ht="15.75" hidden="false" customHeight="false" outlineLevel="0" collapsed="false">
      <c r="A428" s="25"/>
      <c r="B428" s="25"/>
      <c r="C428" s="25"/>
      <c r="D428" s="25"/>
      <c r="E428" s="25"/>
      <c r="F428" s="28" t="s">
        <v>546</v>
      </c>
      <c r="G428" s="103" t="n">
        <v>0</v>
      </c>
      <c r="H428" s="76" t="n">
        <v>0</v>
      </c>
      <c r="I428" s="77" t="n">
        <v>0</v>
      </c>
      <c r="J428" s="25"/>
      <c r="K428" s="61" t="n">
        <v>422</v>
      </c>
      <c r="L428" s="62" t="n">
        <f aca="false">$B$17+$B$18*EXP(-K428/$B$21)+$B$19*EXP(-K428/$B$22)+$B$20*EXP(-K428/$B$23)</f>
        <v>0.294138190390158</v>
      </c>
      <c r="M428" s="63" t="n">
        <f aca="false">EXP(-K428/$D$9)</f>
        <v>2.94070580862178E-016</v>
      </c>
      <c r="N428" s="63" t="n">
        <f aca="false">EXP(-K428/$D$8)</f>
        <v>0.0208258633786999</v>
      </c>
      <c r="O428" s="64" t="n">
        <f aca="false">(K428*$B$17+$B$18*$B$21*(1-EXP(-K428/$B$21))+$B$19*$B$22*(1-EXP(-K428/$B$22))+$B$20*$B$23*(1-EXP(-K428/$B$23)))*$C$7</f>
        <v>2.74910857425031E-013</v>
      </c>
      <c r="P428" s="64" t="n">
        <f aca="false">$D$9*(1-EXP(-K428/$D$9))*$C$9</f>
        <v>2.36561263728045E-012</v>
      </c>
      <c r="Q428" s="65" t="n">
        <f aca="false">$D$8*(1-EXP(-K428/$D$8))*$C$8</f>
        <v>3.83049256517769E-011</v>
      </c>
      <c r="R428" s="66" t="n">
        <f aca="false">$B$13-K428</f>
        <v>78</v>
      </c>
      <c r="S428" s="67" t="n">
        <f aca="false">VLOOKUP($R428,$K$6:$Q$506,5)/$C$26</f>
        <v>0.234645290765599</v>
      </c>
      <c r="T428" s="68" t="n">
        <f aca="false">VLOOKUP($R428,$K$6:$Q$506,6)/$C$26</f>
        <v>7.545805323712</v>
      </c>
      <c r="U428" s="69" t="n">
        <f aca="false">VLOOKUP($R428,$K$6:$Q$506,7)/$C$26</f>
        <v>63.8627103140008</v>
      </c>
      <c r="V428" s="28" t="s">
        <v>546</v>
      </c>
      <c r="W428" s="78" t="n">
        <f aca="false">G428*S428+H428*T428+I428*U428</f>
        <v>0</v>
      </c>
      <c r="X428" s="25"/>
      <c r="Y428" s="25"/>
      <c r="Z428" s="25"/>
    </row>
    <row r="429" customFormat="false" ht="15.75" hidden="false" customHeight="false" outlineLevel="0" collapsed="false">
      <c r="A429" s="25"/>
      <c r="B429" s="25"/>
      <c r="C429" s="25"/>
      <c r="D429" s="25"/>
      <c r="E429" s="25"/>
      <c r="F429" s="28" t="s">
        <v>547</v>
      </c>
      <c r="G429" s="103" t="n">
        <v>0</v>
      </c>
      <c r="H429" s="76" t="n">
        <v>0</v>
      </c>
      <c r="I429" s="77" t="n">
        <v>0</v>
      </c>
      <c r="J429" s="25"/>
      <c r="K429" s="61" t="n">
        <v>423</v>
      </c>
      <c r="L429" s="62" t="n">
        <f aca="false">$B$17+$B$18*EXP(-K429/$B$21)+$B$19*EXP(-K429/$B$22)+$B$20*EXP(-K429/$B$23)</f>
        <v>0.293943547531116</v>
      </c>
      <c r="M429" s="63" t="n">
        <f aca="false">EXP(-K429/$D$9)</f>
        <v>2.7017612111644E-016</v>
      </c>
      <c r="N429" s="63" t="n">
        <f aca="false">EXP(-K429/$D$8)</f>
        <v>0.020635674173455</v>
      </c>
      <c r="O429" s="64" t="n">
        <f aca="false">(K429*$B$17+$B$18*$B$21*(1-EXP(-K429/$B$21))+$B$19*$B$22*(1-EXP(-K429/$B$22))+$B$20*$B$23*(1-EXP(-K429/$B$23)))*$C$7</f>
        <v>2.75412158968167E-013</v>
      </c>
      <c r="P429" s="64" t="n">
        <f aca="false">$D$9*(1-EXP(-K429/$D$9))*$C$9</f>
        <v>2.36561263728046E-012</v>
      </c>
      <c r="Q429" s="65" t="n">
        <f aca="false">$D$8*(1-EXP(-K429/$D$8))*$C$8</f>
        <v>3.83123657822851E-011</v>
      </c>
      <c r="R429" s="66" t="n">
        <f aca="false">$B$13-K429</f>
        <v>77</v>
      </c>
      <c r="S429" s="67" t="n">
        <f aca="false">VLOOKUP($R429,$K$6:$Q$506,5)/$C$26</f>
        <v>0.232275383345111</v>
      </c>
      <c r="T429" s="68" t="n">
        <f aca="false">VLOOKUP($R429,$K$6:$Q$506,6)/$C$26</f>
        <v>7.54490545131163</v>
      </c>
      <c r="U429" s="69" t="n">
        <f aca="false">VLOOKUP($R429,$K$6:$Q$506,7)/$C$26</f>
        <v>63.2996829070656</v>
      </c>
      <c r="V429" s="28" t="s">
        <v>547</v>
      </c>
      <c r="W429" s="78" t="n">
        <f aca="false">G429*S429+H429*T429+I429*U429</f>
        <v>0</v>
      </c>
      <c r="X429" s="25"/>
      <c r="Y429" s="25"/>
      <c r="Z429" s="25"/>
    </row>
    <row r="430" customFormat="false" ht="15.75" hidden="false" customHeight="false" outlineLevel="0" collapsed="false">
      <c r="A430" s="25"/>
      <c r="B430" s="25"/>
      <c r="C430" s="25"/>
      <c r="D430" s="25"/>
      <c r="E430" s="25"/>
      <c r="F430" s="28" t="s">
        <v>548</v>
      </c>
      <c r="G430" s="103" t="n">
        <v>0</v>
      </c>
      <c r="H430" s="76" t="n">
        <v>0</v>
      </c>
      <c r="I430" s="77" t="n">
        <v>0</v>
      </c>
      <c r="J430" s="25"/>
      <c r="K430" s="61" t="n">
        <v>424</v>
      </c>
      <c r="L430" s="62" t="n">
        <f aca="false">$B$17+$B$18*EXP(-K430/$B$21)+$B$19*EXP(-K430/$B$22)+$B$20*EXP(-K430/$B$23)</f>
        <v>0.293749399362323</v>
      </c>
      <c r="M430" s="63" t="n">
        <f aca="false">EXP(-K430/$D$9)</f>
        <v>2.48223185765517E-016</v>
      </c>
      <c r="N430" s="63" t="n">
        <f aca="false">EXP(-K430/$D$8)</f>
        <v>0.0204472218438025</v>
      </c>
      <c r="O430" s="64" t="n">
        <f aca="false">(K430*$B$17+$B$18*$B$21*(1-EXP(-K430/$B$21))+$B$19*$B$22*(1-EXP(-K430/$B$22))+$B$20*$B$23*(1-EXP(-K430/$B$23)))*$C$7</f>
        <v>2.75913129092306E-013</v>
      </c>
      <c r="P430" s="64" t="n">
        <f aca="false">$D$9*(1-EXP(-K430/$D$9))*$C$9</f>
        <v>2.36561263728046E-012</v>
      </c>
      <c r="Q430" s="65" t="n">
        <f aca="false">$D$8*(1-EXP(-K430/$D$8))*$C$8</f>
        <v>3.83197379668703E-011</v>
      </c>
      <c r="R430" s="66" t="n">
        <f aca="false">$B$13-K430</f>
        <v>76</v>
      </c>
      <c r="S430" s="67" t="n">
        <f aca="false">VLOOKUP($R430,$K$6:$Q$506,5)/$C$26</f>
        <v>0.229897815055248</v>
      </c>
      <c r="T430" s="68" t="n">
        <f aca="false">VLOOKUP($R430,$K$6:$Q$506,6)/$C$26</f>
        <v>7.54392599391774</v>
      </c>
      <c r="U430" s="69" t="n">
        <f aca="false">VLOOKUP($R430,$K$6:$Q$506,7)/$C$26</f>
        <v>62.7314663440043</v>
      </c>
      <c r="V430" s="28" t="s">
        <v>548</v>
      </c>
      <c r="W430" s="78" t="n">
        <f aca="false">G430*S430+H430*T430+I430*U430</f>
        <v>0</v>
      </c>
      <c r="X430" s="25"/>
      <c r="Y430" s="25"/>
      <c r="Z430" s="25"/>
    </row>
    <row r="431" customFormat="false" ht="15.75" hidden="false" customHeight="false" outlineLevel="0" collapsed="false">
      <c r="A431" s="25"/>
      <c r="B431" s="25"/>
      <c r="C431" s="25"/>
      <c r="D431" s="25"/>
      <c r="E431" s="25"/>
      <c r="F431" s="28" t="s">
        <v>549</v>
      </c>
      <c r="G431" s="103" t="n">
        <v>0</v>
      </c>
      <c r="H431" s="76" t="n">
        <v>0</v>
      </c>
      <c r="I431" s="77" t="n">
        <v>0</v>
      </c>
      <c r="J431" s="25"/>
      <c r="K431" s="61" t="n">
        <v>425</v>
      </c>
      <c r="L431" s="62" t="n">
        <f aca="false">$B$17+$B$18*EXP(-K431/$B$21)+$B$19*EXP(-K431/$B$22)+$B$20*EXP(-K431/$B$23)</f>
        <v>0.293555744582518</v>
      </c>
      <c r="M431" s="63" t="n">
        <f aca="false">EXP(-K431/$D$9)</f>
        <v>2.28054017864248E-016</v>
      </c>
      <c r="N431" s="63" t="n">
        <f aca="false">EXP(-K431/$D$8)</f>
        <v>0.0202604905279755</v>
      </c>
      <c r="O431" s="64" t="n">
        <f aca="false">(K431*$B$17+$B$18*$B$21*(1-EXP(-K431/$B$21))+$B$19*$B$22*(1-EXP(-K431/$B$22))+$B$20*$B$23*(1-EXP(-K431/$B$23)))*$C$7</f>
        <v>2.76413768639718E-013</v>
      </c>
      <c r="P431" s="64" t="n">
        <f aca="false">$D$9*(1-EXP(-K431/$D$9))*$C$9</f>
        <v>2.36561263728046E-012</v>
      </c>
      <c r="Q431" s="65" t="n">
        <f aca="false">$D$8*(1-EXP(-K431/$D$8))*$C$8</f>
        <v>3.83270428260389E-011</v>
      </c>
      <c r="R431" s="66" t="n">
        <f aca="false">$B$13-K431</f>
        <v>75</v>
      </c>
      <c r="S431" s="67" t="n">
        <f aca="false">VLOOKUP($R431,$K$6:$Q$506,5)/$C$26</f>
        <v>0.227512437474115</v>
      </c>
      <c r="T431" s="68" t="n">
        <f aca="false">VLOOKUP($R431,$K$6:$Q$506,6)/$C$26</f>
        <v>7.54285991300889</v>
      </c>
      <c r="U431" s="69" t="n">
        <f aca="false">VLOOKUP($R431,$K$6:$Q$506,7)/$C$26</f>
        <v>62.1580127988299</v>
      </c>
      <c r="V431" s="28" t="s">
        <v>549</v>
      </c>
      <c r="W431" s="78" t="n">
        <f aca="false">G431*S431+H431*T431+I431*U431</f>
        <v>0</v>
      </c>
      <c r="X431" s="25"/>
      <c r="Y431" s="25"/>
      <c r="Z431" s="25"/>
    </row>
    <row r="432" customFormat="false" ht="15.75" hidden="false" customHeight="false" outlineLevel="0" collapsed="false">
      <c r="A432" s="25"/>
      <c r="B432" s="25"/>
      <c r="C432" s="25"/>
      <c r="D432" s="25"/>
      <c r="E432" s="25"/>
      <c r="F432" s="28" t="s">
        <v>550</v>
      </c>
      <c r="G432" s="103" t="n">
        <v>0</v>
      </c>
      <c r="H432" s="76" t="n">
        <v>0</v>
      </c>
      <c r="I432" s="77" t="n">
        <v>0</v>
      </c>
      <c r="J432" s="25"/>
      <c r="K432" s="61" t="n">
        <v>426</v>
      </c>
      <c r="L432" s="62" t="n">
        <f aca="false">$B$17+$B$18*EXP(-K432/$B$21)+$B$19*EXP(-K432/$B$22)+$B$20*EXP(-K432/$B$23)</f>
        <v>0.293362581895043</v>
      </c>
      <c r="M432" s="63" t="n">
        <f aca="false">EXP(-K432/$D$9)</f>
        <v>2.09523678876464E-016</v>
      </c>
      <c r="N432" s="63" t="n">
        <f aca="false">EXP(-K432/$D$8)</f>
        <v>0.0200754645090625</v>
      </c>
      <c r="O432" s="64" t="n">
        <f aca="false">(K432*$B$17+$B$18*$B$21*(1-EXP(-K432/$B$21))+$B$19*$B$22*(1-EXP(-K432/$B$22))+$B$20*$B$23*(1-EXP(-K432/$B$23)))*$C$7</f>
        <v>2.76914078450464E-013</v>
      </c>
      <c r="P432" s="64" t="n">
        <f aca="false">$D$9*(1-EXP(-K432/$D$9))*$C$9</f>
        <v>2.36561263728046E-012</v>
      </c>
      <c r="Q432" s="65" t="n">
        <f aca="false">$D$8*(1-EXP(-K432/$D$8))*$C$8</f>
        <v>3.83342809746307E-011</v>
      </c>
      <c r="R432" s="66" t="n">
        <f aca="false">$B$13-K432</f>
        <v>74</v>
      </c>
      <c r="S432" s="67" t="n">
        <f aca="false">VLOOKUP($R432,$K$6:$Q$506,5)/$C$26</f>
        <v>0.225119098224267</v>
      </c>
      <c r="T432" s="68" t="n">
        <f aca="false">VLOOKUP($R432,$K$6:$Q$506,6)/$C$26</f>
        <v>7.5416995475746</v>
      </c>
      <c r="U432" s="69" t="n">
        <f aca="false">VLOOKUP($R432,$K$6:$Q$506,7)/$C$26</f>
        <v>61.5792740047664</v>
      </c>
      <c r="V432" s="28" t="s">
        <v>550</v>
      </c>
      <c r="W432" s="78" t="n">
        <f aca="false">G432*S432+H432*T432+I432*U432</f>
        <v>0</v>
      </c>
      <c r="X432" s="25"/>
      <c r="Y432" s="25"/>
      <c r="Z432" s="25"/>
    </row>
    <row r="433" customFormat="false" ht="15.75" hidden="false" customHeight="false" outlineLevel="0" collapsed="false">
      <c r="A433" s="25"/>
      <c r="B433" s="25"/>
      <c r="C433" s="25"/>
      <c r="D433" s="25"/>
      <c r="E433" s="25"/>
      <c r="F433" s="28" t="s">
        <v>551</v>
      </c>
      <c r="G433" s="103" t="n">
        <v>0</v>
      </c>
      <c r="H433" s="76" t="n">
        <v>0</v>
      </c>
      <c r="I433" s="77" t="n">
        <v>0</v>
      </c>
      <c r="J433" s="25"/>
      <c r="K433" s="61" t="n">
        <v>427</v>
      </c>
      <c r="L433" s="62" t="n">
        <f aca="false">$B$17+$B$18*EXP(-K433/$B$21)+$B$19*EXP(-K433/$B$22)+$B$20*EXP(-K433/$B$23)</f>
        <v>0.293169910007801</v>
      </c>
      <c r="M433" s="63" t="n">
        <f aca="false">EXP(-K433/$D$9)</f>
        <v>1.92499007125846E-016</v>
      </c>
      <c r="N433" s="63" t="n">
        <f aca="false">EXP(-K433/$D$8)</f>
        <v>0.0198921282136844</v>
      </c>
      <c r="O433" s="64" t="n">
        <f aca="false">(K433*$B$17+$B$18*$B$21*(1-EXP(-K433/$B$21))+$B$19*$B$22*(1-EXP(-K433/$B$22))+$B$20*$B$23*(1-EXP(-K433/$B$23)))*$C$7</f>
        <v>2.77414059362393E-013</v>
      </c>
      <c r="P433" s="64" t="n">
        <f aca="false">$D$9*(1-EXP(-K433/$D$9))*$C$9</f>
        <v>2.36561263728046E-012</v>
      </c>
      <c r="Q433" s="65" t="n">
        <f aca="false">$D$8*(1-EXP(-K433/$D$8))*$C$8</f>
        <v>3.83414530218704E-011</v>
      </c>
      <c r="R433" s="66" t="n">
        <f aca="false">$B$13-K433</f>
        <v>73</v>
      </c>
      <c r="S433" s="67" t="n">
        <f aca="false">VLOOKUP($R433,$K$6:$Q$506,5)/$C$26</f>
        <v>0.222717640863286</v>
      </c>
      <c r="T433" s="68" t="n">
        <f aca="false">VLOOKUP($R433,$K$6:$Q$506,6)/$C$26</f>
        <v>7.54043655906229</v>
      </c>
      <c r="U433" s="69" t="n">
        <f aca="false">VLOOKUP($R433,$K$6:$Q$506,7)/$C$26</f>
        <v>60.9952012501857</v>
      </c>
      <c r="V433" s="28" t="s">
        <v>551</v>
      </c>
      <c r="W433" s="78" t="n">
        <f aca="false">G433*S433+H433*T433+I433*U433</f>
        <v>0</v>
      </c>
      <c r="X433" s="25"/>
      <c r="Y433" s="25"/>
      <c r="Z433" s="25"/>
    </row>
    <row r="434" customFormat="false" ht="15.75" hidden="false" customHeight="false" outlineLevel="0" collapsed="false">
      <c r="A434" s="25"/>
      <c r="B434" s="25"/>
      <c r="C434" s="25"/>
      <c r="D434" s="25"/>
      <c r="E434" s="25"/>
      <c r="F434" s="28" t="s">
        <v>552</v>
      </c>
      <c r="G434" s="103" t="n">
        <v>0</v>
      </c>
      <c r="H434" s="76" t="n">
        <v>0</v>
      </c>
      <c r="I434" s="77" t="n">
        <v>0</v>
      </c>
      <c r="J434" s="25"/>
      <c r="K434" s="61" t="n">
        <v>428</v>
      </c>
      <c r="L434" s="62" t="n">
        <f aca="false">$B$17+$B$18*EXP(-K434/$B$21)+$B$19*EXP(-K434/$B$22)+$B$20*EXP(-K434/$B$23)</f>
        <v>0.292977727633208</v>
      </c>
      <c r="M434" s="63" t="n">
        <f aca="false">EXP(-K434/$D$9)</f>
        <v>1.76857660877006E-016</v>
      </c>
      <c r="N434" s="63" t="n">
        <f aca="false">EXP(-K434/$D$8)</f>
        <v>0.0197104662106839</v>
      </c>
      <c r="O434" s="64" t="n">
        <f aca="false">(K434*$B$17+$B$18*$B$21*(1-EXP(-K434/$B$21))+$B$19*$B$22*(1-EXP(-K434/$B$22))+$B$20*$B$23*(1-EXP(-K434/$B$23)))*$C$7</f>
        <v>2.7791371221116E-013</v>
      </c>
      <c r="P434" s="64" t="n">
        <f aca="false">$D$9*(1-EXP(-K434/$D$9))*$C$9</f>
        <v>2.36561263728046E-012</v>
      </c>
      <c r="Q434" s="65" t="n">
        <f aca="false">$D$8*(1-EXP(-K434/$D$8))*$C$8</f>
        <v>3.83485595714191E-011</v>
      </c>
      <c r="R434" s="66" t="n">
        <f aca="false">$B$13-K434</f>
        <v>72</v>
      </c>
      <c r="S434" s="67" t="n">
        <f aca="false">VLOOKUP($R434,$K$6:$Q$506,5)/$C$26</f>
        <v>0.220307904771285</v>
      </c>
      <c r="T434" s="68" t="n">
        <f aca="false">VLOOKUP($R434,$K$6:$Q$506,6)/$C$26</f>
        <v>7.53906187145517</v>
      </c>
      <c r="U434" s="69" t="n">
        <f aca="false">VLOOKUP($R434,$K$6:$Q$506,7)/$C$26</f>
        <v>60.4057453745078</v>
      </c>
      <c r="V434" s="28" t="s">
        <v>552</v>
      </c>
      <c r="W434" s="78" t="n">
        <f aca="false">G434*S434+H434*T434+I434*U434</f>
        <v>0</v>
      </c>
      <c r="X434" s="25"/>
      <c r="Y434" s="25"/>
      <c r="Z434" s="25"/>
    </row>
    <row r="435" customFormat="false" ht="15.75" hidden="false" customHeight="false" outlineLevel="0" collapsed="false">
      <c r="A435" s="25"/>
      <c r="B435" s="25"/>
      <c r="C435" s="25"/>
      <c r="D435" s="25"/>
      <c r="E435" s="25"/>
      <c r="F435" s="28" t="s">
        <v>553</v>
      </c>
      <c r="G435" s="103" t="n">
        <v>0</v>
      </c>
      <c r="H435" s="76" t="n">
        <v>0</v>
      </c>
      <c r="I435" s="77" t="n">
        <v>0</v>
      </c>
      <c r="J435" s="25"/>
      <c r="K435" s="61" t="n">
        <v>429</v>
      </c>
      <c r="L435" s="62" t="n">
        <f aca="false">$B$17+$B$18*EXP(-K435/$B$21)+$B$19*EXP(-K435/$B$22)+$B$20*EXP(-K435/$B$23)</f>
        <v>0.292786033488148</v>
      </c>
      <c r="M435" s="63" t="n">
        <f aca="false">EXP(-K435/$D$9)</f>
        <v>1.62487239170214E-016</v>
      </c>
      <c r="N435" s="63" t="n">
        <f aca="false">EXP(-K435/$D$8)</f>
        <v>0.0195304632098263</v>
      </c>
      <c r="O435" s="64" t="n">
        <f aca="false">(K435*$B$17+$B$18*$B$21*(1-EXP(-K435/$B$21))+$B$19*$B$22*(1-EXP(-K435/$B$22))+$B$20*$B$23*(1-EXP(-K435/$B$23)))*$C$7</f>
        <v>2.78413037830225E-013</v>
      </c>
      <c r="P435" s="64" t="n">
        <f aca="false">$D$9*(1-EXP(-K435/$D$9))*$C$9</f>
        <v>2.36561263728046E-012</v>
      </c>
      <c r="Q435" s="65" t="n">
        <f aca="false">$D$8*(1-EXP(-K435/$D$8))*$C$8</f>
        <v>3.8355601221425E-011</v>
      </c>
      <c r="R435" s="66" t="n">
        <f aca="false">$B$13-K435</f>
        <v>71</v>
      </c>
      <c r="S435" s="67" t="n">
        <f aca="false">VLOOKUP($R435,$K$6:$Q$506,5)/$C$26</f>
        <v>0.217889725035271</v>
      </c>
      <c r="T435" s="68" t="n">
        <f aca="false">VLOOKUP($R435,$K$6:$Q$506,6)/$C$26</f>
        <v>7.53756560605073</v>
      </c>
      <c r="U435" s="69" t="n">
        <f aca="false">VLOOKUP($R435,$K$6:$Q$506,7)/$C$26</f>
        <v>59.8108567640629</v>
      </c>
      <c r="V435" s="28" t="s">
        <v>553</v>
      </c>
      <c r="W435" s="78" t="n">
        <f aca="false">G435*S435+H435*T435+I435*U435</f>
        <v>0</v>
      </c>
      <c r="X435" s="25"/>
      <c r="Y435" s="25"/>
      <c r="Z435" s="25"/>
    </row>
    <row r="436" customFormat="false" ht="15.75" hidden="false" customHeight="false" outlineLevel="0" collapsed="false">
      <c r="A436" s="25"/>
      <c r="B436" s="25"/>
      <c r="C436" s="25"/>
      <c r="D436" s="25"/>
      <c r="E436" s="25"/>
      <c r="F436" s="28" t="s">
        <v>554</v>
      </c>
      <c r="G436" s="103" t="n">
        <v>0</v>
      </c>
      <c r="H436" s="76" t="n">
        <v>0</v>
      </c>
      <c r="I436" s="77" t="n">
        <v>0</v>
      </c>
      <c r="J436" s="25"/>
      <c r="K436" s="61" t="n">
        <v>430</v>
      </c>
      <c r="L436" s="62" t="n">
        <f aca="false">$B$17+$B$18*EXP(-K436/$B$21)+$B$19*EXP(-K436/$B$22)+$B$20*EXP(-K436/$B$23)</f>
        <v>0.292594826293929</v>
      </c>
      <c r="M436" s="63" t="n">
        <f aca="false">EXP(-K436/$D$9)</f>
        <v>1.49284474091961E-016</v>
      </c>
      <c r="N436" s="63" t="n">
        <f aca="false">EXP(-K436/$D$8)</f>
        <v>0.019352104060513</v>
      </c>
      <c r="O436" s="64" t="n">
        <f aca="false">(K436*$B$17+$B$18*$B$21*(1-EXP(-K436/$B$21))+$B$19*$B$22*(1-EXP(-K436/$B$22))+$B$20*$B$23*(1-EXP(-K436/$B$23)))*$C$7</f>
        <v>2.78912037050866E-013</v>
      </c>
      <c r="P436" s="64" t="n">
        <f aca="false">$D$9*(1-EXP(-K436/$D$9))*$C$9</f>
        <v>2.36561263728046E-012</v>
      </c>
      <c r="Q436" s="65" t="n">
        <f aca="false">$D$8*(1-EXP(-K436/$D$8))*$C$8</f>
        <v>3.8362578564574E-011</v>
      </c>
      <c r="R436" s="66" t="n">
        <f aca="false">$B$13-K436</f>
        <v>70</v>
      </c>
      <c r="S436" s="67" t="n">
        <f aca="false">VLOOKUP($R436,$K$6:$Q$506,5)/$C$26</f>
        <v>0.215462932330258</v>
      </c>
      <c r="T436" s="68" t="n">
        <f aca="false">VLOOKUP($R436,$K$6:$Q$506,6)/$C$26</f>
        <v>7.53593701047098</v>
      </c>
      <c r="U436" s="69" t="n">
        <f aca="false">VLOOKUP($R436,$K$6:$Q$506,7)/$C$26</f>
        <v>59.2104853479156</v>
      </c>
      <c r="V436" s="28" t="s">
        <v>554</v>
      </c>
      <c r="W436" s="78" t="n">
        <f aca="false">G436*S436+H436*T436+I436*U436</f>
        <v>0</v>
      </c>
      <c r="X436" s="25"/>
      <c r="Y436" s="25"/>
      <c r="Z436" s="25"/>
    </row>
    <row r="437" customFormat="false" ht="15.75" hidden="false" customHeight="false" outlineLevel="0" collapsed="false">
      <c r="A437" s="25"/>
      <c r="B437" s="25"/>
      <c r="C437" s="25"/>
      <c r="D437" s="25"/>
      <c r="E437" s="25"/>
      <c r="F437" s="28" t="s">
        <v>555</v>
      </c>
      <c r="G437" s="103" t="n">
        <v>0</v>
      </c>
      <c r="H437" s="76" t="n">
        <v>0</v>
      </c>
      <c r="I437" s="77" t="n">
        <v>0</v>
      </c>
      <c r="J437" s="25"/>
      <c r="K437" s="61" t="n">
        <v>431</v>
      </c>
      <c r="L437" s="62" t="n">
        <f aca="false">$B$17+$B$18*EXP(-K437/$B$21)+$B$19*EXP(-K437/$B$22)+$B$20*EXP(-K437/$B$23)</f>
        <v>0.292404104776241</v>
      </c>
      <c r="M437" s="63" t="n">
        <f aca="false">EXP(-K437/$D$9)</f>
        <v>1.3715448867691E-016</v>
      </c>
      <c r="N437" s="63" t="n">
        <f aca="false">EXP(-K437/$D$8)</f>
        <v>0.0191753737505058</v>
      </c>
      <c r="O437" s="64" t="n">
        <f aca="false">(K437*$B$17+$B$18*$B$21*(1-EXP(-K437/$B$21))+$B$19*$B$22*(1-EXP(-K437/$B$22))+$B$20*$B$23*(1-EXP(-K437/$B$23)))*$C$7</f>
        <v>2.79410710702184E-013</v>
      </c>
      <c r="P437" s="64" t="n">
        <f aca="false">$D$9*(1-EXP(-K437/$D$9))*$C$9</f>
        <v>2.36561263728046E-012</v>
      </c>
      <c r="Q437" s="65" t="n">
        <f aca="false">$D$8*(1-EXP(-K437/$D$8))*$C$8</f>
        <v>3.8369492188139E-011</v>
      </c>
      <c r="R437" s="66" t="n">
        <f aca="false">$B$13-K437</f>
        <v>69</v>
      </c>
      <c r="S437" s="67" t="n">
        <f aca="false">VLOOKUP($R437,$K$6:$Q$506,5)/$C$26</f>
        <v>0.213027352797027</v>
      </c>
      <c r="T437" s="68" t="n">
        <f aca="false">VLOOKUP($R437,$K$6:$Q$506,6)/$C$26</f>
        <v>7.53416438139425</v>
      </c>
      <c r="U437" s="69" t="n">
        <f aca="false">VLOOKUP($R437,$K$6:$Q$506,7)/$C$26</f>
        <v>58.6045805936507</v>
      </c>
      <c r="V437" s="28" t="s">
        <v>555</v>
      </c>
      <c r="W437" s="78" t="n">
        <f aca="false">G437*S437+H437*T437+I437*U437</f>
        <v>0</v>
      </c>
      <c r="X437" s="25"/>
      <c r="Y437" s="25"/>
      <c r="Z437" s="25"/>
    </row>
    <row r="438" customFormat="false" ht="15.75" hidden="false" customHeight="false" outlineLevel="0" collapsed="false">
      <c r="A438" s="25"/>
      <c r="B438" s="25"/>
      <c r="C438" s="25"/>
      <c r="D438" s="25"/>
      <c r="E438" s="25"/>
      <c r="F438" s="28" t="s">
        <v>556</v>
      </c>
      <c r="G438" s="103" t="n">
        <v>0</v>
      </c>
      <c r="H438" s="76" t="n">
        <v>0</v>
      </c>
      <c r="I438" s="77" t="n">
        <v>0</v>
      </c>
      <c r="J438" s="25"/>
      <c r="K438" s="61" t="n">
        <v>432</v>
      </c>
      <c r="L438" s="62" t="n">
        <f aca="false">$B$17+$B$18*EXP(-K438/$B$21)+$B$19*EXP(-K438/$B$22)+$B$20*EXP(-K438/$B$23)</f>
        <v>0.292213867665114</v>
      </c>
      <c r="M438" s="63" t="n">
        <f aca="false">EXP(-K438/$D$9)</f>
        <v>1.26010115108399E-016</v>
      </c>
      <c r="N438" s="63" t="n">
        <f aca="false">EXP(-K438/$D$8)</f>
        <v>0.0190002574046638</v>
      </c>
      <c r="O438" s="64" t="n">
        <f aca="false">(K438*$B$17+$B$18*$B$21*(1-EXP(-K438/$B$21))+$B$19*$B$22*(1-EXP(-K438/$B$22))+$B$20*$B$23*(1-EXP(-K438/$B$23)))*$C$7</f>
        <v>2.79909059611111E-013</v>
      </c>
      <c r="P438" s="64" t="n">
        <f aca="false">$D$9*(1-EXP(-K438/$D$9))*$C$9</f>
        <v>2.36561263728046E-012</v>
      </c>
      <c r="Q438" s="65" t="n">
        <f aca="false">$D$8*(1-EXP(-K438/$D$8))*$C$8</f>
        <v>3.83763426740302E-011</v>
      </c>
      <c r="R438" s="66" t="n">
        <f aca="false">$B$13-K438</f>
        <v>68</v>
      </c>
      <c r="S438" s="67" t="n">
        <f aca="false">VLOOKUP($R438,$K$6:$Q$506,5)/$C$26</f>
        <v>0.210582807916437</v>
      </c>
      <c r="T438" s="68" t="n">
        <f aca="false">VLOOKUP($R438,$K$6:$Q$506,6)/$C$26</f>
        <v>7.53223498045352</v>
      </c>
      <c r="U438" s="69" t="n">
        <f aca="false">VLOOKUP($R438,$K$6:$Q$506,7)/$C$26</f>
        <v>57.9930915031193</v>
      </c>
      <c r="V438" s="28" t="s">
        <v>556</v>
      </c>
      <c r="W438" s="78" t="n">
        <f aca="false">G438*S438+H438*T438+I438*U438</f>
        <v>0</v>
      </c>
      <c r="X438" s="25"/>
      <c r="Y438" s="25"/>
      <c r="Z438" s="25"/>
    </row>
    <row r="439" customFormat="false" ht="15.75" hidden="false" customHeight="false" outlineLevel="0" collapsed="false">
      <c r="A439" s="25"/>
      <c r="B439" s="25"/>
      <c r="C439" s="25"/>
      <c r="D439" s="25"/>
      <c r="E439" s="25"/>
      <c r="F439" s="28" t="s">
        <v>557</v>
      </c>
      <c r="G439" s="103" t="n">
        <v>0</v>
      </c>
      <c r="H439" s="76" t="n">
        <v>0</v>
      </c>
      <c r="I439" s="77" t="n">
        <v>0</v>
      </c>
      <c r="J439" s="25"/>
      <c r="K439" s="61" t="n">
        <v>433</v>
      </c>
      <c r="L439" s="62" t="n">
        <f aca="false">$B$17+$B$18*EXP(-K439/$B$21)+$B$19*EXP(-K439/$B$22)+$B$20*EXP(-K439/$B$23)</f>
        <v>0.292024113694874</v>
      </c>
      <c r="M439" s="63" t="n">
        <f aca="false">EXP(-K439/$D$9)</f>
        <v>1.15771268317993E-016</v>
      </c>
      <c r="N439" s="63" t="n">
        <f aca="false">EXP(-K439/$D$8)</f>
        <v>0.0188267402836912</v>
      </c>
      <c r="O439" s="64" t="n">
        <f aca="false">(K439*$B$17+$B$18*$B$21*(1-EXP(-K439/$B$21))+$B$19*$B$22*(1-EXP(-K439/$B$22))+$B$20*$B$23*(1-EXP(-K439/$B$23)))*$C$7</f>
        <v>2.80407084602419E-013</v>
      </c>
      <c r="P439" s="64" t="n">
        <f aca="false">$D$9*(1-EXP(-K439/$D$9))*$C$9</f>
        <v>2.36561263728046E-012</v>
      </c>
      <c r="Q439" s="65" t="n">
        <f aca="false">$D$8*(1-EXP(-K439/$D$8))*$C$8</f>
        <v>3.83831305988431E-011</v>
      </c>
      <c r="R439" s="66" t="n">
        <f aca="false">$B$13-K439</f>
        <v>67</v>
      </c>
      <c r="S439" s="67" t="n">
        <f aca="false">VLOOKUP($R439,$K$6:$Q$506,5)/$C$26</f>
        <v>0.208129114380175</v>
      </c>
      <c r="T439" s="68" t="n">
        <f aca="false">VLOOKUP($R439,$K$6:$Q$506,6)/$C$26</f>
        <v>7.53013494269661</v>
      </c>
      <c r="U439" s="69" t="n">
        <f aca="false">VLOOKUP($R439,$K$6:$Q$506,7)/$C$26</f>
        <v>57.3759666081473</v>
      </c>
      <c r="V439" s="28" t="s">
        <v>557</v>
      </c>
      <c r="W439" s="78" t="n">
        <f aca="false">G439*S439+H439*T439+I439*U439</f>
        <v>0</v>
      </c>
      <c r="X439" s="25"/>
      <c r="Y439" s="25"/>
      <c r="Z439" s="25"/>
    </row>
    <row r="440" customFormat="false" ht="15.75" hidden="false" customHeight="false" outlineLevel="0" collapsed="false">
      <c r="A440" s="25"/>
      <c r="B440" s="25"/>
      <c r="C440" s="25"/>
      <c r="D440" s="25"/>
      <c r="E440" s="25"/>
      <c r="F440" s="28" t="s">
        <v>558</v>
      </c>
      <c r="G440" s="103" t="n">
        <v>0</v>
      </c>
      <c r="H440" s="76" t="n">
        <v>0</v>
      </c>
      <c r="I440" s="77" t="n">
        <v>0</v>
      </c>
      <c r="J440" s="25"/>
      <c r="K440" s="61" t="n">
        <v>434</v>
      </c>
      <c r="L440" s="62" t="n">
        <f aca="false">$B$17+$B$18*EXP(-K440/$B$21)+$B$19*EXP(-K440/$B$22)+$B$20*EXP(-K440/$B$23)</f>
        <v>0.291834841604109</v>
      </c>
      <c r="M440" s="63" t="n">
        <f aca="false">EXP(-K440/$D$9)</f>
        <v>1.06364370482696E-016</v>
      </c>
      <c r="N440" s="63" t="n">
        <f aca="false">EXP(-K440/$D$8)</f>
        <v>0.0186548077828966</v>
      </c>
      <c r="O440" s="64" t="n">
        <f aca="false">(K440*$B$17+$B$18*$B$21*(1-EXP(-K440/$B$21))+$B$19*$B$22*(1-EXP(-K440/$B$22))+$B$20*$B$23*(1-EXP(-K440/$B$23)))*$C$7</f>
        <v>2.80904786498724E-013</v>
      </c>
      <c r="P440" s="64" t="n">
        <f aca="false">$D$9*(1-EXP(-K440/$D$9))*$C$9</f>
        <v>2.36561263728046E-012</v>
      </c>
      <c r="Q440" s="65" t="n">
        <f aca="false">$D$8*(1-EXP(-K440/$D$8))*$C$8</f>
        <v>3.83898565339079E-011</v>
      </c>
      <c r="R440" s="66" t="n">
        <f aca="false">$B$13-K440</f>
        <v>66</v>
      </c>
      <c r="S440" s="67" t="n">
        <f aca="false">VLOOKUP($R440,$K$6:$Q$506,5)/$C$26</f>
        <v>0.205666083957807</v>
      </c>
      <c r="T440" s="68" t="n">
        <f aca="false">VLOOKUP($R440,$K$6:$Q$506,6)/$C$26</f>
        <v>7.52784917695073</v>
      </c>
      <c r="U440" s="69" t="n">
        <f aca="false">VLOOKUP($R440,$K$6:$Q$506,7)/$C$26</f>
        <v>56.7531539662024</v>
      </c>
      <c r="V440" s="28" t="s">
        <v>558</v>
      </c>
      <c r="W440" s="78" t="n">
        <f aca="false">G440*S440+H440*T440+I440*U440</f>
        <v>0</v>
      </c>
      <c r="X440" s="25"/>
      <c r="Y440" s="25"/>
      <c r="Z440" s="25"/>
    </row>
    <row r="441" customFormat="false" ht="15.75" hidden="false" customHeight="false" outlineLevel="0" collapsed="false">
      <c r="A441" s="25"/>
      <c r="B441" s="25"/>
      <c r="C441" s="25"/>
      <c r="D441" s="25"/>
      <c r="E441" s="25"/>
      <c r="F441" s="28" t="s">
        <v>559</v>
      </c>
      <c r="G441" s="103" t="n">
        <v>0</v>
      </c>
      <c r="H441" s="76" t="n">
        <v>0</v>
      </c>
      <c r="I441" s="77" t="n">
        <v>0</v>
      </c>
      <c r="J441" s="25"/>
      <c r="K441" s="61" t="n">
        <v>435</v>
      </c>
      <c r="L441" s="62" t="n">
        <f aca="false">$B$17+$B$18*EXP(-K441/$B$21)+$B$19*EXP(-K441/$B$22)+$B$20*EXP(-K441/$B$23)</f>
        <v>0.291646050135623</v>
      </c>
      <c r="M441" s="63" t="n">
        <f aca="false">EXP(-K441/$D$9)</f>
        <v>9.7721822284137E-017</v>
      </c>
      <c r="N441" s="63" t="n">
        <f aca="false">EXP(-K441/$D$8)</f>
        <v>0.0184844454309639</v>
      </c>
      <c r="O441" s="64" t="n">
        <f aca="false">(K441*$B$17+$B$18*$B$21*(1-EXP(-K441/$B$21))+$B$19*$B$22*(1-EXP(-K441/$B$22))+$B$20*$B$23*(1-EXP(-K441/$B$23)))*$C$7</f>
        <v>2.81402166120496E-013</v>
      </c>
      <c r="P441" s="64" t="n">
        <f aca="false">$D$9*(1-EXP(-K441/$D$9))*$C$9</f>
        <v>2.36561263728046E-012</v>
      </c>
      <c r="Q441" s="65" t="n">
        <f aca="false">$D$8*(1-EXP(-K441/$D$8))*$C$8</f>
        <v>3.83965210453371E-011</v>
      </c>
      <c r="R441" s="66" t="n">
        <f aca="false">$B$13-K441</f>
        <v>65</v>
      </c>
      <c r="S441" s="67" t="n">
        <f aca="false">VLOOKUP($R441,$K$6:$Q$506,5)/$C$26</f>
        <v>0.203193523360029</v>
      </c>
      <c r="T441" s="68" t="n">
        <f aca="false">VLOOKUP($R441,$K$6:$Q$506,6)/$C$26</f>
        <v>7.52536125737504</v>
      </c>
      <c r="U441" s="69" t="n">
        <f aca="false">VLOOKUP($R441,$K$6:$Q$506,7)/$C$26</f>
        <v>56.1246011560231</v>
      </c>
      <c r="V441" s="28" t="s">
        <v>559</v>
      </c>
      <c r="W441" s="78" t="n">
        <f aca="false">G441*S441+H441*T441+I441*U441</f>
        <v>0</v>
      </c>
      <c r="X441" s="25"/>
      <c r="Y441" s="25"/>
      <c r="Z441" s="25"/>
    </row>
    <row r="442" customFormat="false" ht="15.75" hidden="false" customHeight="false" outlineLevel="0" collapsed="false">
      <c r="A442" s="25"/>
      <c r="B442" s="25"/>
      <c r="C442" s="25"/>
      <c r="D442" s="25"/>
      <c r="E442" s="25"/>
      <c r="F442" s="28" t="s">
        <v>560</v>
      </c>
      <c r="G442" s="103" t="n">
        <v>0</v>
      </c>
      <c r="H442" s="76" t="n">
        <v>0</v>
      </c>
      <c r="I442" s="77" t="n">
        <v>0</v>
      </c>
      <c r="J442" s="25"/>
      <c r="K442" s="61" t="n">
        <v>436</v>
      </c>
      <c r="L442" s="62" t="n">
        <f aca="false">$B$17+$B$18*EXP(-K442/$B$21)+$B$19*EXP(-K442/$B$22)+$B$20*EXP(-K442/$B$23)</f>
        <v>0.291457738036403</v>
      </c>
      <c r="M442" s="63" t="n">
        <f aca="false">EXP(-K442/$D$9)</f>
        <v>8.97815171301759E-017</v>
      </c>
      <c r="N442" s="63" t="n">
        <f aca="false">EXP(-K442/$D$8)</f>
        <v>0.0183156388887342</v>
      </c>
      <c r="O442" s="64" t="n">
        <f aca="false">(K442*$B$17+$B$18*$B$21*(1-EXP(-K442/$B$21))+$B$19*$B$22*(1-EXP(-K442/$B$22))+$B$20*$B$23*(1-EXP(-K442/$B$23)))*$C$7</f>
        <v>2.81899224286066E-013</v>
      </c>
      <c r="P442" s="64" t="n">
        <f aca="false">$D$9*(1-EXP(-K442/$D$9))*$C$9</f>
        <v>2.36561263728046E-012</v>
      </c>
      <c r="Q442" s="65" t="n">
        <f aca="false">$D$8*(1-EXP(-K442/$D$8))*$C$8</f>
        <v>3.84031246940731E-011</v>
      </c>
      <c r="R442" s="66" t="n">
        <f aca="false">$B$13-K442</f>
        <v>64</v>
      </c>
      <c r="S442" s="67" t="n">
        <f aca="false">VLOOKUP($R442,$K$6:$Q$506,5)/$C$26</f>
        <v>0.200711234097951</v>
      </c>
      <c r="T442" s="68" t="n">
        <f aca="false">VLOOKUP($R442,$K$6:$Q$506,6)/$C$26</f>
        <v>7.52265330542231</v>
      </c>
      <c r="U442" s="69" t="n">
        <f aca="false">VLOOKUP($R442,$K$6:$Q$506,7)/$C$26</f>
        <v>55.4902552732057</v>
      </c>
      <c r="V442" s="28" t="s">
        <v>560</v>
      </c>
      <c r="W442" s="78" t="n">
        <f aca="false">G442*S442+H442*T442+I442*U442</f>
        <v>0</v>
      </c>
      <c r="X442" s="25"/>
      <c r="Y442" s="25"/>
      <c r="Z442" s="25"/>
    </row>
    <row r="443" customFormat="false" ht="15.75" hidden="false" customHeight="false" outlineLevel="0" collapsed="false">
      <c r="A443" s="25"/>
      <c r="B443" s="25"/>
      <c r="C443" s="25"/>
      <c r="D443" s="25"/>
      <c r="E443" s="25"/>
      <c r="F443" s="28" t="s">
        <v>561</v>
      </c>
      <c r="G443" s="103" t="n">
        <v>0</v>
      </c>
      <c r="H443" s="76" t="n">
        <v>0</v>
      </c>
      <c r="I443" s="77" t="n">
        <v>0</v>
      </c>
      <c r="J443" s="25"/>
      <c r="K443" s="61" t="n">
        <v>437</v>
      </c>
      <c r="L443" s="62" t="n">
        <f aca="false">$B$17+$B$18*EXP(-K443/$B$21)+$B$19*EXP(-K443/$B$22)+$B$20*EXP(-K443/$B$23)</f>
        <v>0.291269904057577</v>
      </c>
      <c r="M443" s="63" t="n">
        <f aca="false">EXP(-K443/$D$9)</f>
        <v>8.24863948480069E-017</v>
      </c>
      <c r="N443" s="63" t="n">
        <f aca="false">EXP(-K443/$D$8)</f>
        <v>0.0181483739479989</v>
      </c>
      <c r="O443" s="64" t="n">
        <f aca="false">(K443*$B$17+$B$18*$B$21*(1-EXP(-K443/$B$21))+$B$19*$B$22*(1-EXP(-K443/$B$22))+$B$20*$B$23*(1-EXP(-K443/$B$23)))*$C$7</f>
        <v>2.8239596181163E-013</v>
      </c>
      <c r="P443" s="64" t="n">
        <f aca="false">$D$9*(1-EXP(-K443/$D$9))*$C$9</f>
        <v>2.36561263728046E-012</v>
      </c>
      <c r="Q443" s="65" t="n">
        <f aca="false">$D$8*(1-EXP(-K443/$D$8))*$C$8</f>
        <v>3.84096680359358E-011</v>
      </c>
      <c r="R443" s="66" t="n">
        <f aca="false">$B$13-K443</f>
        <v>63</v>
      </c>
      <c r="S443" s="67" t="n">
        <f aca="false">VLOOKUP($R443,$K$6:$Q$506,5)/$C$26</f>
        <v>0.19821901233829</v>
      </c>
      <c r="T443" s="68" t="n">
        <f aca="false">VLOOKUP($R443,$K$6:$Q$506,6)/$C$26</f>
        <v>7.51970586136101</v>
      </c>
      <c r="U443" s="69" t="n">
        <f aca="false">VLOOKUP($R443,$K$6:$Q$506,7)/$C$26</f>
        <v>54.8500629257519</v>
      </c>
      <c r="V443" s="28" t="s">
        <v>561</v>
      </c>
      <c r="W443" s="78" t="n">
        <f aca="false">G443*S443+H443*T443+I443*U443</f>
        <v>0</v>
      </c>
      <c r="X443" s="25"/>
      <c r="Y443" s="25"/>
      <c r="Z443" s="25"/>
    </row>
    <row r="444" customFormat="false" ht="15.75" hidden="false" customHeight="false" outlineLevel="0" collapsed="false">
      <c r="A444" s="25"/>
      <c r="B444" s="25"/>
      <c r="C444" s="25"/>
      <c r="D444" s="25"/>
      <c r="E444" s="25"/>
      <c r="F444" s="28" t="s">
        <v>562</v>
      </c>
      <c r="G444" s="103" t="n">
        <v>0</v>
      </c>
      <c r="H444" s="76" t="n">
        <v>0</v>
      </c>
      <c r="I444" s="77" t="n">
        <v>0</v>
      </c>
      <c r="J444" s="25"/>
      <c r="K444" s="61" t="n">
        <v>438</v>
      </c>
      <c r="L444" s="62" t="n">
        <f aca="false">$B$17+$B$18*EXP(-K444/$B$21)+$B$19*EXP(-K444/$B$22)+$B$20*EXP(-K444/$B$23)</f>
        <v>0.291082546954382</v>
      </c>
      <c r="M444" s="63" t="n">
        <f aca="false">EXP(-K444/$D$9)</f>
        <v>7.57840316415681E-017</v>
      </c>
      <c r="N444" s="63" t="n">
        <f aca="false">EXP(-K444/$D$8)</f>
        <v>0.0179826365303038</v>
      </c>
      <c r="O444" s="64" t="n">
        <f aca="false">(K444*$B$17+$B$18*$B$21*(1-EXP(-K444/$B$21))+$B$19*$B$22*(1-EXP(-K444/$B$22))+$B$20*$B$23*(1-EXP(-K444/$B$23)))*$C$7</f>
        <v>2.8289237951126E-013</v>
      </c>
      <c r="P444" s="64" t="n">
        <f aca="false">$D$9*(1-EXP(-K444/$D$9))*$C$9</f>
        <v>2.36561263728046E-012</v>
      </c>
      <c r="Q444" s="65" t="n">
        <f aca="false">$D$8*(1-EXP(-K444/$D$8))*$C$8</f>
        <v>3.8416151621669E-011</v>
      </c>
      <c r="R444" s="66" t="n">
        <f aca="false">$B$13-K444</f>
        <v>62</v>
      </c>
      <c r="S444" s="67" t="n">
        <f aca="false">VLOOKUP($R444,$K$6:$Q$506,5)/$C$26</f>
        <v>0.19571664875428</v>
      </c>
      <c r="T444" s="68" t="n">
        <f aca="false">VLOOKUP($R444,$K$6:$Q$506,6)/$C$26</f>
        <v>7.51649774443498</v>
      </c>
      <c r="U444" s="69" t="n">
        <f aca="false">VLOOKUP($R444,$K$6:$Q$506,7)/$C$26</f>
        <v>54.2039702295746</v>
      </c>
      <c r="V444" s="28" t="s">
        <v>562</v>
      </c>
      <c r="W444" s="78" t="n">
        <f aca="false">G444*S444+H444*T444+I444*U444</f>
        <v>0</v>
      </c>
      <c r="X444" s="25"/>
      <c r="Y444" s="25"/>
      <c r="Z444" s="25"/>
    </row>
    <row r="445" customFormat="false" ht="15.75" hidden="false" customHeight="false" outlineLevel="0" collapsed="false">
      <c r="A445" s="25"/>
      <c r="B445" s="25"/>
      <c r="C445" s="25"/>
      <c r="D445" s="25"/>
      <c r="E445" s="25"/>
      <c r="F445" s="28" t="s">
        <v>563</v>
      </c>
      <c r="G445" s="103" t="n">
        <v>0</v>
      </c>
      <c r="H445" s="76" t="n">
        <v>0</v>
      </c>
      <c r="I445" s="77" t="n">
        <v>0</v>
      </c>
      <c r="J445" s="25"/>
      <c r="K445" s="61" t="n">
        <v>439</v>
      </c>
      <c r="L445" s="62" t="n">
        <f aca="false">$B$17+$B$18*EXP(-K445/$B$21)+$B$19*EXP(-K445/$B$22)+$B$20*EXP(-K445/$B$23)</f>
        <v>0.290895665486124</v>
      </c>
      <c r="M445" s="63" t="n">
        <f aca="false">EXP(-K445/$D$9)</f>
        <v>6.96262633666189E-017</v>
      </c>
      <c r="N445" s="63" t="n">
        <f aca="false">EXP(-K445/$D$8)</f>
        <v>0.0178184126857642</v>
      </c>
      <c r="O445" s="64" t="n">
        <f aca="false">(K445*$B$17+$B$18*$B$21*(1-EXP(-K445/$B$21))+$B$19*$B$22*(1-EXP(-K445/$B$22))+$B$20*$B$23*(1-EXP(-K445/$B$23)))*$C$7</f>
        <v>2.83388478196909E-013</v>
      </c>
      <c r="P445" s="64" t="n">
        <f aca="false">$D$9*(1-EXP(-K445/$D$9))*$C$9</f>
        <v>2.36561263728046E-012</v>
      </c>
      <c r="Q445" s="65" t="n">
        <f aca="false">$D$8*(1-EXP(-K445/$D$8))*$C$8</f>
        <v>3.8422575996987E-011</v>
      </c>
      <c r="R445" s="66" t="n">
        <f aca="false">$B$13-K445</f>
        <v>61</v>
      </c>
      <c r="S445" s="67" t="n">
        <f aca="false">VLOOKUP($R445,$K$6:$Q$506,5)/$C$26</f>
        <v>0.19320392837213</v>
      </c>
      <c r="T445" s="68" t="n">
        <f aca="false">VLOOKUP($R445,$K$6:$Q$506,6)/$C$26</f>
        <v>7.5130059006554</v>
      </c>
      <c r="U445" s="69" t="n">
        <f aca="false">VLOOKUP($R445,$K$6:$Q$506,7)/$C$26</f>
        <v>53.551922803963</v>
      </c>
      <c r="V445" s="28" t="s">
        <v>563</v>
      </c>
      <c r="W445" s="78" t="n">
        <f aca="false">G445*S445+H445*T445+I445*U445</f>
        <v>0</v>
      </c>
      <c r="X445" s="25"/>
      <c r="Y445" s="25"/>
      <c r="Z445" s="25"/>
    </row>
    <row r="446" customFormat="false" ht="15.75" hidden="false" customHeight="false" outlineLevel="0" collapsed="false">
      <c r="A446" s="25"/>
      <c r="B446" s="25"/>
      <c r="C446" s="25"/>
      <c r="D446" s="25"/>
      <c r="E446" s="25"/>
      <c r="F446" s="28" t="s">
        <v>564</v>
      </c>
      <c r="G446" s="103" t="n">
        <v>0</v>
      </c>
      <c r="H446" s="76" t="n">
        <v>0</v>
      </c>
      <c r="I446" s="77" t="n">
        <v>0</v>
      </c>
      <c r="J446" s="25"/>
      <c r="K446" s="61" t="n">
        <v>440</v>
      </c>
      <c r="L446" s="62" t="n">
        <f aca="false">$B$17+$B$18*EXP(-K446/$B$21)+$B$19*EXP(-K446/$B$22)+$B$20*EXP(-K446/$B$23)</f>
        <v>0.290709258416146</v>
      </c>
      <c r="M446" s="63" t="n">
        <f aca="false">EXP(-K446/$D$9)</f>
        <v>6.39688394162798E-017</v>
      </c>
      <c r="N446" s="63" t="n">
        <f aca="false">EXP(-K446/$D$8)</f>
        <v>0.0176556885918908</v>
      </c>
      <c r="O446" s="64" t="n">
        <f aca="false">(K446*$B$17+$B$18*$B$21*(1-EXP(-K446/$B$21))+$B$19*$B$22*(1-EXP(-K446/$B$22))+$B$20*$B$23*(1-EXP(-K446/$B$23)))*$C$7</f>
        <v>2.83884258678419E-013</v>
      </c>
      <c r="P446" s="64" t="n">
        <f aca="false">$D$9*(1-EXP(-K446/$D$9))*$C$9</f>
        <v>2.36561263728046E-012</v>
      </c>
      <c r="Q446" s="65" t="n">
        <f aca="false">$D$8*(1-EXP(-K446/$D$8))*$C$8</f>
        <v>3.84289417026204E-011</v>
      </c>
      <c r="R446" s="66" t="n">
        <f aca="false">$B$13-K446</f>
        <v>60</v>
      </c>
      <c r="S446" s="67" t="n">
        <f aca="false">VLOOKUP($R446,$K$6:$Q$506,5)/$C$26</f>
        <v>0.190680630412817</v>
      </c>
      <c r="T446" s="68" t="n">
        <f aca="false">VLOOKUP($R446,$K$6:$Q$506,6)/$C$26</f>
        <v>7.50920523713155</v>
      </c>
      <c r="U446" s="69" t="n">
        <f aca="false">VLOOKUP($R446,$K$6:$Q$506,7)/$C$26</f>
        <v>52.8938657670046</v>
      </c>
      <c r="V446" s="28" t="s">
        <v>564</v>
      </c>
      <c r="W446" s="78" t="n">
        <f aca="false">G446*S446+H446*T446+I446*U446</f>
        <v>0</v>
      </c>
      <c r="X446" s="25"/>
      <c r="Y446" s="25"/>
      <c r="Z446" s="25"/>
    </row>
    <row r="447" customFormat="false" ht="15.75" hidden="false" customHeight="false" outlineLevel="0" collapsed="false">
      <c r="A447" s="25"/>
      <c r="B447" s="25"/>
      <c r="C447" s="25"/>
      <c r="D447" s="25"/>
      <c r="E447" s="25"/>
      <c r="F447" s="28" t="s">
        <v>565</v>
      </c>
      <c r="G447" s="103" t="n">
        <v>0</v>
      </c>
      <c r="H447" s="76" t="n">
        <v>0</v>
      </c>
      <c r="I447" s="77" t="n">
        <v>0</v>
      </c>
      <c r="J447" s="25"/>
      <c r="K447" s="61" t="n">
        <v>441</v>
      </c>
      <c r="L447" s="62" t="n">
        <f aca="false">$B$17+$B$18*EXP(-K447/$B$21)+$B$19*EXP(-K447/$B$22)+$B$20*EXP(-K447/$B$23)</f>
        <v>0.29052332451179</v>
      </c>
      <c r="M447" s="63" t="n">
        <f aca="false">EXP(-K447/$D$9)</f>
        <v>5.87711047298234E-017</v>
      </c>
      <c r="N447" s="63" t="n">
        <f aca="false">EXP(-K447/$D$8)</f>
        <v>0.017494450552426</v>
      </c>
      <c r="O447" s="64" t="n">
        <f aca="false">(K447*$B$17+$B$18*$B$21*(1-EXP(-K447/$B$21))+$B$19*$B$22*(1-EXP(-K447/$B$22))+$B$20*$B$23*(1-EXP(-K447/$B$23)))*$C$7</f>
        <v>2.84379721763526E-013</v>
      </c>
      <c r="P447" s="64" t="n">
        <f aca="false">$D$9*(1-EXP(-K447/$D$9))*$C$9</f>
        <v>2.36561263728046E-012</v>
      </c>
      <c r="Q447" s="65" t="n">
        <f aca="false">$D$8*(1-EXP(-K447/$D$8))*$C$8</f>
        <v>3.84352492743617E-011</v>
      </c>
      <c r="R447" s="66" t="n">
        <f aca="false">$B$13-K447</f>
        <v>59</v>
      </c>
      <c r="S447" s="67" t="n">
        <f aca="false">VLOOKUP($R447,$K$6:$Q$506,5)/$C$26</f>
        <v>0.188146528128977</v>
      </c>
      <c r="T447" s="68" t="n">
        <f aca="false">VLOOKUP($R447,$K$6:$Q$506,6)/$C$26</f>
        <v>7.50506844174971</v>
      </c>
      <c r="U447" s="69" t="n">
        <f aca="false">VLOOKUP($R447,$K$6:$Q$506,7)/$C$26</f>
        <v>52.2297437309668</v>
      </c>
      <c r="V447" s="28" t="s">
        <v>565</v>
      </c>
      <c r="W447" s="78" t="n">
        <f aca="false">G447*S447+H447*T447+I447*U447</f>
        <v>0</v>
      </c>
      <c r="X447" s="25"/>
      <c r="Y447" s="25"/>
      <c r="Z447" s="25"/>
    </row>
    <row r="448" customFormat="false" ht="15.75" hidden="false" customHeight="false" outlineLevel="0" collapsed="false">
      <c r="A448" s="25"/>
      <c r="B448" s="25"/>
      <c r="C448" s="25"/>
      <c r="D448" s="25"/>
      <c r="E448" s="25"/>
      <c r="F448" s="28" t="s">
        <v>566</v>
      </c>
      <c r="G448" s="103" t="n">
        <v>0</v>
      </c>
      <c r="H448" s="76" t="n">
        <v>0</v>
      </c>
      <c r="I448" s="77" t="n">
        <v>0</v>
      </c>
      <c r="J448" s="25"/>
      <c r="K448" s="61" t="n">
        <v>442</v>
      </c>
      <c r="L448" s="62" t="n">
        <f aca="false">$B$17+$B$18*EXP(-K448/$B$21)+$B$19*EXP(-K448/$B$22)+$B$20*EXP(-K448/$B$23)</f>
        <v>0.290337862544367</v>
      </c>
      <c r="M448" s="63" t="n">
        <f aca="false">EXP(-K448/$D$9)</f>
        <v>5.39957076395672E-017</v>
      </c>
      <c r="N448" s="63" t="n">
        <f aca="false">EXP(-K448/$D$8)</f>
        <v>0.0173346849961915</v>
      </c>
      <c r="O448" s="64" t="n">
        <f aca="false">(K448*$B$17+$B$18*$B$21*(1-EXP(-K448/$B$21))+$B$19*$B$22*(1-EXP(-K448/$B$22))+$B$20*$B$23*(1-EXP(-K448/$B$23)))*$C$7</f>
        <v>2.84874868257868E-013</v>
      </c>
      <c r="P448" s="64" t="n">
        <f aca="false">$D$9*(1-EXP(-K448/$D$9))*$C$9</f>
        <v>2.36561263728046E-012</v>
      </c>
      <c r="Q448" s="65" t="n">
        <f aca="false">$D$8*(1-EXP(-K448/$D$8))*$C$8</f>
        <v>3.84414992431102E-011</v>
      </c>
      <c r="R448" s="66" t="n">
        <f aca="false">$B$13-K448</f>
        <v>58</v>
      </c>
      <c r="S448" s="67" t="n">
        <f aca="false">VLOOKUP($R448,$K$6:$Q$506,5)/$C$26</f>
        <v>0.18560138863663</v>
      </c>
      <c r="T448" s="68" t="n">
        <f aca="false">VLOOKUP($R448,$K$6:$Q$506,6)/$C$26</f>
        <v>7.50056578690434</v>
      </c>
      <c r="U448" s="69" t="n">
        <f aca="false">VLOOKUP($R448,$K$6:$Q$506,7)/$C$26</f>
        <v>51.5595007976345</v>
      </c>
      <c r="V448" s="28" t="s">
        <v>566</v>
      </c>
      <c r="W448" s="78" t="n">
        <f aca="false">G448*S448+H448*T448+I448*U448</f>
        <v>0</v>
      </c>
      <c r="X448" s="25"/>
      <c r="Y448" s="25"/>
      <c r="Z448" s="25"/>
    </row>
    <row r="449" customFormat="false" ht="15.75" hidden="false" customHeight="false" outlineLevel="0" collapsed="false">
      <c r="A449" s="25"/>
      <c r="B449" s="25"/>
      <c r="C449" s="25"/>
      <c r="D449" s="25"/>
      <c r="E449" s="25"/>
      <c r="F449" s="28" t="s">
        <v>567</v>
      </c>
      <c r="G449" s="103" t="n">
        <v>0</v>
      </c>
      <c r="H449" s="76" t="n">
        <v>0</v>
      </c>
      <c r="I449" s="77" t="n">
        <v>0</v>
      </c>
      <c r="J449" s="25"/>
      <c r="K449" s="61" t="n">
        <v>443</v>
      </c>
      <c r="L449" s="62" t="n">
        <f aca="false">$B$17+$B$18*EXP(-K449/$B$21)+$B$19*EXP(-K449/$B$22)+$B$20*EXP(-K449/$B$23)</f>
        <v>0.290152871289124</v>
      </c>
      <c r="M449" s="63" t="n">
        <f aca="false">EXP(-K449/$D$9)</f>
        <v>4.96083314564292E-017</v>
      </c>
      <c r="N449" s="63" t="n">
        <f aca="false">EXP(-K449/$D$8)</f>
        <v>0.0171763784759458</v>
      </c>
      <c r="O449" s="64" t="n">
        <f aca="false">(K449*$B$17+$B$18*$B$21*(1-EXP(-K449/$B$21))+$B$19*$B$22*(1-EXP(-K449/$B$22))+$B$20*$B$23*(1-EXP(-K449/$B$23)))*$C$7</f>
        <v>2.85369698964991E-013</v>
      </c>
      <c r="P449" s="64" t="n">
        <f aca="false">$D$9*(1-EXP(-K449/$D$9))*$C$9</f>
        <v>2.36561263728046E-012</v>
      </c>
      <c r="Q449" s="65" t="n">
        <f aca="false">$D$8*(1-EXP(-K449/$D$8))*$C$8</f>
        <v>3.84476921349171E-011</v>
      </c>
      <c r="R449" s="66" t="n">
        <f aca="false">$B$13-K449</f>
        <v>57</v>
      </c>
      <c r="S449" s="67" t="n">
        <f aca="false">VLOOKUP($R449,$K$6:$Q$506,5)/$C$26</f>
        <v>0.183044972741416</v>
      </c>
      <c r="T449" s="68" t="n">
        <f aca="false">VLOOKUP($R449,$K$6:$Q$506,6)/$C$26</f>
        <v>7.4956649158713</v>
      </c>
      <c r="U449" s="69" t="n">
        <f aca="false">VLOOKUP($R449,$K$6:$Q$506,7)/$C$26</f>
        <v>50.8830805536052</v>
      </c>
      <c r="V449" s="28" t="s">
        <v>567</v>
      </c>
      <c r="W449" s="78" t="n">
        <f aca="false">G449*S449+H449*T449+I449*U449</f>
        <v>0</v>
      </c>
      <c r="X449" s="25"/>
      <c r="Y449" s="25"/>
      <c r="Z449" s="25"/>
    </row>
    <row r="450" customFormat="false" ht="15.75" hidden="false" customHeight="false" outlineLevel="0" collapsed="false">
      <c r="A450" s="25"/>
      <c r="B450" s="25"/>
      <c r="C450" s="25"/>
      <c r="D450" s="25"/>
      <c r="E450" s="25"/>
      <c r="F450" s="28" t="s">
        <v>568</v>
      </c>
      <c r="G450" s="103" t="n">
        <v>0</v>
      </c>
      <c r="H450" s="76" t="n">
        <v>0</v>
      </c>
      <c r="I450" s="77" t="n">
        <v>0</v>
      </c>
      <c r="J450" s="25"/>
      <c r="K450" s="61" t="n">
        <v>444</v>
      </c>
      <c r="L450" s="62" t="n">
        <f aca="false">$B$17+$B$18*EXP(-K450/$B$21)+$B$19*EXP(-K450/$B$22)+$B$20*EXP(-K450/$B$23)</f>
        <v>0.289968349525209</v>
      </c>
      <c r="M450" s="63" t="n">
        <f aca="false">EXP(-K450/$D$9)</f>
        <v>4.55774478652743E-017</v>
      </c>
      <c r="N450" s="63" t="n">
        <f aca="false">EXP(-K450/$D$8)</f>
        <v>0.0170195176672522</v>
      </c>
      <c r="O450" s="64" t="n">
        <f aca="false">(K450*$B$17+$B$18*$B$21*(1-EXP(-K450/$B$21))+$B$19*$B$22*(1-EXP(-K450/$B$22))+$B$20*$B$23*(1-EXP(-K450/$B$23)))*$C$7</f>
        <v>2.85864214686359E-013</v>
      </c>
      <c r="P450" s="64" t="n">
        <f aca="false">$D$9*(1-EXP(-K450/$D$9))*$C$9</f>
        <v>2.36561263728046E-012</v>
      </c>
      <c r="Q450" s="65" t="n">
        <f aca="false">$D$8*(1-EXP(-K450/$D$8))*$C$8</f>
        <v>3.84538284710293E-011</v>
      </c>
      <c r="R450" s="66" t="n">
        <f aca="false">$B$13-K450</f>
        <v>56</v>
      </c>
      <c r="S450" s="67" t="n">
        <f aca="false">VLOOKUP($R450,$K$6:$Q$506,5)/$C$26</f>
        <v>0.180477034758992</v>
      </c>
      <c r="T450" s="68" t="n">
        <f aca="false">VLOOKUP($R450,$K$6:$Q$506,6)/$C$26</f>
        <v>7.49033061028774</v>
      </c>
      <c r="U450" s="69" t="n">
        <f aca="false">VLOOKUP($R450,$K$6:$Q$506,7)/$C$26</f>
        <v>50.2004260655409</v>
      </c>
      <c r="V450" s="28" t="s">
        <v>568</v>
      </c>
      <c r="W450" s="78" t="n">
        <f aca="false">G450*S450+H450*T450+I450*U450</f>
        <v>0</v>
      </c>
      <c r="X450" s="25"/>
      <c r="Y450" s="25"/>
      <c r="Z450" s="25"/>
    </row>
    <row r="451" customFormat="false" ht="15.75" hidden="false" customHeight="false" outlineLevel="0" collapsed="false">
      <c r="A451" s="25"/>
      <c r="B451" s="25"/>
      <c r="C451" s="25"/>
      <c r="D451" s="25"/>
      <c r="E451" s="25"/>
      <c r="F451" s="28" t="s">
        <v>569</v>
      </c>
      <c r="G451" s="103" t="n">
        <v>0</v>
      </c>
      <c r="H451" s="76" t="n">
        <v>0</v>
      </c>
      <c r="I451" s="77" t="n">
        <v>0</v>
      </c>
      <c r="J451" s="25"/>
      <c r="K451" s="61" t="n">
        <v>445</v>
      </c>
      <c r="L451" s="62" t="n">
        <f aca="false">$B$17+$B$18*EXP(-K451/$B$21)+$B$19*EXP(-K451/$B$22)+$B$20*EXP(-K451/$B$23)</f>
        <v>0.289784296035641</v>
      </c>
      <c r="M451" s="63" t="n">
        <f aca="false">EXP(-K451/$D$9)</f>
        <v>4.18740903579122E-017</v>
      </c>
      <c r="N451" s="63" t="n">
        <f aca="false">EXP(-K451/$D$8)</f>
        <v>0.0168640893673577</v>
      </c>
      <c r="O451" s="64" t="n">
        <f aca="false">(K451*$B$17+$B$18*$B$21*(1-EXP(-K451/$B$21))+$B$19*$B$22*(1-EXP(-K451/$B$22))+$B$20*$B$23*(1-EXP(-K451/$B$23)))*$C$7</f>
        <v>2.86358416221354E-013</v>
      </c>
      <c r="P451" s="64" t="n">
        <f aca="false">$D$9*(1-EXP(-K451/$D$9))*$C$9</f>
        <v>2.36561263728046E-012</v>
      </c>
      <c r="Q451" s="65" t="n">
        <f aca="false">$D$8*(1-EXP(-K451/$D$8))*$C$8</f>
        <v>3.84599087679336E-011</v>
      </c>
      <c r="R451" s="66" t="n">
        <f aca="false">$B$13-K451</f>
        <v>55</v>
      </c>
      <c r="S451" s="67" t="n">
        <f aca="false">VLOOKUP($R451,$K$6:$Q$506,5)/$C$26</f>
        <v>0.177897322329142</v>
      </c>
      <c r="T451" s="68" t="n">
        <f aca="false">VLOOKUP($R451,$K$6:$Q$506,6)/$C$26</f>
        <v>7.4845245370679</v>
      </c>
      <c r="U451" s="69" t="n">
        <f aca="false">VLOOKUP($R451,$K$6:$Q$506,7)/$C$26</f>
        <v>49.5114798753762</v>
      </c>
      <c r="V451" s="28" t="s">
        <v>569</v>
      </c>
      <c r="W451" s="78" t="n">
        <f aca="false">G451*S451+H451*T451+I451*U451</f>
        <v>0</v>
      </c>
      <c r="X451" s="25"/>
      <c r="Y451" s="25"/>
      <c r="Z451" s="25"/>
    </row>
    <row r="452" customFormat="false" ht="15.75" hidden="false" customHeight="false" outlineLevel="0" collapsed="false">
      <c r="A452" s="25"/>
      <c r="B452" s="25"/>
      <c r="C452" s="25"/>
      <c r="D452" s="25"/>
      <c r="E452" s="25"/>
      <c r="F452" s="28" t="s">
        <v>570</v>
      </c>
      <c r="G452" s="103" t="n">
        <v>0</v>
      </c>
      <c r="H452" s="76" t="n">
        <v>0</v>
      </c>
      <c r="I452" s="77" t="n">
        <v>0</v>
      </c>
      <c r="J452" s="25"/>
      <c r="K452" s="61" t="n">
        <v>446</v>
      </c>
      <c r="L452" s="62" t="n">
        <f aca="false">$B$17+$B$18*EXP(-K452/$B$21)+$B$19*EXP(-K452/$B$22)+$B$20*EXP(-K452/$B$23)</f>
        <v>0.289600709607279</v>
      </c>
      <c r="M452" s="63" t="n">
        <f aca="false">EXP(-K452/$D$9)</f>
        <v>3.84716460756147E-017</v>
      </c>
      <c r="N452" s="63" t="n">
        <f aca="false">EXP(-K452/$D$8)</f>
        <v>0.0167100804940816</v>
      </c>
      <c r="O452" s="64" t="n">
        <f aca="false">(K452*$B$17+$B$18*$B$21*(1-EXP(-K452/$B$21))+$B$19*$B$22*(1-EXP(-K452/$B$22))+$B$20*$B$23*(1-EXP(-K452/$B$23)))*$C$7</f>
        <v>2.86852304367289E-013</v>
      </c>
      <c r="P452" s="64" t="n">
        <f aca="false">$D$9*(1-EXP(-K452/$D$9))*$C$9</f>
        <v>2.36561263728046E-012</v>
      </c>
      <c r="Q452" s="65" t="n">
        <f aca="false">$D$8*(1-EXP(-K452/$D$8))*$C$8</f>
        <v>3.84659335373999E-011</v>
      </c>
      <c r="R452" s="66" t="n">
        <f aca="false">$B$13-K452</f>
        <v>54</v>
      </c>
      <c r="S452" s="67" t="n">
        <f aca="false">VLOOKUP($R452,$K$6:$Q$506,5)/$C$26</f>
        <v>0.1753055762231</v>
      </c>
      <c r="T452" s="68" t="n">
        <f aca="false">VLOOKUP($R452,$K$6:$Q$506,6)/$C$26</f>
        <v>7.47820497293606</v>
      </c>
      <c r="U452" s="69" t="n">
        <f aca="false">VLOOKUP($R452,$K$6:$Q$506,7)/$C$26</f>
        <v>48.8161839954818</v>
      </c>
      <c r="V452" s="28" t="s">
        <v>570</v>
      </c>
      <c r="W452" s="78" t="n">
        <f aca="false">G452*S452+H452*T452+I452*U452</f>
        <v>0</v>
      </c>
      <c r="X452" s="25"/>
      <c r="Y452" s="25"/>
      <c r="Z452" s="25"/>
    </row>
    <row r="453" customFormat="false" ht="15.75" hidden="false" customHeight="false" outlineLevel="0" collapsed="false">
      <c r="A453" s="25"/>
      <c r="B453" s="25"/>
      <c r="C453" s="25"/>
      <c r="D453" s="25"/>
      <c r="E453" s="25"/>
      <c r="F453" s="28" t="s">
        <v>571</v>
      </c>
      <c r="G453" s="103" t="n">
        <v>0</v>
      </c>
      <c r="H453" s="76" t="n">
        <v>0</v>
      </c>
      <c r="I453" s="77" t="n">
        <v>0</v>
      </c>
      <c r="J453" s="25"/>
      <c r="K453" s="61" t="n">
        <v>447</v>
      </c>
      <c r="L453" s="62" t="n">
        <f aca="false">$B$17+$B$18*EXP(-K453/$B$21)+$B$19*EXP(-K453/$B$22)+$B$20*EXP(-K453/$B$23)</f>
        <v>0.289417589030793</v>
      </c>
      <c r="M453" s="63" t="n">
        <f aca="false">EXP(-K453/$D$9)</f>
        <v>3.53456645652885E-017</v>
      </c>
      <c r="N453" s="63" t="n">
        <f aca="false">EXP(-K453/$D$8)</f>
        <v>0.0165574780847141</v>
      </c>
      <c r="O453" s="64" t="n">
        <f aca="false">(K453*$B$17+$B$18*$B$21*(1-EXP(-K453/$B$21))+$B$19*$B$22*(1-EXP(-K453/$B$22))+$B$20*$B$23*(1-EXP(-K453/$B$23)))*$C$7</f>
        <v>2.87345879919413E-013</v>
      </c>
      <c r="P453" s="64" t="n">
        <f aca="false">$D$9*(1-EXP(-K453/$D$9))*$C$9</f>
        <v>2.36561263728046E-012</v>
      </c>
      <c r="Q453" s="65" t="n">
        <f aca="false">$D$8*(1-EXP(-K453/$D$8))*$C$8</f>
        <v>3.84719032865247E-011</v>
      </c>
      <c r="R453" s="66" t="n">
        <f aca="false">$B$13-K453</f>
        <v>53</v>
      </c>
      <c r="S453" s="67" t="n">
        <f aca="false">VLOOKUP($R453,$K$6:$Q$506,5)/$C$26</f>
        <v>0.172701530143466</v>
      </c>
      <c r="T453" s="68" t="n">
        <f aca="false">VLOOKUP($R453,$K$6:$Q$506,6)/$C$26</f>
        <v>7.47132650459709</v>
      </c>
      <c r="U453" s="69" t="n">
        <f aca="false">VLOOKUP($R453,$K$6:$Q$506,7)/$C$26</f>
        <v>48.1144799037841</v>
      </c>
      <c r="V453" s="28" t="s">
        <v>571</v>
      </c>
      <c r="W453" s="78" t="n">
        <f aca="false">G453*S453+H453*T453+I453*U453</f>
        <v>0</v>
      </c>
      <c r="X453" s="25"/>
      <c r="Y453" s="25"/>
      <c r="Z453" s="25"/>
    </row>
    <row r="454" customFormat="false" ht="15.75" hidden="false" customHeight="false" outlineLevel="0" collapsed="false">
      <c r="A454" s="25"/>
      <c r="B454" s="25"/>
      <c r="C454" s="25"/>
      <c r="D454" s="25"/>
      <c r="E454" s="25"/>
      <c r="F454" s="28" t="s">
        <v>572</v>
      </c>
      <c r="G454" s="103" t="n">
        <v>0</v>
      </c>
      <c r="H454" s="76" t="n">
        <v>0</v>
      </c>
      <c r="I454" s="77" t="n">
        <v>0</v>
      </c>
      <c r="J454" s="25"/>
      <c r="K454" s="61" t="n">
        <v>448</v>
      </c>
      <c r="L454" s="62" t="n">
        <f aca="false">$B$17+$B$18*EXP(-K454/$B$21)+$B$19*EXP(-K454/$B$22)+$B$20*EXP(-K454/$B$23)</f>
        <v>0.289234933100633</v>
      </c>
      <c r="M454" s="63" t="n">
        <f aca="false">EXP(-K454/$D$9)</f>
        <v>3.24736820750122E-017</v>
      </c>
      <c r="N454" s="63" t="n">
        <f aca="false">EXP(-K454/$D$8)</f>
        <v>0.0164062692949258</v>
      </c>
      <c r="O454" s="64" t="n">
        <f aca="false">(K454*$B$17+$B$18*$B$21*(1-EXP(-K454/$B$21))+$B$19*$B$22*(1-EXP(-K454/$B$22))+$B$20*$B$23*(1-EXP(-K454/$B$23)))*$C$7</f>
        <v>2.87839143670913E-013</v>
      </c>
      <c r="P454" s="64" t="n">
        <f aca="false">$D$9*(1-EXP(-K454/$D$9))*$C$9</f>
        <v>2.36561263728046E-012</v>
      </c>
      <c r="Q454" s="65" t="n">
        <f aca="false">$D$8*(1-EXP(-K454/$D$8))*$C$8</f>
        <v>3.84778185177733E-011</v>
      </c>
      <c r="R454" s="66" t="n">
        <f aca="false">$B$13-K454</f>
        <v>52</v>
      </c>
      <c r="S454" s="67" t="n">
        <f aca="false">VLOOKUP($R454,$K$6:$Q$506,5)/$C$26</f>
        <v>0.170084910515963</v>
      </c>
      <c r="T454" s="68" t="n">
        <f aca="false">VLOOKUP($R454,$K$6:$Q$506,6)/$C$26</f>
        <v>7.46383970238997</v>
      </c>
      <c r="U454" s="69" t="n">
        <f aca="false">VLOOKUP($R454,$K$6:$Q$506,7)/$C$26</f>
        <v>47.4063085388393</v>
      </c>
      <c r="V454" s="28" t="s">
        <v>572</v>
      </c>
      <c r="W454" s="78" t="n">
        <f aca="false">G454*S454+H454*T454+I454*U454</f>
        <v>0</v>
      </c>
      <c r="X454" s="25"/>
      <c r="Y454" s="25"/>
      <c r="Z454" s="25"/>
    </row>
    <row r="455" customFormat="false" ht="15.75" hidden="false" customHeight="false" outlineLevel="0" collapsed="false">
      <c r="A455" s="25"/>
      <c r="B455" s="25"/>
      <c r="C455" s="25"/>
      <c r="D455" s="25"/>
      <c r="E455" s="25"/>
      <c r="F455" s="28" t="s">
        <v>573</v>
      </c>
      <c r="G455" s="103" t="n">
        <v>0</v>
      </c>
      <c r="H455" s="76" t="n">
        <v>0</v>
      </c>
      <c r="I455" s="77" t="n">
        <v>0</v>
      </c>
      <c r="J455" s="25"/>
      <c r="K455" s="61" t="n">
        <v>449</v>
      </c>
      <c r="L455" s="62" t="n">
        <f aca="false">$B$17+$B$18*EXP(-K455/$B$21)+$B$19*EXP(-K455/$B$22)+$B$20*EXP(-K455/$B$23)</f>
        <v>0.289052740615</v>
      </c>
      <c r="M455" s="63" t="n">
        <f aca="false">EXP(-K455/$D$9)</f>
        <v>2.98350601262874E-017</v>
      </c>
      <c r="N455" s="63" t="n">
        <f aca="false">EXP(-K455/$D$8)</f>
        <v>0.0162564413976859</v>
      </c>
      <c r="O455" s="64" t="n">
        <f aca="false">(K455*$B$17+$B$18*$B$21*(1-EXP(-K455/$B$21))+$B$19*$B$22*(1-EXP(-K455/$B$22))+$B$20*$B$23*(1-EXP(-K455/$B$23)))*$C$7</f>
        <v>2.88332096412927E-013</v>
      </c>
      <c r="P455" s="64" t="n">
        <f aca="false">$D$9*(1-EXP(-K455/$D$9))*$C$9</f>
        <v>2.36561263728046E-012</v>
      </c>
      <c r="Q455" s="65" t="n">
        <f aca="false">$D$8*(1-EXP(-K455/$D$8))*$C$8</f>
        <v>3.84836797290223E-011</v>
      </c>
      <c r="R455" s="66" t="n">
        <f aca="false">$B$13-K455</f>
        <v>51</v>
      </c>
      <c r="S455" s="67" t="n">
        <f aca="false">VLOOKUP($R455,$K$6:$Q$506,5)/$C$26</f>
        <v>0.167455436272141</v>
      </c>
      <c r="T455" s="68" t="n">
        <f aca="false">VLOOKUP($R455,$K$6:$Q$506,6)/$C$26</f>
        <v>7.4556907650792</v>
      </c>
      <c r="U455" s="69" t="n">
        <f aca="false">VLOOKUP($R455,$K$6:$Q$506,7)/$C$26</f>
        <v>46.6916102948624</v>
      </c>
      <c r="V455" s="28" t="s">
        <v>573</v>
      </c>
      <c r="W455" s="78" t="n">
        <f aca="false">G455*S455+H455*T455+I455*U455</f>
        <v>0</v>
      </c>
      <c r="X455" s="25"/>
      <c r="Y455" s="25"/>
      <c r="Z455" s="25"/>
    </row>
    <row r="456" customFormat="false" ht="15.75" hidden="false" customHeight="false" outlineLevel="0" collapsed="false">
      <c r="A456" s="25"/>
      <c r="B456" s="25"/>
      <c r="C456" s="25"/>
      <c r="D456" s="25"/>
      <c r="E456" s="25"/>
      <c r="F456" s="28" t="s">
        <v>574</v>
      </c>
      <c r="G456" s="103" t="n">
        <v>0</v>
      </c>
      <c r="H456" s="76" t="n">
        <v>0</v>
      </c>
      <c r="I456" s="77" t="n">
        <v>0</v>
      </c>
      <c r="J456" s="25"/>
      <c r="K456" s="61" t="n">
        <v>450</v>
      </c>
      <c r="L456" s="62" t="n">
        <f aca="false">$B$17+$B$18*EXP(-K456/$B$21)+$B$19*EXP(-K456/$B$22)+$B$20*EXP(-K456/$B$23)</f>
        <v>0.288871010375819</v>
      </c>
      <c r="M456" s="63" t="n">
        <f aca="false">EXP(-K456/$D$9)</f>
        <v>2.74108372029704E-017</v>
      </c>
      <c r="N456" s="63" t="n">
        <f aca="false">EXP(-K456/$D$8)</f>
        <v>0.0161079817821918</v>
      </c>
      <c r="O456" s="64" t="n">
        <f aca="false">(K456*$B$17+$B$18*$B$21*(1-EXP(-K456/$B$21))+$B$19*$B$22*(1-EXP(-K456/$B$22))+$B$20*$B$23*(1-EXP(-K456/$B$23)))*$C$7</f>
        <v>2.88824738934546E-013</v>
      </c>
      <c r="P456" s="64" t="n">
        <f aca="false">$D$9*(1-EXP(-K456/$D$9))*$C$9</f>
        <v>2.36561263728046E-012</v>
      </c>
      <c r="Q456" s="65" t="n">
        <f aca="false">$D$8*(1-EXP(-K456/$D$8))*$C$8</f>
        <v>3.84894874136017E-011</v>
      </c>
      <c r="R456" s="66" t="n">
        <f aca="false">$B$13-K456</f>
        <v>50</v>
      </c>
      <c r="S456" s="67" t="n">
        <f aca="false">VLOOKUP($R456,$K$6:$Q$506,5)/$C$26</f>
        <v>0.164812818621908</v>
      </c>
      <c r="T456" s="68" t="n">
        <f aca="false">VLOOKUP($R456,$K$6:$Q$506,6)/$C$26</f>
        <v>7.44682113323133</v>
      </c>
      <c r="U456" s="69" t="n">
        <f aca="false">VLOOKUP($R456,$K$6:$Q$506,7)/$C$26</f>
        <v>45.9703250167102</v>
      </c>
      <c r="V456" s="28" t="s">
        <v>574</v>
      </c>
      <c r="W456" s="78" t="n">
        <f aca="false">G456*S456+H456*T456+I456*U456</f>
        <v>0</v>
      </c>
      <c r="X456" s="25"/>
      <c r="Y456" s="25"/>
      <c r="Z456" s="25"/>
    </row>
    <row r="457" customFormat="false" ht="15.75" hidden="false" customHeight="false" outlineLevel="0" collapsed="false">
      <c r="A457" s="25"/>
      <c r="B457" s="25"/>
      <c r="C457" s="25"/>
      <c r="D457" s="25"/>
      <c r="E457" s="25"/>
      <c r="F457" s="28" t="s">
        <v>575</v>
      </c>
      <c r="G457" s="103" t="n">
        <v>0</v>
      </c>
      <c r="H457" s="76" t="n">
        <v>0</v>
      </c>
      <c r="I457" s="77" t="n">
        <v>0</v>
      </c>
      <c r="J457" s="25"/>
      <c r="K457" s="61" t="n">
        <v>451</v>
      </c>
      <c r="L457" s="62" t="n">
        <f aca="false">$B$17+$B$18*EXP(-K457/$B$21)+$B$19*EXP(-K457/$B$22)+$B$20*EXP(-K457/$B$23)</f>
        <v>0.28868974118871</v>
      </c>
      <c r="M457" s="63" t="n">
        <f aca="false">EXP(-K457/$D$9)</f>
        <v>2.51835924910954E-017</v>
      </c>
      <c r="N457" s="63" t="n">
        <f aca="false">EXP(-K457/$D$8)</f>
        <v>0.0159608779528068</v>
      </c>
      <c r="O457" s="64" t="n">
        <f aca="false">(K457*$B$17+$B$18*$B$21*(1-EXP(-K457/$B$21))+$B$19*$B$22*(1-EXP(-K457/$B$22))+$B$20*$B$23*(1-EXP(-K457/$B$23)))*$C$7</f>
        <v>2.8931707202282E-013</v>
      </c>
      <c r="P457" s="64" t="n">
        <f aca="false">$D$9*(1-EXP(-K457/$D$9))*$C$9</f>
        <v>2.36561263728046E-012</v>
      </c>
      <c r="Q457" s="65" t="n">
        <f aca="false">$D$8*(1-EXP(-K457/$D$8))*$C$8</f>
        <v>3.84952420603361E-011</v>
      </c>
      <c r="R457" s="66" t="n">
        <f aca="false">$B$13-K457</f>
        <v>49</v>
      </c>
      <c r="S457" s="67" t="n">
        <f aca="false">VLOOKUP($R457,$K$6:$Q$506,5)/$C$26</f>
        <v>0.162156760814521</v>
      </c>
      <c r="T457" s="68" t="n">
        <f aca="false">VLOOKUP($R457,$K$6:$Q$506,6)/$C$26</f>
        <v>7.43716706839851</v>
      </c>
      <c r="U457" s="69" t="n">
        <f aca="false">VLOOKUP($R457,$K$6:$Q$506,7)/$C$26</f>
        <v>45.242391994818</v>
      </c>
      <c r="V457" s="28" t="s">
        <v>575</v>
      </c>
      <c r="W457" s="78" t="n">
        <f aca="false">G457*S457+H457*T457+I457*U457</f>
        <v>0</v>
      </c>
      <c r="X457" s="25"/>
      <c r="Y457" s="25"/>
      <c r="Z457" s="25"/>
    </row>
    <row r="458" customFormat="false" ht="15.75" hidden="false" customHeight="false" outlineLevel="0" collapsed="false">
      <c r="A458" s="25"/>
      <c r="B458" s="25"/>
      <c r="C458" s="25"/>
      <c r="D458" s="25"/>
      <c r="E458" s="25"/>
      <c r="F458" s="28" t="s">
        <v>576</v>
      </c>
      <c r="G458" s="103" t="n">
        <v>0</v>
      </c>
      <c r="H458" s="76" t="n">
        <v>0</v>
      </c>
      <c r="I458" s="77" t="n">
        <v>0</v>
      </c>
      <c r="J458" s="25"/>
      <c r="K458" s="61" t="n">
        <v>452</v>
      </c>
      <c r="L458" s="62" t="n">
        <f aca="false">$B$17+$B$18*EXP(-K458/$B$21)+$B$19*EXP(-K458/$B$22)+$B$20*EXP(-K458/$B$23)</f>
        <v>0.288508931862961</v>
      </c>
      <c r="M458" s="63" t="n">
        <f aca="false">EXP(-K458/$D$9)</f>
        <v>2.31373206904029E-017</v>
      </c>
      <c r="N458" s="63" t="n">
        <f aca="false">EXP(-K458/$D$8)</f>
        <v>0.0158151175280093</v>
      </c>
      <c r="O458" s="64" t="n">
        <f aca="false">(K458*$B$17+$B$18*$B$21*(1-EXP(-K458/$B$21))+$B$19*$B$22*(1-EXP(-K458/$B$22))+$B$20*$B$23*(1-EXP(-K458/$B$23)))*$C$7</f>
        <v>2.8980909646277E-013</v>
      </c>
      <c r="P458" s="64" t="n">
        <f aca="false">$D$9*(1-EXP(-K458/$D$9))*$C$9</f>
        <v>2.36561263728046E-012</v>
      </c>
      <c r="Q458" s="65" t="n">
        <f aca="false">$D$8*(1-EXP(-K458/$D$8))*$C$8</f>
        <v>3.85009441535859E-011</v>
      </c>
      <c r="R458" s="66" t="n">
        <f aca="false">$B$13-K458</f>
        <v>48</v>
      </c>
      <c r="S458" s="67" t="n">
        <f aca="false">VLOOKUP($R458,$K$6:$Q$506,5)/$C$26</f>
        <v>0.159486957886358</v>
      </c>
      <c r="T458" s="68" t="n">
        <f aca="false">VLOOKUP($R458,$K$6:$Q$506,6)/$C$26</f>
        <v>7.42665919508485</v>
      </c>
      <c r="U458" s="69" t="n">
        <f aca="false">VLOOKUP($R458,$K$6:$Q$506,7)/$C$26</f>
        <v>44.50774996009</v>
      </c>
      <c r="V458" s="28" t="s">
        <v>576</v>
      </c>
      <c r="W458" s="78" t="n">
        <f aca="false">G458*S458+H458*T458+I458*U458</f>
        <v>0</v>
      </c>
      <c r="X458" s="25"/>
      <c r="Y458" s="25"/>
      <c r="Z458" s="25"/>
    </row>
    <row r="459" customFormat="false" ht="15.75" hidden="false" customHeight="false" outlineLevel="0" collapsed="false">
      <c r="A459" s="25"/>
      <c r="B459" s="25"/>
      <c r="C459" s="25"/>
      <c r="D459" s="25"/>
      <c r="E459" s="25"/>
      <c r="F459" s="28" t="s">
        <v>577</v>
      </c>
      <c r="G459" s="103" t="n">
        <v>0</v>
      </c>
      <c r="H459" s="76" t="n">
        <v>0</v>
      </c>
      <c r="I459" s="77" t="n">
        <v>0</v>
      </c>
      <c r="J459" s="25"/>
      <c r="K459" s="61" t="n">
        <v>453</v>
      </c>
      <c r="L459" s="62" t="n">
        <f aca="false">$B$17+$B$18*EXP(-K459/$B$21)+$B$19*EXP(-K459/$B$22)+$B$20*EXP(-K459/$B$23)</f>
        <v>0.2883285812115</v>
      </c>
      <c r="M459" s="63" t="n">
        <f aca="false">EXP(-K459/$D$9)</f>
        <v>2.12573169979556E-017</v>
      </c>
      <c r="N459" s="63" t="n">
        <f aca="false">EXP(-K459/$D$8)</f>
        <v>0.0156706882393498</v>
      </c>
      <c r="O459" s="64" t="n">
        <f aca="false">(K459*$B$17+$B$18*$B$21*(1-EXP(-K459/$B$21))+$B$19*$B$22*(1-EXP(-K459/$B$22))+$B$20*$B$23*(1-EXP(-K459/$B$23)))*$C$7</f>
        <v>2.90300813037387E-013</v>
      </c>
      <c r="P459" s="64" t="n">
        <f aca="false">$D$9*(1-EXP(-K459/$D$9))*$C$9</f>
        <v>2.36561263728046E-012</v>
      </c>
      <c r="Q459" s="65" t="n">
        <f aca="false">$D$8*(1-EXP(-K459/$D$8))*$C$8</f>
        <v>3.85065941732884E-011</v>
      </c>
      <c r="R459" s="66" t="n">
        <f aca="false">$B$13-K459</f>
        <v>47</v>
      </c>
      <c r="S459" s="67" t="n">
        <f aca="false">VLOOKUP($R459,$K$6:$Q$506,5)/$C$26</f>
        <v>0.156803096393379</v>
      </c>
      <c r="T459" s="68" t="n">
        <f aca="false">VLOOKUP($R459,$K$6:$Q$506,6)/$C$26</f>
        <v>7.41522200220413</v>
      </c>
      <c r="U459" s="69" t="n">
        <f aca="false">VLOOKUP($R459,$K$6:$Q$506,7)/$C$26</f>
        <v>43.7663370787423</v>
      </c>
      <c r="V459" s="28" t="s">
        <v>577</v>
      </c>
      <c r="W459" s="78" t="n">
        <f aca="false">G459*S459+H459*T459+I459*U459</f>
        <v>0</v>
      </c>
      <c r="X459" s="25"/>
      <c r="Y459" s="25"/>
      <c r="Z459" s="25"/>
    </row>
    <row r="460" customFormat="false" ht="15.75" hidden="false" customHeight="false" outlineLevel="0" collapsed="false">
      <c r="A460" s="25"/>
      <c r="B460" s="25"/>
      <c r="C460" s="25"/>
      <c r="D460" s="25"/>
      <c r="E460" s="25"/>
      <c r="F460" s="28" t="s">
        <v>578</v>
      </c>
      <c r="G460" s="103" t="n">
        <v>0</v>
      </c>
      <c r="H460" s="76" t="n">
        <v>0</v>
      </c>
      <c r="I460" s="77" t="n">
        <v>0</v>
      </c>
      <c r="J460" s="25"/>
      <c r="K460" s="61" t="n">
        <v>454</v>
      </c>
      <c r="L460" s="62" t="n">
        <f aca="false">$B$17+$B$18*EXP(-K460/$B$21)+$B$19*EXP(-K460/$B$22)+$B$20*EXP(-K460/$B$23)</f>
        <v>0.288148688050873</v>
      </c>
      <c r="M460" s="63" t="n">
        <f aca="false">EXP(-K460/$D$9)</f>
        <v>1.95300714373123E-017</v>
      </c>
      <c r="N460" s="63" t="n">
        <f aca="false">EXP(-K460/$D$8)</f>
        <v>0.0155275779304187</v>
      </c>
      <c r="O460" s="64" t="n">
        <f aca="false">(K460*$B$17+$B$18*$B$21*(1-EXP(-K460/$B$21))+$B$19*$B$22*(1-EXP(-K460/$B$22))+$B$20*$B$23*(1-EXP(-K460/$B$23)))*$C$7</f>
        <v>2.90792222527641E-013</v>
      </c>
      <c r="P460" s="64" t="n">
        <f aca="false">$D$9*(1-EXP(-K460/$D$9))*$C$9</f>
        <v>2.36561263728046E-012</v>
      </c>
      <c r="Q460" s="65" t="n">
        <f aca="false">$D$8*(1-EXP(-K460/$D$8))*$C$8</f>
        <v>3.85121925949976E-011</v>
      </c>
      <c r="R460" s="66" t="n">
        <f aca="false">$B$13-K460</f>
        <v>46</v>
      </c>
      <c r="S460" s="67" t="n">
        <f aca="false">VLOOKUP($R460,$K$6:$Q$506,5)/$C$26</f>
        <v>0.154104854125664</v>
      </c>
      <c r="T460" s="68" t="n">
        <f aca="false">VLOOKUP($R460,$K$6:$Q$506,6)/$C$26</f>
        <v>7.4027733004463</v>
      </c>
      <c r="U460" s="69" t="n">
        <f aca="false">VLOOKUP($R460,$K$6:$Q$506,7)/$C$26</f>
        <v>43.0180909470981</v>
      </c>
      <c r="V460" s="28" t="s">
        <v>578</v>
      </c>
      <c r="W460" s="78" t="n">
        <f aca="false">G460*S460+H460*T460+I460*U460</f>
        <v>0</v>
      </c>
      <c r="X460" s="25"/>
      <c r="Y460" s="25"/>
      <c r="Z460" s="25"/>
    </row>
    <row r="461" customFormat="false" ht="15.75" hidden="false" customHeight="false" outlineLevel="0" collapsed="false">
      <c r="A461" s="25"/>
      <c r="B461" s="25"/>
      <c r="C461" s="25"/>
      <c r="D461" s="25"/>
      <c r="E461" s="25"/>
      <c r="F461" s="28" t="s">
        <v>579</v>
      </c>
      <c r="G461" s="103" t="n">
        <v>0</v>
      </c>
      <c r="H461" s="76" t="n">
        <v>0</v>
      </c>
      <c r="I461" s="77" t="n">
        <v>0</v>
      </c>
      <c r="J461" s="25"/>
      <c r="K461" s="61" t="n">
        <v>455</v>
      </c>
      <c r="L461" s="62" t="n">
        <f aca="false">$B$17+$B$18*EXP(-K461/$B$21)+$B$19*EXP(-K461/$B$22)+$B$20*EXP(-K461/$B$23)</f>
        <v>0.287969251201214</v>
      </c>
      <c r="M461" s="63" t="n">
        <f aca="false">EXP(-K461/$D$9)</f>
        <v>1.7943171773898E-017</v>
      </c>
      <c r="N461" s="63" t="n">
        <f aca="false">EXP(-K461/$D$8)</f>
        <v>0.0153857745558232</v>
      </c>
      <c r="O461" s="64" t="n">
        <f aca="false">(K461*$B$17+$B$18*$B$21*(1-EXP(-K461/$B$21))+$B$19*$B$22*(1-EXP(-K461/$B$22))+$B$20*$B$23*(1-EXP(-K461/$B$23)))*$C$7</f>
        <v>2.91283325712489E-013</v>
      </c>
      <c r="P461" s="64" t="n">
        <f aca="false">$D$9*(1-EXP(-K461/$D$9))*$C$9</f>
        <v>2.36561263728046E-012</v>
      </c>
      <c r="Q461" s="65" t="n">
        <f aca="false">$D$8*(1-EXP(-K461/$D$8))*$C$8</f>
        <v>3.8517739889925E-011</v>
      </c>
      <c r="R461" s="66" t="n">
        <f aca="false">$B$13-K461</f>
        <v>45</v>
      </c>
      <c r="S461" s="67" t="n">
        <f aca="false">VLOOKUP($R461,$K$6:$Q$506,5)/$C$26</f>
        <v>0.151391899800803</v>
      </c>
      <c r="T461" s="68" t="n">
        <f aca="false">VLOOKUP($R461,$K$6:$Q$506,6)/$C$26</f>
        <v>7.3892236316533</v>
      </c>
      <c r="U461" s="69" t="n">
        <f aca="false">VLOOKUP($R461,$K$6:$Q$506,7)/$C$26</f>
        <v>42.2629485863359</v>
      </c>
      <c r="V461" s="28" t="s">
        <v>579</v>
      </c>
      <c r="W461" s="78" t="n">
        <f aca="false">G461*S461+H461*T461+I461*U461</f>
        <v>0</v>
      </c>
      <c r="X461" s="25"/>
      <c r="Y461" s="25"/>
      <c r="Z461" s="25"/>
    </row>
    <row r="462" customFormat="false" ht="15.75" hidden="false" customHeight="false" outlineLevel="0" collapsed="false">
      <c r="A462" s="25"/>
      <c r="B462" s="25"/>
      <c r="C462" s="25"/>
      <c r="D462" s="25"/>
      <c r="E462" s="25"/>
      <c r="F462" s="28" t="s">
        <v>580</v>
      </c>
      <c r="G462" s="103" t="n">
        <v>0</v>
      </c>
      <c r="H462" s="76" t="n">
        <v>0</v>
      </c>
      <c r="I462" s="77" t="n">
        <v>0</v>
      </c>
      <c r="J462" s="25"/>
      <c r="K462" s="61" t="n">
        <v>456</v>
      </c>
      <c r="L462" s="62" t="n">
        <f aca="false">$B$17+$B$18*EXP(-K462/$B$21)+$B$19*EXP(-K462/$B$22)+$B$20*EXP(-K462/$B$23)</f>
        <v>0.287790269486221</v>
      </c>
      <c r="M462" s="63" t="n">
        <f aca="false">EXP(-K462/$D$9)</f>
        <v>1.64852143189046E-017</v>
      </c>
      <c r="N462" s="63" t="n">
        <f aca="false">EXP(-K462/$D$8)</f>
        <v>0.0152452661801733</v>
      </c>
      <c r="O462" s="64" t="n">
        <f aca="false">(K462*$B$17+$B$18*$B$21*(1-EXP(-K462/$B$21))+$B$19*$B$22*(1-EXP(-K462/$B$22))+$B$20*$B$23*(1-EXP(-K462/$B$23)))*$C$7</f>
        <v>2.91774123368879E-013</v>
      </c>
      <c r="P462" s="64" t="n">
        <f aca="false">$D$9*(1-EXP(-K462/$D$9))*$C$9</f>
        <v>2.36561263728046E-012</v>
      </c>
      <c r="Q462" s="65" t="n">
        <f aca="false">$D$8*(1-EXP(-K462/$D$8))*$C$8</f>
        <v>3.85232365249783E-011</v>
      </c>
      <c r="R462" s="66" t="n">
        <f aca="false">$B$13-K462</f>
        <v>44</v>
      </c>
      <c r="S462" s="67" t="n">
        <f aca="false">VLOOKUP($R462,$K$6:$Q$506,5)/$C$26</f>
        <v>0.14866389273208</v>
      </c>
      <c r="T462" s="68" t="n">
        <f aca="false">VLOOKUP($R462,$K$6:$Q$506,6)/$C$26</f>
        <v>7.37447562595989</v>
      </c>
      <c r="U462" s="69" t="n">
        <f aca="false">VLOOKUP($R462,$K$6:$Q$506,7)/$C$26</f>
        <v>41.5008464371882</v>
      </c>
      <c r="V462" s="28" t="s">
        <v>580</v>
      </c>
      <c r="W462" s="78" t="n">
        <f aca="false">G462*S462+H462*T462+I462*U462</f>
        <v>0</v>
      </c>
      <c r="X462" s="25"/>
      <c r="Y462" s="25"/>
      <c r="Z462" s="25"/>
    </row>
    <row r="463" customFormat="false" ht="15.75" hidden="false" customHeight="false" outlineLevel="0" collapsed="false">
      <c r="A463" s="25"/>
      <c r="B463" s="25"/>
      <c r="C463" s="25"/>
      <c r="D463" s="25"/>
      <c r="E463" s="25"/>
      <c r="F463" s="28" t="s">
        <v>581</v>
      </c>
      <c r="G463" s="103" t="n">
        <v>0</v>
      </c>
      <c r="H463" s="76" t="n">
        <v>0</v>
      </c>
      <c r="I463" s="77" t="n">
        <v>0</v>
      </c>
      <c r="J463" s="25"/>
      <c r="K463" s="61" t="n">
        <v>457</v>
      </c>
      <c r="L463" s="62" t="n">
        <f aca="false">$B$17+$B$18*EXP(-K463/$B$21)+$B$19*EXP(-K463/$B$22)+$B$20*EXP(-K463/$B$23)</f>
        <v>0.287611741733135</v>
      </c>
      <c r="M463" s="63" t="n">
        <f aca="false">EXP(-K463/$D$9)</f>
        <v>1.51457219807454E-017</v>
      </c>
      <c r="N463" s="63" t="n">
        <f aca="false">EXP(-K463/$D$8)</f>
        <v>0.0151060409770771</v>
      </c>
      <c r="O463" s="64" t="n">
        <f aca="false">(K463*$B$17+$B$18*$B$21*(1-EXP(-K463/$B$21))+$B$19*$B$22*(1-EXP(-K463/$B$22))+$B$20*$B$23*(1-EXP(-K463/$B$23)))*$C$7</f>
        <v>2.92264616271757E-013</v>
      </c>
      <c r="P463" s="64" t="n">
        <f aca="false">$D$9*(1-EXP(-K463/$D$9))*$C$9</f>
        <v>2.36561263728046E-012</v>
      </c>
      <c r="Q463" s="65" t="n">
        <f aca="false">$D$8*(1-EXP(-K463/$D$8))*$C$8</f>
        <v>3.85286829628018E-011</v>
      </c>
      <c r="R463" s="66" t="n">
        <f aca="false">$B$13-K463</f>
        <v>43</v>
      </c>
      <c r="S463" s="67" t="n">
        <f aca="false">VLOOKUP($R463,$K$6:$Q$506,5)/$C$26</f>
        <v>0.145920482466378</v>
      </c>
      <c r="T463" s="68" t="n">
        <f aca="false">VLOOKUP($R463,$K$6:$Q$506,6)/$C$26</f>
        <v>7.35842330207983</v>
      </c>
      <c r="U463" s="69" t="n">
        <f aca="false">VLOOKUP($R463,$K$6:$Q$506,7)/$C$26</f>
        <v>40.7317203545919</v>
      </c>
      <c r="V463" s="28" t="s">
        <v>581</v>
      </c>
      <c r="W463" s="78" t="n">
        <f aca="false">G463*S463+H463*T463+I463*U463</f>
        <v>0</v>
      </c>
      <c r="X463" s="25"/>
      <c r="Y463" s="25"/>
      <c r="Z463" s="25"/>
    </row>
    <row r="464" customFormat="false" ht="15.75" hidden="false" customHeight="false" outlineLevel="0" collapsed="false">
      <c r="A464" s="25"/>
      <c r="B464" s="25"/>
      <c r="C464" s="25"/>
      <c r="D464" s="25"/>
      <c r="E464" s="25"/>
      <c r="F464" s="28" t="s">
        <v>582</v>
      </c>
      <c r="G464" s="103" t="n">
        <v>0</v>
      </c>
      <c r="H464" s="76" t="n">
        <v>0</v>
      </c>
      <c r="I464" s="77" t="n">
        <v>0</v>
      </c>
      <c r="J464" s="25"/>
      <c r="K464" s="61" t="n">
        <v>458</v>
      </c>
      <c r="L464" s="62" t="n">
        <f aca="false">$B$17+$B$18*EXP(-K464/$B$21)+$B$19*EXP(-K464/$B$22)+$B$20*EXP(-K464/$B$23)</f>
        <v>0.28743366677271</v>
      </c>
      <c r="M464" s="63" t="n">
        <f aca="false">EXP(-K464/$D$9)</f>
        <v>1.39150689751711E-017</v>
      </c>
      <c r="N464" s="63" t="n">
        <f aca="false">EXP(-K464/$D$8)</f>
        <v>0.0149680872281456</v>
      </c>
      <c r="O464" s="64" t="n">
        <f aca="false">(K464*$B$17+$B$18*$B$21*(1-EXP(-K464/$B$21))+$B$19*$B$22*(1-EXP(-K464/$B$22))+$B$20*$B$23*(1-EXP(-K464/$B$23)))*$C$7</f>
        <v>2.9275480519407E-013</v>
      </c>
      <c r="P464" s="64" t="n">
        <f aca="false">$D$9*(1-EXP(-K464/$D$9))*$C$9</f>
        <v>2.36561263728046E-012</v>
      </c>
      <c r="Q464" s="65" t="n">
        <f aca="false">$D$8*(1-EXP(-K464/$D$8))*$C$8</f>
        <v>3.85340796618144E-011</v>
      </c>
      <c r="R464" s="66" t="n">
        <f aca="false">$B$13-K464</f>
        <v>42</v>
      </c>
      <c r="S464" s="67" t="n">
        <f aca="false">VLOOKUP($R464,$K$6:$Q$506,5)/$C$26</f>
        <v>0.143161308385474</v>
      </c>
      <c r="T464" s="68" t="n">
        <f aca="false">VLOOKUP($R464,$K$6:$Q$506,6)/$C$26</f>
        <v>7.34095130570913</v>
      </c>
      <c r="U464" s="69" t="n">
        <f aca="false">VLOOKUP($R464,$K$6:$Q$506,7)/$C$26</f>
        <v>39.9555056022893</v>
      </c>
      <c r="V464" s="28" t="s">
        <v>582</v>
      </c>
      <c r="W464" s="78" t="n">
        <f aca="false">G464*S464+H464*T464+I464*U464</f>
        <v>0</v>
      </c>
      <c r="X464" s="25"/>
      <c r="Y464" s="25"/>
      <c r="Z464" s="25"/>
    </row>
    <row r="465" customFormat="false" ht="15.75" hidden="false" customHeight="false" outlineLevel="0" collapsed="false">
      <c r="A465" s="25"/>
      <c r="B465" s="25"/>
      <c r="C465" s="25"/>
      <c r="D465" s="25"/>
      <c r="E465" s="25"/>
      <c r="F465" s="28" t="s">
        <v>583</v>
      </c>
      <c r="G465" s="103" t="n">
        <v>0</v>
      </c>
      <c r="H465" s="76" t="n">
        <v>0</v>
      </c>
      <c r="I465" s="77" t="n">
        <v>0</v>
      </c>
      <c r="J465" s="25"/>
      <c r="K465" s="61" t="n">
        <v>459</v>
      </c>
      <c r="L465" s="62" t="n">
        <f aca="false">$B$17+$B$18*EXP(-K465/$B$21)+$B$19*EXP(-K465/$B$22)+$B$20*EXP(-K465/$B$23)</f>
        <v>0.287256043439194</v>
      </c>
      <c r="M465" s="63" t="n">
        <f aca="false">EXP(-K465/$D$9)</f>
        <v>1.27844116530019E-017</v>
      </c>
      <c r="N465" s="63" t="n">
        <f aca="false">EXP(-K465/$D$8)</f>
        <v>0.0148313933220063</v>
      </c>
      <c r="O465" s="64" t="n">
        <f aca="false">(K465*$B$17+$B$18*$B$21*(1-EXP(-K465/$B$21))+$B$19*$B$22*(1-EXP(-K465/$B$22))+$B$20*$B$23*(1-EXP(-K465/$B$23)))*$C$7</f>
        <v>2.93244690906779E-013</v>
      </c>
      <c r="P465" s="64" t="n">
        <f aca="false">$D$9*(1-EXP(-K465/$D$9))*$C$9</f>
        <v>2.36561263728046E-012</v>
      </c>
      <c r="Q465" s="65" t="n">
        <f aca="false">$D$8*(1-EXP(-K465/$D$8))*$C$8</f>
        <v>3.85394270762485E-011</v>
      </c>
      <c r="R465" s="66" t="n">
        <f aca="false">$B$13-K465</f>
        <v>41</v>
      </c>
      <c r="S465" s="67" t="n">
        <f aca="false">VLOOKUP($R465,$K$6:$Q$506,5)/$C$26</f>
        <v>0.140385999262737</v>
      </c>
      <c r="T465" s="68" t="n">
        <f aca="false">VLOOKUP($R465,$K$6:$Q$506,6)/$C$26</f>
        <v>7.32193408057345</v>
      </c>
      <c r="U465" s="69" t="n">
        <f aca="false">VLOOKUP($R465,$K$6:$Q$506,7)/$C$26</f>
        <v>39.1721368473794</v>
      </c>
      <c r="V465" s="28" t="s">
        <v>583</v>
      </c>
      <c r="W465" s="78" t="n">
        <f aca="false">G465*S465+H465*T465+I465*U465</f>
        <v>0</v>
      </c>
      <c r="X465" s="25"/>
      <c r="Y465" s="25"/>
      <c r="Z465" s="25"/>
    </row>
    <row r="466" customFormat="false" ht="15.75" hidden="false" customHeight="false" outlineLevel="0" collapsed="false">
      <c r="A466" s="25"/>
      <c r="B466" s="25"/>
      <c r="C466" s="25"/>
      <c r="D466" s="25"/>
      <c r="E466" s="25"/>
      <c r="F466" s="28" t="s">
        <v>584</v>
      </c>
      <c r="G466" s="103" t="n">
        <v>0</v>
      </c>
      <c r="H466" s="76" t="n">
        <v>0</v>
      </c>
      <c r="I466" s="77" t="n">
        <v>0</v>
      </c>
      <c r="J466" s="25"/>
      <c r="K466" s="61" t="n">
        <v>460</v>
      </c>
      <c r="L466" s="62" t="n">
        <f aca="false">$B$17+$B$18*EXP(-K466/$B$21)+$B$19*EXP(-K466/$B$22)+$B$20*EXP(-K466/$B$23)</f>
        <v>0.287078870570301</v>
      </c>
      <c r="M466" s="63" t="n">
        <f aca="false">EXP(-K466/$D$9)</f>
        <v>1.17456249483952E-017</v>
      </c>
      <c r="N466" s="63" t="n">
        <f aca="false">EXP(-K466/$D$8)</f>
        <v>0.014695947753326</v>
      </c>
      <c r="O466" s="64" t="n">
        <f aca="false">(K466*$B$17+$B$18*$B$21*(1-EXP(-K466/$B$21))+$B$19*$B$22*(1-EXP(-K466/$B$22))+$B$20*$B$23*(1-EXP(-K466/$B$23)))*$C$7</f>
        <v>2.93734274178857E-013</v>
      </c>
      <c r="P466" s="64" t="n">
        <f aca="false">$D$9*(1-EXP(-K466/$D$9))*$C$9</f>
        <v>2.36561263728046E-012</v>
      </c>
      <c r="Q466" s="65" t="n">
        <f aca="false">$D$8*(1-EXP(-K466/$D$8))*$C$8</f>
        <v>3.85447256561886E-011</v>
      </c>
      <c r="R466" s="66" t="n">
        <f aca="false">$B$13-K466</f>
        <v>40</v>
      </c>
      <c r="S466" s="67" t="n">
        <f aca="false">VLOOKUP($R466,$K$6:$Q$506,5)/$C$26</f>
        <v>0.137594172765232</v>
      </c>
      <c r="T466" s="68" t="n">
        <f aca="false">VLOOKUP($R466,$K$6:$Q$506,6)/$C$26</f>
        <v>7.30123496616273</v>
      </c>
      <c r="U466" s="69" t="n">
        <f aca="false">VLOOKUP($R466,$K$6:$Q$506,7)/$C$26</f>
        <v>38.3815481548189</v>
      </c>
      <c r="V466" s="28" t="s">
        <v>584</v>
      </c>
      <c r="W466" s="78" t="n">
        <f aca="false">G466*S466+H466*T466+I466*U466</f>
        <v>0</v>
      </c>
      <c r="X466" s="25"/>
      <c r="Y466" s="25"/>
      <c r="Z466" s="25"/>
    </row>
    <row r="467" customFormat="false" ht="15.75" hidden="false" customHeight="false" outlineLevel="0" collapsed="false">
      <c r="A467" s="25"/>
      <c r="B467" s="25"/>
      <c r="C467" s="25"/>
      <c r="D467" s="25"/>
      <c r="E467" s="25"/>
      <c r="F467" s="28" t="s">
        <v>585</v>
      </c>
      <c r="G467" s="103" t="n">
        <v>0</v>
      </c>
      <c r="H467" s="76" t="n">
        <v>0</v>
      </c>
      <c r="I467" s="77" t="n">
        <v>0</v>
      </c>
      <c r="J467" s="25"/>
      <c r="K467" s="61" t="n">
        <v>461</v>
      </c>
      <c r="L467" s="62" t="n">
        <f aca="false">$B$17+$B$18*EXP(-K467/$B$21)+$B$19*EXP(-K467/$B$22)+$B$20*EXP(-K467/$B$23)</f>
        <v>0.286902147007196</v>
      </c>
      <c r="M467" s="63" t="n">
        <f aca="false">EXP(-K467/$D$9)</f>
        <v>1.0791243990956E-017</v>
      </c>
      <c r="N467" s="63" t="n">
        <f aca="false">EXP(-K467/$D$8)</f>
        <v>0.0145617391218422</v>
      </c>
      <c r="O467" s="64" t="n">
        <f aca="false">(K467*$B$17+$B$18*$B$21*(1-EXP(-K467/$B$21))+$B$19*$B$22*(1-EXP(-K467/$B$22))+$B$20*$B$23*(1-EXP(-K467/$B$23)))*$C$7</f>
        <v>2.942235557773E-013</v>
      </c>
      <c r="P467" s="64" t="n">
        <f aca="false">$D$9*(1-EXP(-K467/$D$9))*$C$9</f>
        <v>2.36561263728046E-012</v>
      </c>
      <c r="Q467" s="65" t="n">
        <f aca="false">$D$8*(1-EXP(-K467/$D$8))*$C$8</f>
        <v>3.85499758476086E-011</v>
      </c>
      <c r="R467" s="66" t="n">
        <f aca="false">$B$13-K467</f>
        <v>39</v>
      </c>
      <c r="S467" s="67" t="n">
        <f aca="false">VLOOKUP($R467,$K$6:$Q$506,5)/$C$26</f>
        <v>0.134785434888654</v>
      </c>
      <c r="T467" s="68" t="n">
        <f aca="false">VLOOKUP($R467,$K$6:$Q$506,6)/$C$26</f>
        <v>7.27870521566909</v>
      </c>
      <c r="U467" s="69" t="n">
        <f aca="false">VLOOKUP($R467,$K$6:$Q$506,7)/$C$26</f>
        <v>37.5836729818726</v>
      </c>
      <c r="V467" s="28" t="s">
        <v>585</v>
      </c>
      <c r="W467" s="78" t="n">
        <f aca="false">G467*S467+H467*T467+I467*U467</f>
        <v>0</v>
      </c>
      <c r="X467" s="25"/>
      <c r="Y467" s="25"/>
      <c r="Z467" s="25"/>
    </row>
    <row r="468" customFormat="false" ht="15.75" hidden="false" customHeight="false" outlineLevel="0" collapsed="false">
      <c r="A468" s="25"/>
      <c r="B468" s="25"/>
      <c r="C468" s="25"/>
      <c r="D468" s="25"/>
      <c r="E468" s="25"/>
      <c r="F468" s="28" t="s">
        <v>586</v>
      </c>
      <c r="G468" s="103" t="n">
        <v>0</v>
      </c>
      <c r="H468" s="76" t="n">
        <v>0</v>
      </c>
      <c r="I468" s="77" t="n">
        <v>0</v>
      </c>
      <c r="J468" s="25"/>
      <c r="K468" s="61" t="n">
        <v>462</v>
      </c>
      <c r="L468" s="62" t="n">
        <f aca="false">$B$17+$B$18*EXP(-K468/$B$21)+$B$19*EXP(-K468/$B$22)+$B$20*EXP(-K468/$B$23)</f>
        <v>0.286725871594464</v>
      </c>
      <c r="M468" s="63" t="n">
        <f aca="false">EXP(-K468/$D$9)</f>
        <v>9.91441046210611E-018</v>
      </c>
      <c r="N468" s="63" t="n">
        <f aca="false">EXP(-K468/$D$8)</f>
        <v>0.0144287561314035</v>
      </c>
      <c r="O468" s="64" t="n">
        <f aca="false">(K468*$B$17+$B$18*$B$21*(1-EXP(-K468/$B$21))+$B$19*$B$22*(1-EXP(-K468/$B$22))+$B$20*$B$23*(1-EXP(-K468/$B$23)))*$C$7</f>
        <v>2.94712536467131E-013</v>
      </c>
      <c r="P468" s="64" t="n">
        <f aca="false">$D$9*(1-EXP(-K468/$D$9))*$C$9</f>
        <v>2.36561263728046E-012</v>
      </c>
      <c r="Q468" s="65" t="n">
        <f aca="false">$D$8*(1-EXP(-K468/$D$8))*$C$8</f>
        <v>3.85551780924098E-011</v>
      </c>
      <c r="R468" s="66" t="n">
        <f aca="false">$B$13-K468</f>
        <v>38</v>
      </c>
      <c r="S468" s="67" t="n">
        <f aca="false">VLOOKUP($R468,$K$6:$Q$506,5)/$C$26</f>
        <v>0.131959379309271</v>
      </c>
      <c r="T468" s="68" t="n">
        <f aca="false">VLOOKUP($R468,$K$6:$Q$506,6)/$C$26</f>
        <v>7.25418292707094</v>
      </c>
      <c r="U468" s="69" t="n">
        <f aca="false">VLOOKUP($R468,$K$6:$Q$506,7)/$C$26</f>
        <v>36.7784441725123</v>
      </c>
      <c r="V468" s="28" t="s">
        <v>586</v>
      </c>
      <c r="W468" s="78" t="n">
        <f aca="false">G468*S468+H468*T468+I468*U468</f>
        <v>0</v>
      </c>
      <c r="X468" s="25"/>
      <c r="Y468" s="25"/>
      <c r="Z468" s="25"/>
    </row>
    <row r="469" customFormat="false" ht="15.75" hidden="false" customHeight="false" outlineLevel="0" collapsed="false">
      <c r="A469" s="25"/>
      <c r="B469" s="25"/>
      <c r="C469" s="25"/>
      <c r="D469" s="25"/>
      <c r="E469" s="25"/>
      <c r="F469" s="28" t="s">
        <v>587</v>
      </c>
      <c r="G469" s="103" t="n">
        <v>0</v>
      </c>
      <c r="H469" s="76" t="n">
        <v>0</v>
      </c>
      <c r="I469" s="77" t="n">
        <v>0</v>
      </c>
      <c r="J469" s="25"/>
      <c r="K469" s="61" t="n">
        <v>463</v>
      </c>
      <c r="L469" s="62" t="n">
        <f aca="false">$B$17+$B$18*EXP(-K469/$B$21)+$B$19*EXP(-K469/$B$22)+$B$20*EXP(-K469/$B$23)</f>
        <v>0.286550043180095</v>
      </c>
      <c r="M469" s="63" t="n">
        <f aca="false">EXP(-K469/$D$9)</f>
        <v>9.10882331022258E-018</v>
      </c>
      <c r="N469" s="63" t="n">
        <f aca="false">EXP(-K469/$D$8)</f>
        <v>0.0142969875890193</v>
      </c>
      <c r="O469" s="64" t="n">
        <f aca="false">(K469*$B$17+$B$18*$B$21*(1-EXP(-K469/$B$21))+$B$19*$B$22*(1-EXP(-K469/$B$22))+$B$20*$B$23*(1-EXP(-K469/$B$23)))*$C$7</f>
        <v>2.95201217011405E-013</v>
      </c>
      <c r="P469" s="64" t="n">
        <f aca="false">$D$9*(1-EXP(-K469/$D$9))*$C$9</f>
        <v>2.36561263728046E-012</v>
      </c>
      <c r="Q469" s="65" t="n">
        <f aca="false">$D$8*(1-EXP(-K469/$D$8))*$C$8</f>
        <v>3.85603328284578E-011</v>
      </c>
      <c r="R469" s="66" t="n">
        <f aca="false">$B$13-K469</f>
        <v>37</v>
      </c>
      <c r="S469" s="67" t="n">
        <f aca="false">VLOOKUP($R469,$K$6:$Q$506,5)/$C$26</f>
        <v>0.129115586632958</v>
      </c>
      <c r="T469" s="68" t="n">
        <f aca="false">VLOOKUP($R469,$K$6:$Q$506,6)/$C$26</f>
        <v>7.22749187968182</v>
      </c>
      <c r="U469" s="69" t="n">
        <f aca="false">VLOOKUP($R469,$K$6:$Q$506,7)/$C$26</f>
        <v>35.965793951765</v>
      </c>
      <c r="V469" s="28" t="s">
        <v>587</v>
      </c>
      <c r="W469" s="78" t="n">
        <f aca="false">G469*S469+H469*T469+I469*U469</f>
        <v>0</v>
      </c>
      <c r="X469" s="25"/>
      <c r="Y469" s="25"/>
      <c r="Z469" s="25"/>
    </row>
    <row r="470" customFormat="false" ht="15.75" hidden="false" customHeight="false" outlineLevel="0" collapsed="false">
      <c r="A470" s="25"/>
      <c r="B470" s="25"/>
      <c r="C470" s="25"/>
      <c r="D470" s="25"/>
      <c r="E470" s="25"/>
      <c r="F470" s="28" t="s">
        <v>588</v>
      </c>
      <c r="G470" s="103" t="n">
        <v>0</v>
      </c>
      <c r="H470" s="76" t="n">
        <v>0</v>
      </c>
      <c r="I470" s="77" t="n">
        <v>0</v>
      </c>
      <c r="J470" s="25"/>
      <c r="K470" s="61" t="n">
        <v>464</v>
      </c>
      <c r="L470" s="62" t="n">
        <f aca="false">$B$17+$B$18*EXP(-K470/$B$21)+$B$19*EXP(-K470/$B$22)+$B$20*EXP(-K470/$B$23)</f>
        <v>0.286374660615457</v>
      </c>
      <c r="M470" s="63" t="n">
        <f aca="false">EXP(-K470/$D$9)</f>
        <v>8.36869347037594E-018</v>
      </c>
      <c r="N470" s="63" t="n">
        <f aca="false">EXP(-K470/$D$8)</f>
        <v>0.0141664224039172</v>
      </c>
      <c r="O470" s="64" t="n">
        <f aca="false">(K470*$B$17+$B$18*$B$21*(1-EXP(-K470/$B$21))+$B$19*$B$22*(1-EXP(-K470/$B$22))+$B$20*$B$23*(1-EXP(-K470/$B$23)))*$C$7</f>
        <v>2.95689598171217E-013</v>
      </c>
      <c r="P470" s="64" t="n">
        <f aca="false">$D$9*(1-EXP(-K470/$D$9))*$C$9</f>
        <v>2.36561263728046E-012</v>
      </c>
      <c r="Q470" s="65" t="n">
        <f aca="false">$D$8*(1-EXP(-K470/$D$8))*$C$8</f>
        <v>3.85654404896194E-011</v>
      </c>
      <c r="R470" s="66" t="n">
        <f aca="false">$B$13-K470</f>
        <v>36</v>
      </c>
      <c r="S470" s="67" t="n">
        <f aca="false">VLOOKUP($R470,$K$6:$Q$506,5)/$C$26</f>
        <v>0.126253623516268</v>
      </c>
      <c r="T470" s="68" t="n">
        <f aca="false">VLOOKUP($R470,$K$6:$Q$506,6)/$C$26</f>
        <v>7.19844026780323</v>
      </c>
      <c r="U470" s="69" t="n">
        <f aca="false">VLOOKUP($R470,$K$6:$Q$506,7)/$C$26</f>
        <v>35.1456539200075</v>
      </c>
      <c r="V470" s="28" t="s">
        <v>588</v>
      </c>
      <c r="W470" s="78" t="n">
        <f aca="false">G470*S470+H470*T470+I470*U470</f>
        <v>0</v>
      </c>
      <c r="X470" s="25"/>
      <c r="Y470" s="25"/>
      <c r="Z470" s="25"/>
    </row>
    <row r="471" customFormat="false" ht="15.75" hidden="false" customHeight="false" outlineLevel="0" collapsed="false">
      <c r="A471" s="25"/>
      <c r="B471" s="25"/>
      <c r="C471" s="25"/>
      <c r="D471" s="25"/>
      <c r="E471" s="25"/>
      <c r="F471" s="28" t="s">
        <v>589</v>
      </c>
      <c r="G471" s="103" t="n">
        <v>0</v>
      </c>
      <c r="H471" s="76" t="n">
        <v>0</v>
      </c>
      <c r="I471" s="77" t="n">
        <v>0</v>
      </c>
      <c r="J471" s="25"/>
      <c r="K471" s="61" t="n">
        <v>465</v>
      </c>
      <c r="L471" s="62" t="n">
        <f aca="false">$B$17+$B$18*EXP(-K471/$B$21)+$B$19*EXP(-K471/$B$22)+$B$20*EXP(-K471/$B$23)</f>
        <v>0.28619972275528</v>
      </c>
      <c r="M471" s="63" t="n">
        <f aca="false">EXP(-K471/$D$9)</f>
        <v>7.6887022632785E-018</v>
      </c>
      <c r="N471" s="63" t="n">
        <f aca="false">EXP(-K471/$D$8)</f>
        <v>0.0140370495866097</v>
      </c>
      <c r="O471" s="64" t="n">
        <f aca="false">(K471*$B$17+$B$18*$B$21*(1-EXP(-K471/$B$21))+$B$19*$B$22*(1-EXP(-K471/$B$22))+$B$20*$B$23*(1-EXP(-K471/$B$23)))*$C$7</f>
        <v>2.96177680705706E-013</v>
      </c>
      <c r="P471" s="64" t="n">
        <f aca="false">$D$9*(1-EXP(-K471/$D$9))*$C$9</f>
        <v>2.36561263728046E-012</v>
      </c>
      <c r="Q471" s="65" t="n">
        <f aca="false">$D$8*(1-EXP(-K471/$D$8))*$C$8</f>
        <v>3.85705015057992E-011</v>
      </c>
      <c r="R471" s="66" t="n">
        <f aca="false">$B$13-K471</f>
        <v>35</v>
      </c>
      <c r="S471" s="67" t="n">
        <f aca="false">VLOOKUP($R471,$K$6:$Q$506,5)/$C$26</f>
        <v>0.123373041627968</v>
      </c>
      <c r="T471" s="68" t="n">
        <f aca="false">VLOOKUP($R471,$K$6:$Q$506,6)/$C$26</f>
        <v>7.16681932238134</v>
      </c>
      <c r="U471" s="69" t="n">
        <f aca="false">VLOOKUP($R471,$K$6:$Q$506,7)/$C$26</f>
        <v>34.31795504721</v>
      </c>
      <c r="V471" s="28" t="s">
        <v>589</v>
      </c>
      <c r="W471" s="78" t="n">
        <f aca="false">G471*S471+H471*T471+I471*U471</f>
        <v>0</v>
      </c>
      <c r="X471" s="25"/>
      <c r="Y471" s="25"/>
      <c r="Z471" s="25"/>
    </row>
    <row r="472" customFormat="false" ht="15.75" hidden="false" customHeight="false" outlineLevel="0" collapsed="false">
      <c r="A472" s="25"/>
      <c r="B472" s="25"/>
      <c r="C472" s="25"/>
      <c r="D472" s="25"/>
      <c r="E472" s="25"/>
      <c r="F472" s="28" t="s">
        <v>590</v>
      </c>
      <c r="G472" s="103" t="n">
        <v>0</v>
      </c>
      <c r="H472" s="76" t="n">
        <v>0</v>
      </c>
      <c r="I472" s="77" t="n">
        <v>0</v>
      </c>
      <c r="J472" s="25"/>
      <c r="K472" s="61" t="n">
        <v>466</v>
      </c>
      <c r="L472" s="62" t="n">
        <f aca="false">$B$17+$B$18*EXP(-K472/$B$21)+$B$19*EXP(-K472/$B$22)+$B$20*EXP(-K472/$B$23)</f>
        <v>0.286025228457632</v>
      </c>
      <c r="M472" s="63" t="n">
        <f aca="false">EXP(-K472/$D$9)</f>
        <v>7.06396317449166E-018</v>
      </c>
      <c r="N472" s="63" t="n">
        <f aca="false">EXP(-K472/$D$8)</f>
        <v>0.0139088582479692</v>
      </c>
      <c r="O472" s="64" t="n">
        <f aca="false">(K472*$B$17+$B$18*$B$21*(1-EXP(-K472/$B$21))+$B$19*$B$22*(1-EXP(-K472/$B$22))+$B$20*$B$23*(1-EXP(-K472/$B$23)))*$C$7</f>
        <v>2.96665465372063E-013</v>
      </c>
      <c r="P472" s="64" t="n">
        <f aca="false">$D$9*(1-EXP(-K472/$D$9))*$C$9</f>
        <v>2.36561263728046E-012</v>
      </c>
      <c r="Q472" s="65" t="n">
        <f aca="false">$D$8*(1-EXP(-K472/$D$8))*$C$8</f>
        <v>3.85755163029759E-011</v>
      </c>
      <c r="R472" s="66" t="n">
        <f aca="false">$B$13-K472</f>
        <v>34</v>
      </c>
      <c r="S472" s="67" t="n">
        <f aca="false">VLOOKUP($R472,$K$6:$Q$506,5)/$C$26</f>
        <v>0.120473376411247</v>
      </c>
      <c r="T472" s="68" t="n">
        <f aca="false">VLOOKUP($R472,$K$6:$Q$506,6)/$C$26</f>
        <v>7.13240181076263</v>
      </c>
      <c r="U472" s="69" t="n">
        <f aca="false">VLOOKUP($R472,$K$6:$Q$506,7)/$C$26</f>
        <v>33.4826276671257</v>
      </c>
      <c r="V472" s="28" t="s">
        <v>590</v>
      </c>
      <c r="W472" s="78" t="n">
        <f aca="false">G472*S472+H472*T472+I472*U472</f>
        <v>0</v>
      </c>
      <c r="X472" s="25"/>
      <c r="Y472" s="25"/>
      <c r="Z472" s="25"/>
    </row>
    <row r="473" customFormat="false" ht="15.75" hidden="false" customHeight="false" outlineLevel="0" collapsed="false">
      <c r="A473" s="25"/>
      <c r="B473" s="25"/>
      <c r="C473" s="25"/>
      <c r="D473" s="25"/>
      <c r="E473" s="25"/>
      <c r="F473" s="28" t="s">
        <v>591</v>
      </c>
      <c r="G473" s="103" t="n">
        <v>0</v>
      </c>
      <c r="H473" s="76" t="n">
        <v>0</v>
      </c>
      <c r="I473" s="77" t="n">
        <v>0</v>
      </c>
      <c r="J473" s="25"/>
      <c r="K473" s="61" t="n">
        <v>467</v>
      </c>
      <c r="L473" s="62" t="n">
        <f aca="false">$B$17+$B$18*EXP(-K473/$B$21)+$B$19*EXP(-K473/$B$22)+$B$20*EXP(-K473/$B$23)</f>
        <v>0.285851176583898</v>
      </c>
      <c r="M473" s="63" t="n">
        <f aca="false">EXP(-K473/$D$9)</f>
        <v>6.48998673923113E-018</v>
      </c>
      <c r="N473" s="63" t="n">
        <f aca="false">EXP(-K473/$D$8)</f>
        <v>0.0137818375983115</v>
      </c>
      <c r="O473" s="64" t="n">
        <f aca="false">(K473*$B$17+$B$18*$B$21*(1-EXP(-K473/$B$21))+$B$19*$B$22*(1-EXP(-K473/$B$22))+$B$20*$B$23*(1-EXP(-K473/$B$23)))*$C$7</f>
        <v>2.97152952925532E-013</v>
      </c>
      <c r="P473" s="64" t="n">
        <f aca="false">$D$9*(1-EXP(-K473/$D$9))*$C$9</f>
        <v>2.36561263728046E-012</v>
      </c>
      <c r="Q473" s="65" t="n">
        <f aca="false">$D$8*(1-EXP(-K473/$D$8))*$C$8</f>
        <v>3.85804853032379E-011</v>
      </c>
      <c r="R473" s="66" t="n">
        <f aca="false">$B$13-K473</f>
        <v>33</v>
      </c>
      <c r="S473" s="67" t="n">
        <f aca="false">VLOOKUP($R473,$K$6:$Q$506,5)/$C$26</f>
        <v>0.117554145596492</v>
      </c>
      <c r="T473" s="68" t="n">
        <f aca="false">VLOOKUP($R473,$K$6:$Q$506,6)/$C$26</f>
        <v>7.09494040376735</v>
      </c>
      <c r="U473" s="69" t="n">
        <f aca="false">VLOOKUP($R473,$K$6:$Q$506,7)/$C$26</f>
        <v>32.6396014714272</v>
      </c>
      <c r="V473" s="28" t="s">
        <v>591</v>
      </c>
      <c r="W473" s="78" t="n">
        <f aca="false">G473*S473+H473*T473+I473*U473</f>
        <v>0</v>
      </c>
      <c r="X473" s="25"/>
      <c r="Y473" s="25"/>
      <c r="Z473" s="25"/>
    </row>
    <row r="474" customFormat="false" ht="15.75" hidden="false" customHeight="false" outlineLevel="0" collapsed="false">
      <c r="A474" s="25"/>
      <c r="B474" s="25"/>
      <c r="C474" s="25"/>
      <c r="D474" s="25"/>
      <c r="E474" s="25"/>
      <c r="F474" s="28" t="s">
        <v>592</v>
      </c>
      <c r="G474" s="103" t="n">
        <v>0</v>
      </c>
      <c r="H474" s="76" t="n">
        <v>0</v>
      </c>
      <c r="I474" s="77" t="n">
        <v>0</v>
      </c>
      <c r="J474" s="25"/>
      <c r="K474" s="61" t="n">
        <v>468</v>
      </c>
      <c r="L474" s="62" t="n">
        <f aca="false">$B$17+$B$18*EXP(-K474/$B$21)+$B$19*EXP(-K474/$B$22)+$B$20*EXP(-K474/$B$23)</f>
        <v>0.285677565998765</v>
      </c>
      <c r="M474" s="63" t="n">
        <f aca="false">EXP(-K474/$D$9)</f>
        <v>5.96264828042897E-018</v>
      </c>
      <c r="N474" s="63" t="n">
        <f aca="false">EXP(-K474/$D$8)</f>
        <v>0.0136559769464877</v>
      </c>
      <c r="O474" s="64" t="n">
        <f aca="false">(K474*$B$17+$B$18*$B$21*(1-EXP(-K474/$B$21))+$B$19*$B$22*(1-EXP(-K474/$B$22))+$B$20*$B$23*(1-EXP(-K474/$B$23)))*$C$7</f>
        <v>2.97640144119421E-013</v>
      </c>
      <c r="P474" s="64" t="n">
        <f aca="false">$D$9*(1-EXP(-K474/$D$9))*$C$9</f>
        <v>2.36561263728046E-012</v>
      </c>
      <c r="Q474" s="65" t="n">
        <f aca="false">$D$8*(1-EXP(-K474/$D$8))*$C$8</f>
        <v>3.85854089248189E-011</v>
      </c>
      <c r="R474" s="66" t="n">
        <f aca="false">$B$13-K474</f>
        <v>32</v>
      </c>
      <c r="S474" s="67" t="n">
        <f aca="false">VLOOKUP($R474,$K$6:$Q$506,5)/$C$26</f>
        <v>0.114614847401444</v>
      </c>
      <c r="T474" s="68" t="n">
        <f aca="false">VLOOKUP($R474,$K$6:$Q$506,6)/$C$26</f>
        <v>7.05416589834662</v>
      </c>
      <c r="U474" s="69" t="n">
        <f aca="false">VLOOKUP($R474,$K$6:$Q$506,7)/$C$26</f>
        <v>31.7888055037885</v>
      </c>
      <c r="V474" s="28" t="s">
        <v>592</v>
      </c>
      <c r="W474" s="78" t="n">
        <f aca="false">G474*S474+H474*T474+I474*U474</f>
        <v>0</v>
      </c>
      <c r="X474" s="25"/>
      <c r="Y474" s="25"/>
      <c r="Z474" s="25"/>
    </row>
    <row r="475" customFormat="false" ht="15.75" hidden="false" customHeight="false" outlineLevel="0" collapsed="false">
      <c r="A475" s="25"/>
      <c r="B475" s="25"/>
      <c r="C475" s="25"/>
      <c r="D475" s="25"/>
      <c r="E475" s="25"/>
      <c r="F475" s="28" t="s">
        <v>593</v>
      </c>
      <c r="G475" s="103" t="n">
        <v>0</v>
      </c>
      <c r="H475" s="76" t="n">
        <v>0</v>
      </c>
      <c r="I475" s="77" t="n">
        <v>0</v>
      </c>
      <c r="J475" s="25"/>
      <c r="K475" s="61" t="n">
        <v>469</v>
      </c>
      <c r="L475" s="62" t="n">
        <f aca="false">$B$17+$B$18*EXP(-K475/$B$21)+$B$19*EXP(-K475/$B$22)+$B$20*EXP(-K475/$B$23)</f>
        <v>0.285504395570197</v>
      </c>
      <c r="M475" s="63" t="n">
        <f aca="false">EXP(-K475/$D$9)</f>
        <v>5.47815826821158E-018</v>
      </c>
      <c r="N475" s="63" t="n">
        <f aca="false">EXP(-K475/$D$8)</f>
        <v>0.0135312656989842</v>
      </c>
      <c r="O475" s="64" t="n">
        <f aca="false">(K475*$B$17+$B$18*$B$21*(1-EXP(-K475/$B$21))+$B$19*$B$22*(1-EXP(-K475/$B$22))+$B$20*$B$23*(1-EXP(-K475/$B$23)))*$C$7</f>
        <v>2.98127039705105E-013</v>
      </c>
      <c r="P475" s="64" t="n">
        <f aca="false">$D$9*(1-EXP(-K475/$D$9))*$C$9</f>
        <v>2.36561263728046E-012</v>
      </c>
      <c r="Q475" s="65" t="n">
        <f aca="false">$D$8*(1-EXP(-K475/$D$8))*$C$8</f>
        <v>3.85902875821331E-011</v>
      </c>
      <c r="R475" s="66" t="n">
        <f aca="false">$B$13-K475</f>
        <v>31</v>
      </c>
      <c r="S475" s="67" t="n">
        <f aca="false">VLOOKUP($R475,$K$6:$Q$506,5)/$C$26</f>
        <v>0.111654958339068</v>
      </c>
      <c r="T475" s="68" t="n">
        <f aca="false">VLOOKUP($R475,$K$6:$Q$506,6)/$C$26</f>
        <v>7.00978528305059</v>
      </c>
      <c r="U475" s="69" t="n">
        <f aca="false">VLOOKUP($R475,$K$6:$Q$506,7)/$C$26</f>
        <v>30.9301681539129</v>
      </c>
      <c r="V475" s="28" t="s">
        <v>593</v>
      </c>
      <c r="W475" s="78" t="n">
        <f aca="false">G475*S475+H475*T475+I475*U475</f>
        <v>0</v>
      </c>
      <c r="X475" s="25"/>
      <c r="Y475" s="25"/>
      <c r="Z475" s="25"/>
    </row>
    <row r="476" customFormat="false" ht="15.75" hidden="false" customHeight="false" outlineLevel="0" collapsed="false">
      <c r="A476" s="25"/>
      <c r="B476" s="25"/>
      <c r="C476" s="25"/>
      <c r="D476" s="25"/>
      <c r="E476" s="25"/>
      <c r="F476" s="28" t="s">
        <v>594</v>
      </c>
      <c r="G476" s="103" t="n">
        <v>0</v>
      </c>
      <c r="H476" s="76" t="n">
        <v>0</v>
      </c>
      <c r="I476" s="77" t="n">
        <v>0</v>
      </c>
      <c r="J476" s="25"/>
      <c r="K476" s="61" t="n">
        <v>470</v>
      </c>
      <c r="L476" s="62" t="n">
        <f aca="false">$B$17+$B$18*EXP(-K476/$B$21)+$B$19*EXP(-K476/$B$22)+$B$20*EXP(-K476/$B$23)</f>
        <v>0.285331664169417</v>
      </c>
      <c r="M476" s="63" t="n">
        <f aca="false">EXP(-K476/$D$9)</f>
        <v>5.03303508779419E-018</v>
      </c>
      <c r="N476" s="63" t="n">
        <f aca="false">EXP(-K476/$D$8)</f>
        <v>0.0134076933590312</v>
      </c>
      <c r="O476" s="64" t="n">
        <f aca="false">(K476*$B$17+$B$18*$B$21*(1-EXP(-K476/$B$21))+$B$19*$B$22*(1-EXP(-K476/$B$22))+$B$20*$B$23*(1-EXP(-K476/$B$23)))*$C$7</f>
        <v>2.9861364043203E-013</v>
      </c>
      <c r="P476" s="64" t="n">
        <f aca="false">$D$9*(1-EXP(-K476/$D$9))*$C$9</f>
        <v>2.36561263728046E-012</v>
      </c>
      <c r="Q476" s="65" t="n">
        <f aca="false">$D$8*(1-EXP(-K476/$D$8))*$C$8</f>
        <v>3.85951216858104E-011</v>
      </c>
      <c r="R476" s="66" t="n">
        <f aca="false">$B$13-K476</f>
        <v>30</v>
      </c>
      <c r="S476" s="67" t="n">
        <f aca="false">VLOOKUP($R476,$K$6:$Q$506,5)/$C$26</f>
        <v>0.108673930532751</v>
      </c>
      <c r="T476" s="68" t="n">
        <f aca="false">VLOOKUP($R476,$K$6:$Q$506,6)/$C$26</f>
        <v>6.96147963240614</v>
      </c>
      <c r="U476" s="69" t="n">
        <f aca="false">VLOOKUP($R476,$K$6:$Q$506,7)/$C$26</f>
        <v>30.0636171515055</v>
      </c>
      <c r="V476" s="28" t="s">
        <v>594</v>
      </c>
      <c r="W476" s="78" t="n">
        <f aca="false">G476*S476+H476*T476+I476*U476</f>
        <v>0</v>
      </c>
      <c r="X476" s="25"/>
      <c r="Y476" s="25"/>
      <c r="Z476" s="25"/>
    </row>
    <row r="477" customFormat="false" ht="15.75" hidden="false" customHeight="false" outlineLevel="0" collapsed="false">
      <c r="A477" s="25"/>
      <c r="B477" s="25"/>
      <c r="C477" s="25"/>
      <c r="D477" s="25"/>
      <c r="E477" s="25"/>
      <c r="F477" s="28" t="s">
        <v>595</v>
      </c>
      <c r="G477" s="103" t="n">
        <v>0</v>
      </c>
      <c r="H477" s="76" t="n">
        <v>0</v>
      </c>
      <c r="I477" s="77" t="n">
        <v>0</v>
      </c>
      <c r="J477" s="25"/>
      <c r="K477" s="61" t="n">
        <v>471</v>
      </c>
      <c r="L477" s="62" t="n">
        <f aca="false">$B$17+$B$18*EXP(-K477/$B$21)+$B$19*EXP(-K477/$B$22)+$B$20*EXP(-K477/$B$23)</f>
        <v>0.28515937067089</v>
      </c>
      <c r="M477" s="63" t="n">
        <f aca="false">EXP(-K477/$D$9)</f>
        <v>4.62408002009724E-018</v>
      </c>
      <c r="N477" s="63" t="n">
        <f aca="false">EXP(-K477/$D$8)</f>
        <v>0.0132852495257192</v>
      </c>
      <c r="O477" s="64" t="n">
        <f aca="false">(K477*$B$17+$B$18*$B$21*(1-EXP(-K477/$B$21))+$B$19*$B$22*(1-EXP(-K477/$B$22))+$B$20*$B$23*(1-EXP(-K477/$B$23)))*$C$7</f>
        <v>2.99099947047723E-013</v>
      </c>
      <c r="P477" s="64" t="n">
        <f aca="false">$D$9*(1-EXP(-K477/$D$9))*$C$9</f>
        <v>2.36561263728046E-012</v>
      </c>
      <c r="Q477" s="65" t="n">
        <f aca="false">$D$8*(1-EXP(-K477/$D$8))*$C$8</f>
        <v>3.85999116427303E-011</v>
      </c>
      <c r="R477" s="66" t="n">
        <f aca="false">$B$13-K477</f>
        <v>29</v>
      </c>
      <c r="S477" s="67" t="n">
        <f aca="false">VLOOKUP($R477,$K$6:$Q$506,5)/$C$26</f>
        <v>0.105671188412168</v>
      </c>
      <c r="T477" s="68" t="n">
        <f aca="false">VLOOKUP($R477,$K$6:$Q$506,6)/$C$26</f>
        <v>6.90890181507262</v>
      </c>
      <c r="U477" s="69" t="n">
        <f aca="false">VLOOKUP($R477,$K$6:$Q$506,7)/$C$26</f>
        <v>29.1890795601907</v>
      </c>
      <c r="V477" s="28" t="s">
        <v>595</v>
      </c>
      <c r="W477" s="78" t="n">
        <f aca="false">G477*S477+H477*T477+I477*U477</f>
        <v>0</v>
      </c>
      <c r="X477" s="25"/>
      <c r="Y477" s="25"/>
      <c r="Z477" s="25"/>
    </row>
    <row r="478" customFormat="false" ht="15.75" hidden="false" customHeight="false" outlineLevel="0" collapsed="false">
      <c r="A478" s="25"/>
      <c r="B478" s="25"/>
      <c r="C478" s="25"/>
      <c r="D478" s="25"/>
      <c r="E478" s="25"/>
      <c r="F478" s="28" t="s">
        <v>596</v>
      </c>
      <c r="G478" s="103" t="n">
        <v>0</v>
      </c>
      <c r="H478" s="76" t="n">
        <v>0</v>
      </c>
      <c r="I478" s="77" t="n">
        <v>0</v>
      </c>
      <c r="J478" s="25"/>
      <c r="K478" s="61" t="n">
        <v>472</v>
      </c>
      <c r="L478" s="62" t="n">
        <f aca="false">$B$17+$B$18*EXP(-K478/$B$21)+$B$19*EXP(-K478/$B$22)+$B$20*EXP(-K478/$B$23)</f>
        <v>0.284987513952306</v>
      </c>
      <c r="M478" s="63" t="n">
        <f aca="false">EXP(-K478/$D$9)</f>
        <v>4.24835425529159E-018</v>
      </c>
      <c r="N478" s="63" t="n">
        <f aca="false">EXP(-K478/$D$8)</f>
        <v>0.0131639238931233</v>
      </c>
      <c r="O478" s="64" t="n">
        <f aca="false">(K478*$B$17+$B$18*$B$21*(1-EXP(-K478/$B$21))+$B$19*$B$22*(1-EXP(-K478/$B$22))+$B$20*$B$23*(1-EXP(-K478/$B$23)))*$C$7</f>
        <v>2.99585960297793E-013</v>
      </c>
      <c r="P478" s="64" t="n">
        <f aca="false">$D$9*(1-EXP(-K478/$D$9))*$C$9</f>
        <v>2.36561263728046E-012</v>
      </c>
      <c r="Q478" s="65" t="n">
        <f aca="false">$D$8*(1-EXP(-K478/$D$8))*$C$8</f>
        <v>3.86046578560569E-011</v>
      </c>
      <c r="R478" s="66" t="n">
        <f aca="false">$B$13-K478</f>
        <v>28</v>
      </c>
      <c r="S478" s="67" t="n">
        <f aca="false">VLOOKUP($R478,$K$6:$Q$506,5)/$C$26</f>
        <v>0.10264612463015</v>
      </c>
      <c r="T478" s="68" t="n">
        <f aca="false">VLOOKUP($R478,$K$6:$Q$506,6)/$C$26</f>
        <v>6.85167399930621</v>
      </c>
      <c r="U478" s="69" t="n">
        <f aca="false">VLOOKUP($R478,$K$6:$Q$506,7)/$C$26</f>
        <v>28.3064817713727</v>
      </c>
      <c r="V478" s="28" t="s">
        <v>596</v>
      </c>
      <c r="W478" s="78" t="n">
        <f aca="false">G478*S478+H478*T478+I478*U478</f>
        <v>0</v>
      </c>
      <c r="X478" s="25"/>
      <c r="Y478" s="25"/>
      <c r="Z478" s="25"/>
    </row>
    <row r="479" customFormat="false" ht="15.75" hidden="false" customHeight="false" outlineLevel="0" collapsed="false">
      <c r="A479" s="25"/>
      <c r="B479" s="25"/>
      <c r="C479" s="25"/>
      <c r="D479" s="25"/>
      <c r="E479" s="25"/>
      <c r="F479" s="28" t="s">
        <v>597</v>
      </c>
      <c r="G479" s="103" t="n">
        <v>0</v>
      </c>
      <c r="H479" s="76" t="n">
        <v>0</v>
      </c>
      <c r="I479" s="77" t="n">
        <v>0</v>
      </c>
      <c r="J479" s="25"/>
      <c r="K479" s="61" t="n">
        <v>473</v>
      </c>
      <c r="L479" s="62" t="n">
        <f aca="false">$B$17+$B$18*EXP(-K479/$B$21)+$B$19*EXP(-K479/$B$22)+$B$20*EXP(-K479/$B$23)</f>
        <v>0.284816092894554</v>
      </c>
      <c r="M479" s="63" t="n">
        <f aca="false">EXP(-K479/$D$9)</f>
        <v>3.90315777408946E-018</v>
      </c>
      <c r="N479" s="63" t="n">
        <f aca="false">EXP(-K479/$D$8)</f>
        <v>0.0130437062494362</v>
      </c>
      <c r="O479" s="64" t="n">
        <f aca="false">(K479*$B$17+$B$18*$B$21*(1-EXP(-K479/$B$21))+$B$19*$B$22*(1-EXP(-K479/$B$22))+$B$20*$B$23*(1-EXP(-K479/$B$23)))*$C$7</f>
        <v>3.00071680925938E-013</v>
      </c>
      <c r="P479" s="64" t="n">
        <f aca="false">$D$9*(1-EXP(-K479/$D$9))*$C$9</f>
        <v>2.36561263728046E-012</v>
      </c>
      <c r="Q479" s="65" t="n">
        <f aca="false">$D$8*(1-EXP(-K479/$D$8))*$C$8</f>
        <v>3.86093607252721E-011</v>
      </c>
      <c r="R479" s="66" t="n">
        <f aca="false">$B$13-K479</f>
        <v>27</v>
      </c>
      <c r="S479" s="67" t="n">
        <f aca="false">VLOOKUP($R479,$K$6:$Q$506,5)/$C$26</f>
        <v>0.0995980949991623</v>
      </c>
      <c r="T479" s="68" t="n">
        <f aca="false">VLOOKUP($R479,$K$6:$Q$506,6)/$C$26</f>
        <v>6.78938493780677</v>
      </c>
      <c r="U479" s="69" t="n">
        <f aca="false">VLOOKUP($R479,$K$6:$Q$506,7)/$C$26</f>
        <v>27.4157494980404</v>
      </c>
      <c r="V479" s="28" t="s">
        <v>597</v>
      </c>
      <c r="W479" s="78" t="n">
        <f aca="false">G479*S479+H479*T479+I479*U479</f>
        <v>0</v>
      </c>
      <c r="X479" s="25"/>
      <c r="Y479" s="25"/>
      <c r="Z479" s="25"/>
    </row>
    <row r="480" customFormat="false" ht="15.75" hidden="false" customHeight="false" outlineLevel="0" collapsed="false">
      <c r="A480" s="25"/>
      <c r="B480" s="25"/>
      <c r="C480" s="25"/>
      <c r="D480" s="25"/>
      <c r="E480" s="25"/>
      <c r="F480" s="28" t="s">
        <v>598</v>
      </c>
      <c r="G480" s="103" t="n">
        <v>0</v>
      </c>
      <c r="H480" s="76" t="n">
        <v>0</v>
      </c>
      <c r="I480" s="77" t="n">
        <v>0</v>
      </c>
      <c r="J480" s="25"/>
      <c r="K480" s="61" t="n">
        <v>474</v>
      </c>
      <c r="L480" s="62" t="n">
        <f aca="false">$B$17+$B$18*EXP(-K480/$B$21)+$B$19*EXP(-K480/$B$22)+$B$20*EXP(-K480/$B$23)</f>
        <v>0.284645106381714</v>
      </c>
      <c r="M480" s="63" t="n">
        <f aca="false">EXP(-K480/$D$9)</f>
        <v>3.58600994501795E-018</v>
      </c>
      <c r="N480" s="63" t="n">
        <f aca="false">EXP(-K480/$D$8)</f>
        <v>0.0129245864761083</v>
      </c>
      <c r="O480" s="64" t="n">
        <f aca="false">(K480*$B$17+$B$18*$B$21*(1-EXP(-K480/$B$21))+$B$19*$B$22*(1-EXP(-K480/$B$22))+$B$20*$B$23*(1-EXP(-K480/$B$23)))*$C$7</f>
        <v>3.00557109673953E-013</v>
      </c>
      <c r="P480" s="64" t="n">
        <f aca="false">$D$9*(1-EXP(-K480/$D$9))*$C$9</f>
        <v>2.36561263728046E-012</v>
      </c>
      <c r="Q480" s="65" t="n">
        <f aca="false">$D$8*(1-EXP(-K480/$D$8))*$C$8</f>
        <v>3.86140206462099E-011</v>
      </c>
      <c r="R480" s="66" t="n">
        <f aca="false">$B$13-K480</f>
        <v>26</v>
      </c>
      <c r="S480" s="67" t="n">
        <f aca="false">VLOOKUP($R480,$K$6:$Q$506,5)/$C$26</f>
        <v>0.0965264121934087</v>
      </c>
      <c r="T480" s="68" t="n">
        <f aca="false">VLOOKUP($R480,$K$6:$Q$506,6)/$C$26</f>
        <v>6.7215870124357</v>
      </c>
      <c r="U480" s="69" t="n">
        <f aca="false">VLOOKUP($R480,$K$6:$Q$506,7)/$C$26</f>
        <v>26.5168077685145</v>
      </c>
      <c r="V480" s="28" t="s">
        <v>598</v>
      </c>
      <c r="W480" s="78" t="n">
        <f aca="false">G480*S480+H480*T480+I480*U480</f>
        <v>0</v>
      </c>
      <c r="X480" s="25"/>
      <c r="Y480" s="25"/>
      <c r="Z480" s="25"/>
    </row>
    <row r="481" customFormat="false" ht="15.75" hidden="false" customHeight="false" outlineLevel="0" collapsed="false">
      <c r="A481" s="25"/>
      <c r="B481" s="25"/>
      <c r="C481" s="25"/>
      <c r="D481" s="25"/>
      <c r="E481" s="25"/>
      <c r="F481" s="28" t="s">
        <v>599</v>
      </c>
      <c r="G481" s="103" t="n">
        <v>0</v>
      </c>
      <c r="H481" s="76" t="n">
        <v>0</v>
      </c>
      <c r="I481" s="77" t="n">
        <v>0</v>
      </c>
      <c r="J481" s="25"/>
      <c r="K481" s="61" t="n">
        <v>475</v>
      </c>
      <c r="L481" s="62" t="n">
        <f aca="false">$B$17+$B$18*EXP(-K481/$B$21)+$B$19*EXP(-K481/$B$22)+$B$20*EXP(-K481/$B$23)</f>
        <v>0.284474553301033</v>
      </c>
      <c r="M481" s="63" t="n">
        <f aca="false">EXP(-K481/$D$9)</f>
        <v>3.29463169824527E-018</v>
      </c>
      <c r="N481" s="63" t="n">
        <f aca="false">EXP(-K481/$D$8)</f>
        <v>0.0128065545469964</v>
      </c>
      <c r="O481" s="64" t="n">
        <f aca="false">(K481*$B$17+$B$18*$B$21*(1-EXP(-K481/$B$21))+$B$19*$B$22*(1-EXP(-K481/$B$22))+$B$20*$B$23*(1-EXP(-K481/$B$23)))*$C$7</f>
        <v>3.01042247281731E-013</v>
      </c>
      <c r="P481" s="64" t="n">
        <f aca="false">$D$9*(1-EXP(-K481/$D$9))*$C$9</f>
        <v>2.36561263728046E-012</v>
      </c>
      <c r="Q481" s="65" t="n">
        <f aca="false">$D$8*(1-EXP(-K481/$D$8))*$C$8</f>
        <v>3.86186380110892E-011</v>
      </c>
      <c r="R481" s="66" t="n">
        <f aca="false">$B$13-K481</f>
        <v>25</v>
      </c>
      <c r="S481" s="67" t="n">
        <f aca="false">VLOOKUP($R481,$K$6:$Q$506,5)/$C$26</f>
        <v>0.0934303378961897</v>
      </c>
      <c r="T481" s="68" t="n">
        <f aca="false">VLOOKUP($R481,$K$6:$Q$506,6)/$C$26</f>
        <v>6.64779301756769</v>
      </c>
      <c r="U481" s="69" t="n">
        <f aca="false">VLOOKUP($R481,$K$6:$Q$506,7)/$C$26</f>
        <v>25.6095809201376</v>
      </c>
      <c r="V481" s="28" t="s">
        <v>599</v>
      </c>
      <c r="W481" s="78" t="n">
        <f aca="false">G481*S481+H481*T481+I481*U481</f>
        <v>0</v>
      </c>
      <c r="X481" s="25"/>
      <c r="Y481" s="25"/>
      <c r="Z481" s="25"/>
    </row>
    <row r="482" customFormat="false" ht="15.75" hidden="false" customHeight="false" outlineLevel="0" collapsed="false">
      <c r="A482" s="25"/>
      <c r="B482" s="25"/>
      <c r="C482" s="25"/>
      <c r="D482" s="25"/>
      <c r="E482" s="25"/>
      <c r="F482" s="28" t="s">
        <v>600</v>
      </c>
      <c r="G482" s="103" t="n">
        <v>0</v>
      </c>
      <c r="H482" s="76" t="n">
        <v>0</v>
      </c>
      <c r="I482" s="77" t="n">
        <v>0</v>
      </c>
      <c r="J482" s="25"/>
      <c r="K482" s="61" t="n">
        <v>476</v>
      </c>
      <c r="L482" s="62" t="n">
        <f aca="false">$B$17+$B$18*EXP(-K482/$B$21)+$B$19*EXP(-K482/$B$22)+$B$20*EXP(-K482/$B$23)</f>
        <v>0.28430443254291</v>
      </c>
      <c r="M482" s="63" t="n">
        <f aca="false">EXP(-K482/$D$9)</f>
        <v>3.02692914785774E-018</v>
      </c>
      <c r="N482" s="63" t="n">
        <f aca="false">EXP(-K482/$D$8)</f>
        <v>0.0126896005275194</v>
      </c>
      <c r="O482" s="64" t="n">
        <f aca="false">(K482*$B$17+$B$18*$B$21*(1-EXP(-K482/$B$21))+$B$19*$B$22*(1-EXP(-K482/$B$22))+$B$20*$B$23*(1-EXP(-K482/$B$23)))*$C$7</f>
        <v>3.01527094487271E-013</v>
      </c>
      <c r="P482" s="64" t="n">
        <f aca="false">$D$9*(1-EXP(-K482/$D$9))*$C$9</f>
        <v>2.36561263728046E-012</v>
      </c>
      <c r="Q482" s="65" t="n">
        <f aca="false">$D$8*(1-EXP(-K482/$D$8))*$C$8</f>
        <v>3.86232132085471E-011</v>
      </c>
      <c r="R482" s="66" t="n">
        <f aca="false">$B$13-K482</f>
        <v>24</v>
      </c>
      <c r="S482" s="67" t="n">
        <f aca="false">VLOOKUP($R482,$K$6:$Q$506,5)/$C$26</f>
        <v>0.0903090729884516</v>
      </c>
      <c r="T482" s="68" t="n">
        <f aca="false">VLOOKUP($R482,$K$6:$Q$506,6)/$C$26</f>
        <v>6.56747265896124</v>
      </c>
      <c r="U482" s="69" t="n">
        <f aca="false">VLOOKUP($R482,$K$6:$Q$506,7)/$C$26</f>
        <v>24.6939925929052</v>
      </c>
      <c r="V482" s="28" t="s">
        <v>600</v>
      </c>
      <c r="W482" s="78" t="n">
        <f aca="false">G482*S482+H482*T482+I482*U482</f>
        <v>0</v>
      </c>
      <c r="X482" s="25"/>
      <c r="Y482" s="25"/>
      <c r="Z482" s="25"/>
    </row>
    <row r="483" customFormat="false" ht="15.75" hidden="false" customHeight="false" outlineLevel="0" collapsed="false">
      <c r="A483" s="25"/>
      <c r="B483" s="25"/>
      <c r="C483" s="25"/>
      <c r="D483" s="25"/>
      <c r="E483" s="25"/>
      <c r="F483" s="28" t="s">
        <v>601</v>
      </c>
      <c r="G483" s="103" t="n">
        <v>0</v>
      </c>
      <c r="H483" s="76" t="n">
        <v>0</v>
      </c>
      <c r="I483" s="77" t="n">
        <v>0</v>
      </c>
      <c r="J483" s="25"/>
      <c r="K483" s="61" t="n">
        <v>477</v>
      </c>
      <c r="L483" s="62" t="n">
        <f aca="false">$B$17+$B$18*EXP(-K483/$B$21)+$B$19*EXP(-K483/$B$22)+$B$20*EXP(-K483/$B$23)</f>
        <v>0.284134743000877</v>
      </c>
      <c r="M483" s="63" t="n">
        <f aca="false">EXP(-K483/$D$9)</f>
        <v>2.78097854489489E-018</v>
      </c>
      <c r="N483" s="63" t="n">
        <f aca="false">EXP(-K483/$D$8)</f>
        <v>0.0125737145738224</v>
      </c>
      <c r="O483" s="64" t="n">
        <f aca="false">(K483*$B$17+$B$18*$B$21*(1-EXP(-K483/$B$21))+$B$19*$B$22*(1-EXP(-K483/$B$22))+$B$20*$B$23*(1-EXP(-K483/$B$23)))*$C$7</f>
        <v>3.02011652026685E-013</v>
      </c>
      <c r="P483" s="64" t="n">
        <f aca="false">$D$9*(1-EXP(-K483/$D$9))*$C$9</f>
        <v>2.36561263728046E-012</v>
      </c>
      <c r="Q483" s="65" t="n">
        <f aca="false">$D$8*(1-EXP(-K483/$D$8))*$C$8</f>
        <v>3.86277466236716E-011</v>
      </c>
      <c r="R483" s="66" t="n">
        <f aca="false">$B$13-K483</f>
        <v>23</v>
      </c>
      <c r="S483" s="67" t="n">
        <f aca="false">VLOOKUP($R483,$K$6:$Q$506,5)/$C$26</f>
        <v>0.087161745268826</v>
      </c>
      <c r="T483" s="68" t="n">
        <f aca="false">VLOOKUP($R483,$K$6:$Q$506,6)/$C$26</f>
        <v>6.480048742988</v>
      </c>
      <c r="U483" s="69" t="n">
        <f aca="false">VLOOKUP($R483,$K$6:$Q$506,7)/$C$26</f>
        <v>23.7699657230391</v>
      </c>
      <c r="V483" s="28" t="s">
        <v>601</v>
      </c>
      <c r="W483" s="78" t="n">
        <f aca="false">G483*S483+H483*T483+I483*U483</f>
        <v>0</v>
      </c>
      <c r="X483" s="25"/>
      <c r="Y483" s="25"/>
      <c r="Z483" s="25"/>
    </row>
    <row r="484" customFormat="false" ht="15.75" hidden="false" customHeight="false" outlineLevel="0" collapsed="false">
      <c r="A484" s="25"/>
      <c r="B484" s="25"/>
      <c r="C484" s="25"/>
      <c r="D484" s="25"/>
      <c r="E484" s="25"/>
      <c r="F484" s="28" t="s">
        <v>602</v>
      </c>
      <c r="G484" s="103" t="n">
        <v>0</v>
      </c>
      <c r="H484" s="76" t="n">
        <v>0</v>
      </c>
      <c r="I484" s="77" t="n">
        <v>0</v>
      </c>
      <c r="J484" s="25"/>
      <c r="K484" s="61" t="n">
        <v>478</v>
      </c>
      <c r="L484" s="62" t="n">
        <f aca="false">$B$17+$B$18*EXP(-K484/$B$21)+$B$19*EXP(-K484/$B$22)+$B$20*EXP(-K484/$B$23)</f>
        <v>0.283965483571585</v>
      </c>
      <c r="M484" s="63" t="n">
        <f aca="false">EXP(-K484/$D$9)</f>
        <v>2.5550124530134E-018</v>
      </c>
      <c r="N484" s="63" t="n">
        <f aca="false">EXP(-K484/$D$8)</f>
        <v>0.0124588869319481</v>
      </c>
      <c r="O484" s="64" t="n">
        <f aca="false">(K484*$B$17+$B$18*$B$21*(1-EXP(-K484/$B$21))+$B$19*$B$22*(1-EXP(-K484/$B$22))+$B$20*$B$23*(1-EXP(-K484/$B$23)))*$C$7</f>
        <v>3.02495920634198E-013</v>
      </c>
      <c r="P484" s="64" t="n">
        <f aca="false">$D$9*(1-EXP(-K484/$D$9))*$C$9</f>
        <v>2.36561263728046E-012</v>
      </c>
      <c r="Q484" s="65" t="n">
        <f aca="false">$D$8*(1-EXP(-K484/$D$8))*$C$8</f>
        <v>3.86322386380337E-011</v>
      </c>
      <c r="R484" s="66" t="n">
        <f aca="false">$B$13-K484</f>
        <v>22</v>
      </c>
      <c r="S484" s="67" t="n">
        <f aca="false">VLOOKUP($R484,$K$6:$Q$506,5)/$C$26</f>
        <v>0.08398739406223</v>
      </c>
      <c r="T484" s="68" t="n">
        <f aca="false">VLOOKUP($R484,$K$6:$Q$506,6)/$C$26</f>
        <v>6.38489302883658</v>
      </c>
      <c r="U484" s="69" t="n">
        <f aca="false">VLOOKUP($R484,$K$6:$Q$506,7)/$C$26</f>
        <v>22.8374225365008</v>
      </c>
      <c r="V484" s="28" t="s">
        <v>602</v>
      </c>
      <c r="W484" s="78" t="n">
        <f aca="false">G484*S484+H484*T484+I484*U484</f>
        <v>0</v>
      </c>
      <c r="X484" s="25"/>
      <c r="Y484" s="25"/>
      <c r="Z484" s="25"/>
    </row>
    <row r="485" customFormat="false" ht="15.75" hidden="false" customHeight="false" outlineLevel="0" collapsed="false">
      <c r="A485" s="25"/>
      <c r="B485" s="25"/>
      <c r="C485" s="25"/>
      <c r="D485" s="25"/>
      <c r="E485" s="25"/>
      <c r="F485" s="28" t="s">
        <v>603</v>
      </c>
      <c r="G485" s="103" t="n">
        <v>0</v>
      </c>
      <c r="H485" s="76" t="n">
        <v>0</v>
      </c>
      <c r="I485" s="77" t="n">
        <v>0</v>
      </c>
      <c r="J485" s="25"/>
      <c r="K485" s="61" t="n">
        <v>479</v>
      </c>
      <c r="L485" s="62" t="n">
        <f aca="false">$B$17+$B$18*EXP(-K485/$B$21)+$B$19*EXP(-K485/$B$22)+$B$20*EXP(-K485/$B$23)</f>
        <v>0.283796653154788</v>
      </c>
      <c r="M485" s="63" t="n">
        <f aca="false">EXP(-K485/$D$9)</f>
        <v>2.34740704743562E-018</v>
      </c>
      <c r="N485" s="63" t="n">
        <f aca="false">EXP(-K485/$D$8)</f>
        <v>0.012345107937016</v>
      </c>
      <c r="O485" s="64" t="n">
        <f aca="false">(K485*$B$17+$B$18*$B$21*(1-EXP(-K485/$B$21))+$B$19*$B$22*(1-EXP(-K485/$B$22))+$B$20*$B$23*(1-EXP(-K485/$B$23)))*$C$7</f>
        <v>3.02979901042158E-013</v>
      </c>
      <c r="P485" s="64" t="n">
        <f aca="false">$D$9*(1-EXP(-K485/$D$9))*$C$9</f>
        <v>2.36561263728046E-012</v>
      </c>
      <c r="Q485" s="65" t="n">
        <f aca="false">$D$8*(1-EXP(-K485/$D$8))*$C$8</f>
        <v>3.86366896297201E-011</v>
      </c>
      <c r="R485" s="66" t="n">
        <f aca="false">$B$13-K485</f>
        <v>21</v>
      </c>
      <c r="S485" s="67" t="n">
        <f aca="false">VLOOKUP($R485,$K$6:$Q$506,5)/$C$26</f>
        <v>0.0807849509060128</v>
      </c>
      <c r="T485" s="68" t="n">
        <f aca="false">VLOOKUP($R485,$K$6:$Q$506,6)/$C$26</f>
        <v>6.28132171388383</v>
      </c>
      <c r="U485" s="69" t="n">
        <f aca="false">VLOOKUP($R485,$K$6:$Q$506,7)/$C$26</f>
        <v>21.8962845424455</v>
      </c>
      <c r="V485" s="28" t="s">
        <v>603</v>
      </c>
      <c r="W485" s="78" t="n">
        <f aca="false">G485*S485+H485*T485+I485*U485</f>
        <v>0</v>
      </c>
      <c r="X485" s="25"/>
      <c r="Y485" s="25"/>
      <c r="Z485" s="25"/>
    </row>
    <row r="486" customFormat="false" ht="15.75" hidden="false" customHeight="false" outlineLevel="0" collapsed="false">
      <c r="A486" s="25"/>
      <c r="B486" s="25"/>
      <c r="C486" s="25"/>
      <c r="D486" s="25"/>
      <c r="E486" s="25"/>
      <c r="F486" s="28" t="s">
        <v>604</v>
      </c>
      <c r="G486" s="103" t="n">
        <v>0</v>
      </c>
      <c r="H486" s="76" t="n">
        <v>0</v>
      </c>
      <c r="I486" s="77" t="n">
        <v>0</v>
      </c>
      <c r="J486" s="25"/>
      <c r="K486" s="61" t="n">
        <v>480</v>
      </c>
      <c r="L486" s="62" t="n">
        <f aca="false">$B$17+$B$18*EXP(-K486/$B$21)+$B$19*EXP(-K486/$B$22)+$B$20*EXP(-K486/$B$23)</f>
        <v>0.283628250653321</v>
      </c>
      <c r="M486" s="63" t="n">
        <f aca="false">EXP(-K486/$D$9)</f>
        <v>2.15667044591173E-018</v>
      </c>
      <c r="N486" s="63" t="n">
        <f aca="false">EXP(-K486/$D$8)</f>
        <v>0.0122323680124084</v>
      </c>
      <c r="O486" s="64" t="n">
        <f aca="false">(K486*$B$17+$B$18*$B$21*(1-EXP(-K486/$B$21))+$B$19*$B$22*(1-EXP(-K486/$B$22))+$B$20*$B$23*(1-EXP(-K486/$B$23)))*$C$7</f>
        <v>3.03463593981042E-013</v>
      </c>
      <c r="P486" s="64" t="n">
        <f aca="false">$D$9*(1-EXP(-K486/$D$9))*$C$9</f>
        <v>2.36561263728046E-012</v>
      </c>
      <c r="Q486" s="65" t="n">
        <f aca="false">$D$8*(1-EXP(-K486/$D$8))*$C$8</f>
        <v>3.86410999733644E-011</v>
      </c>
      <c r="R486" s="66" t="n">
        <f aca="false">$B$13-K486</f>
        <v>20</v>
      </c>
      <c r="S486" s="67" t="n">
        <f aca="false">VLOOKUP($R486,$K$6:$Q$506,5)/$C$26</f>
        <v>0.0775532152905875</v>
      </c>
      <c r="T486" s="68" t="n">
        <f aca="false">VLOOKUP($R486,$K$6:$Q$506,6)/$C$26</f>
        <v>6.16859051979104</v>
      </c>
      <c r="U486" s="69" t="n">
        <f aca="false">VLOOKUP($R486,$K$6:$Q$506,7)/$C$26</f>
        <v>20.9464725266156</v>
      </c>
      <c r="V486" s="28" t="s">
        <v>604</v>
      </c>
      <c r="W486" s="78" t="n">
        <f aca="false">G486*S486+H486*T486+I486*U486</f>
        <v>0</v>
      </c>
      <c r="X486" s="25"/>
      <c r="Y486" s="25"/>
      <c r="Z486" s="25"/>
    </row>
    <row r="487" customFormat="false" ht="15.75" hidden="false" customHeight="false" outlineLevel="0" collapsed="false">
      <c r="A487" s="25"/>
      <c r="B487" s="25"/>
      <c r="C487" s="25"/>
      <c r="D487" s="25"/>
      <c r="E487" s="25"/>
      <c r="F487" s="28" t="s">
        <v>605</v>
      </c>
      <c r="G487" s="103" t="n">
        <v>0</v>
      </c>
      <c r="H487" s="76" t="n">
        <v>0</v>
      </c>
      <c r="I487" s="77" t="n">
        <v>0</v>
      </c>
      <c r="J487" s="25"/>
      <c r="K487" s="61" t="n">
        <v>481</v>
      </c>
      <c r="L487" s="62" t="n">
        <f aca="false">$B$17+$B$18*EXP(-K487/$B$21)+$B$19*EXP(-K487/$B$22)+$B$20*EXP(-K487/$B$23)</f>
        <v>0.283460274973094</v>
      </c>
      <c r="M487" s="63" t="n">
        <f aca="false">EXP(-K487/$D$9)</f>
        <v>1.98143198783963E-018</v>
      </c>
      <c r="N487" s="63" t="n">
        <f aca="false">EXP(-K487/$D$8)</f>
        <v>0.0121206576689648</v>
      </c>
      <c r="O487" s="64" t="n">
        <f aca="false">(K487*$B$17+$B$18*$B$21*(1-EXP(-K487/$B$21))+$B$19*$B$22*(1-EXP(-K487/$B$22))+$B$20*$B$23*(1-EXP(-K487/$B$23)))*$C$7</f>
        <v>3.03947000179455E-013</v>
      </c>
      <c r="P487" s="64" t="n">
        <f aca="false">$D$9*(1-EXP(-K487/$D$9))*$C$9</f>
        <v>2.36561263728046E-012</v>
      </c>
      <c r="Q487" s="65" t="n">
        <f aca="false">$D$8*(1-EXP(-K487/$D$8))*$C$8</f>
        <v>3.8645470040179E-011</v>
      </c>
      <c r="R487" s="66" t="n">
        <f aca="false">$B$13-K487</f>
        <v>19</v>
      </c>
      <c r="S487" s="67" t="n">
        <f aca="false">VLOOKUP($R487,$K$6:$Q$506,5)/$C$26</f>
        <v>0.0742908241639868</v>
      </c>
      <c r="T487" s="68" t="n">
        <f aca="false">VLOOKUP($R487,$K$6:$Q$506,6)/$C$26</f>
        <v>6.04588934401294</v>
      </c>
      <c r="U487" s="69" t="n">
        <f aca="false">VLOOKUP($R487,$K$6:$Q$506,7)/$C$26</f>
        <v>19.9879065446732</v>
      </c>
      <c r="V487" s="28" t="s">
        <v>605</v>
      </c>
      <c r="W487" s="78" t="n">
        <f aca="false">G487*S487+H487*T487+I487*U487</f>
        <v>0</v>
      </c>
      <c r="X487" s="25"/>
      <c r="Y487" s="25"/>
      <c r="Z487" s="25"/>
    </row>
    <row r="488" customFormat="false" ht="15.75" hidden="false" customHeight="false" outlineLevel="0" collapsed="false">
      <c r="A488" s="25"/>
      <c r="B488" s="25"/>
      <c r="C488" s="25"/>
      <c r="D488" s="25"/>
      <c r="E488" s="25"/>
      <c r="F488" s="28" t="s">
        <v>606</v>
      </c>
      <c r="G488" s="103" t="n">
        <v>0</v>
      </c>
      <c r="H488" s="76" t="n">
        <v>0</v>
      </c>
      <c r="I488" s="77" t="n">
        <v>0</v>
      </c>
      <c r="J488" s="25"/>
      <c r="K488" s="61" t="n">
        <v>482</v>
      </c>
      <c r="L488" s="62" t="n">
        <f aca="false">$B$17+$B$18*EXP(-K488/$B$21)+$B$19*EXP(-K488/$B$22)+$B$20*EXP(-K488/$B$23)</f>
        <v>0.283292725023065</v>
      </c>
      <c r="M488" s="63" t="n">
        <f aca="false">EXP(-K488/$D$9)</f>
        <v>1.82043238450107E-018</v>
      </c>
      <c r="N488" s="63" t="n">
        <f aca="false">EXP(-K488/$D$8)</f>
        <v>0.0120099675041833</v>
      </c>
      <c r="O488" s="64" t="n">
        <f aca="false">(K488*$B$17+$B$18*$B$21*(1-EXP(-K488/$B$21))+$B$19*$B$22*(1-EXP(-K488/$B$22))+$B$20*$B$23*(1-EXP(-K488/$B$23)))*$C$7</f>
        <v>3.04430120364143E-013</v>
      </c>
      <c r="P488" s="64" t="n">
        <f aca="false">$D$9*(1-EXP(-K488/$D$9))*$C$9</f>
        <v>2.36561263728046E-012</v>
      </c>
      <c r="Q488" s="65" t="n">
        <f aca="false">$D$8*(1-EXP(-K488/$D$8))*$C$8</f>
        <v>3.86498001979862E-011</v>
      </c>
      <c r="R488" s="66" t="n">
        <f aca="false">$B$13-K488</f>
        <v>18</v>
      </c>
      <c r="S488" s="67" t="n">
        <f aca="false">VLOOKUP($R488,$K$6:$Q$506,5)/$C$26</f>
        <v>0.0709962135723132</v>
      </c>
      <c r="T488" s="68" t="n">
        <f aca="false">VLOOKUP($R488,$K$6:$Q$506,6)/$C$26</f>
        <v>5.9123364382845</v>
      </c>
      <c r="U488" s="69" t="n">
        <f aca="false">VLOOKUP($R488,$K$6:$Q$506,7)/$C$26</f>
        <v>19.0205059154715</v>
      </c>
      <c r="V488" s="28" t="s">
        <v>606</v>
      </c>
      <c r="W488" s="78" t="n">
        <f aca="false">G488*S488+H488*T488+I488*U488</f>
        <v>0</v>
      </c>
      <c r="X488" s="25"/>
      <c r="Y488" s="25"/>
      <c r="Z488" s="25"/>
    </row>
    <row r="489" customFormat="false" ht="15.75" hidden="false" customHeight="false" outlineLevel="0" collapsed="false">
      <c r="A489" s="25"/>
      <c r="B489" s="25"/>
      <c r="C489" s="25"/>
      <c r="D489" s="25"/>
      <c r="E489" s="25"/>
      <c r="F489" s="28" t="s">
        <v>607</v>
      </c>
      <c r="G489" s="103" t="n">
        <v>0</v>
      </c>
      <c r="H489" s="76" t="n">
        <v>0</v>
      </c>
      <c r="I489" s="77" t="n">
        <v>0</v>
      </c>
      <c r="J489" s="25"/>
      <c r="K489" s="61" t="n">
        <v>483</v>
      </c>
      <c r="L489" s="62" t="n">
        <f aca="false">$B$17+$B$18*EXP(-K489/$B$21)+$B$19*EXP(-K489/$B$22)+$B$20*EXP(-K489/$B$23)</f>
        <v>0.283125599715235</v>
      </c>
      <c r="M489" s="63" t="n">
        <f aca="false">EXP(-K489/$D$9)</f>
        <v>1.6725146696322E-018</v>
      </c>
      <c r="N489" s="63" t="n">
        <f aca="false">EXP(-K489/$D$8)</f>
        <v>0.0119002882014288</v>
      </c>
      <c r="O489" s="64" t="n">
        <f aca="false">(K489*$B$17+$B$18*$B$21*(1-EXP(-K489/$B$21))+$B$19*$B$22*(1-EXP(-K489/$B$22))+$B$20*$B$23*(1-EXP(-K489/$B$23)))*$C$7</f>
        <v>3.04912955259992E-013</v>
      </c>
      <c r="P489" s="64" t="n">
        <f aca="false">$D$9*(1-EXP(-K489/$D$9))*$C$9</f>
        <v>2.36561263728046E-012</v>
      </c>
      <c r="Q489" s="65" t="n">
        <f aca="false">$D$8*(1-EXP(-K489/$D$8))*$C$8</f>
        <v>3.86540908112494E-011</v>
      </c>
      <c r="R489" s="66" t="n">
        <f aca="false">$B$13-K489</f>
        <v>17</v>
      </c>
      <c r="S489" s="67" t="n">
        <f aca="false">VLOOKUP($R489,$K$6:$Q$506,5)/$C$26</f>
        <v>0.0676675703823244</v>
      </c>
      <c r="T489" s="68" t="n">
        <f aca="false">VLOOKUP($R489,$K$6:$Q$506,6)/$C$26</f>
        <v>5.76697207225133</v>
      </c>
      <c r="U489" s="69" t="n">
        <f aca="false">VLOOKUP($R489,$K$6:$Q$506,7)/$C$26</f>
        <v>18.0441892142639</v>
      </c>
      <c r="V489" s="28" t="s">
        <v>607</v>
      </c>
      <c r="W489" s="78" t="n">
        <f aca="false">G489*S489+H489*T489+I489*U489</f>
        <v>0</v>
      </c>
      <c r="X489" s="25"/>
      <c r="Y489" s="25"/>
      <c r="Z489" s="25"/>
    </row>
    <row r="490" customFormat="false" ht="15.75" hidden="false" customHeight="false" outlineLevel="0" collapsed="false">
      <c r="A490" s="25"/>
      <c r="B490" s="25"/>
      <c r="C490" s="25"/>
      <c r="D490" s="25"/>
      <c r="E490" s="25"/>
      <c r="F490" s="28" t="s">
        <v>608</v>
      </c>
      <c r="G490" s="103" t="n">
        <v>0</v>
      </c>
      <c r="H490" s="76" t="n">
        <v>0</v>
      </c>
      <c r="I490" s="77" t="n">
        <v>0</v>
      </c>
      <c r="J490" s="25"/>
      <c r="K490" s="61" t="n">
        <v>484</v>
      </c>
      <c r="L490" s="62" t="n">
        <f aca="false">$B$17+$B$18*EXP(-K490/$B$21)+$B$19*EXP(-K490/$B$22)+$B$20*EXP(-K490/$B$23)</f>
        <v>0.282958897964625</v>
      </c>
      <c r="M490" s="63" t="n">
        <f aca="false">EXP(-K490/$D$9)</f>
        <v>1.53661588529779E-018</v>
      </c>
      <c r="N490" s="63" t="n">
        <f aca="false">EXP(-K490/$D$8)</f>
        <v>0.011791610529149</v>
      </c>
      <c r="O490" s="64" t="n">
        <f aca="false">(K490*$B$17+$B$18*$B$21*(1-EXP(-K490/$B$21))+$B$19*$B$22*(1-EXP(-K490/$B$22))+$B$20*$B$23*(1-EXP(-K490/$B$23)))*$C$7</f>
        <v>3.05395505590038E-013</v>
      </c>
      <c r="P490" s="64" t="n">
        <f aca="false">$D$9*(1-EXP(-K490/$D$9))*$C$9</f>
        <v>2.36561263728046E-012</v>
      </c>
      <c r="Q490" s="65" t="n">
        <f aca="false">$D$8*(1-EXP(-K490/$D$8))*$C$8</f>
        <v>3.86583422411034E-011</v>
      </c>
      <c r="R490" s="66" t="n">
        <f aca="false">$B$13-K490</f>
        <v>16</v>
      </c>
      <c r="S490" s="67" t="n">
        <f aca="false">VLOOKUP($R490,$K$6:$Q$506,5)/$C$26</f>
        <v>0.0643027714953202</v>
      </c>
      <c r="T490" s="68" t="n">
        <f aca="false">VLOOKUP($R490,$K$6:$Q$506,6)/$C$26</f>
        <v>5.60875163670954</v>
      </c>
      <c r="U490" s="69" t="n">
        <f aca="false">VLOOKUP($R490,$K$6:$Q$506,7)/$C$26</f>
        <v>17.0588742658505</v>
      </c>
      <c r="V490" s="28" t="s">
        <v>608</v>
      </c>
      <c r="W490" s="78" t="n">
        <f aca="false">G490*S490+H490*T490+I490*U490</f>
        <v>0</v>
      </c>
      <c r="X490" s="25"/>
      <c r="Y490" s="25"/>
      <c r="Z490" s="25"/>
    </row>
    <row r="491" customFormat="false" ht="15.75" hidden="false" customHeight="false" outlineLevel="0" collapsed="false">
      <c r="A491" s="25"/>
      <c r="B491" s="25"/>
      <c r="C491" s="25"/>
      <c r="D491" s="25"/>
      <c r="E491" s="25"/>
      <c r="F491" s="28" t="s">
        <v>609</v>
      </c>
      <c r="G491" s="103" t="n">
        <v>0</v>
      </c>
      <c r="H491" s="76" t="n">
        <v>0</v>
      </c>
      <c r="I491" s="77" t="n">
        <v>0</v>
      </c>
      <c r="J491" s="25"/>
      <c r="K491" s="61" t="n">
        <v>485</v>
      </c>
      <c r="L491" s="62" t="n">
        <f aca="false">$B$17+$B$18*EXP(-K491/$B$21)+$B$19*EXP(-K491/$B$22)+$B$20*EXP(-K491/$B$23)</f>
        <v>0.282792618689266</v>
      </c>
      <c r="M491" s="63" t="n">
        <f aca="false">EXP(-K491/$D$9)</f>
        <v>1.41175944332302E-018</v>
      </c>
      <c r="N491" s="63" t="n">
        <f aca="false">EXP(-K491/$D$8)</f>
        <v>0.0116839253400975</v>
      </c>
      <c r="O491" s="64" t="n">
        <f aca="false">(K491*$B$17+$B$18*$B$21*(1-EXP(-K491/$B$21))+$B$19*$B$22*(1-EXP(-K491/$B$22))+$B$20*$B$23*(1-EXP(-K491/$B$23)))*$C$7</f>
        <v>3.05877772075467E-013</v>
      </c>
      <c r="P491" s="64" t="n">
        <f aca="false">$D$9*(1-EXP(-K491/$D$9))*$C$9</f>
        <v>2.36561263728046E-012</v>
      </c>
      <c r="Q491" s="65" t="n">
        <f aca="false">$D$8*(1-EXP(-K491/$D$8))*$C$8</f>
        <v>3.8662554845385E-011</v>
      </c>
      <c r="R491" s="66" t="n">
        <f aca="false">$B$13-K491</f>
        <v>15</v>
      </c>
      <c r="S491" s="67" t="n">
        <f aca="false">VLOOKUP($R491,$K$6:$Q$506,5)/$C$26</f>
        <v>0.0608993072839495</v>
      </c>
      <c r="T491" s="68" t="n">
        <f aca="false">VLOOKUP($R491,$K$6:$Q$506,6)/$C$26</f>
        <v>5.43653813689402</v>
      </c>
      <c r="U491" s="69" t="n">
        <f aca="false">VLOOKUP($R491,$K$6:$Q$506,7)/$C$26</f>
        <v>16.0644781376618</v>
      </c>
      <c r="V491" s="28" t="s">
        <v>609</v>
      </c>
      <c r="W491" s="78" t="n">
        <f aca="false">G491*S491+H491*T491+I491*U491</f>
        <v>0</v>
      </c>
      <c r="X491" s="25"/>
      <c r="Y491" s="25"/>
      <c r="Z491" s="25"/>
    </row>
    <row r="492" customFormat="false" ht="15.75" hidden="false" customHeight="false" outlineLevel="0" collapsed="false">
      <c r="A492" s="25"/>
      <c r="B492" s="25"/>
      <c r="C492" s="25"/>
      <c r="D492" s="25"/>
      <c r="E492" s="25"/>
      <c r="F492" s="28" t="s">
        <v>610</v>
      </c>
      <c r="G492" s="103" t="n">
        <v>0</v>
      </c>
      <c r="H492" s="76" t="n">
        <v>0</v>
      </c>
      <c r="I492" s="77" t="n">
        <v>0</v>
      </c>
      <c r="J492" s="25"/>
      <c r="K492" s="61" t="n">
        <v>486</v>
      </c>
      <c r="L492" s="62" t="n">
        <f aca="false">$B$17+$B$18*EXP(-K492/$B$21)+$B$19*EXP(-K492/$B$22)+$B$20*EXP(-K492/$B$23)</f>
        <v>0.282626760810182</v>
      </c>
      <c r="M492" s="63" t="n">
        <f aca="false">EXP(-K492/$D$9)</f>
        <v>1.29704810739053E-018</v>
      </c>
      <c r="N492" s="63" t="n">
        <f aca="false">EXP(-K492/$D$8)</f>
        <v>0.0115772235705638</v>
      </c>
      <c r="O492" s="64" t="n">
        <f aca="false">(K492*$B$17+$B$18*$B$21*(1-EXP(-K492/$B$21))+$B$19*$B$22*(1-EXP(-K492/$B$22))+$B$20*$B$23*(1-EXP(-K492/$B$23)))*$C$7</f>
        <v>3.06359755435625E-013</v>
      </c>
      <c r="P492" s="64" t="n">
        <f aca="false">$D$9*(1-EXP(-K492/$D$9))*$C$9</f>
        <v>2.36561263728046E-012</v>
      </c>
      <c r="Q492" s="65" t="n">
        <f aca="false">$D$8*(1-EXP(-K492/$D$8))*$C$8</f>
        <v>3.86667289786633E-011</v>
      </c>
      <c r="R492" s="66" t="n">
        <f aca="false">$B$13-K492</f>
        <v>14</v>
      </c>
      <c r="S492" s="67" t="n">
        <f aca="false">VLOOKUP($R492,$K$6:$Q$506,5)/$C$26</f>
        <v>0.057454185128796</v>
      </c>
      <c r="T492" s="68" t="n">
        <f aca="false">VLOOKUP($R492,$K$6:$Q$506,6)/$C$26</f>
        <v>5.24909402187087</v>
      </c>
      <c r="U492" s="69" t="n">
        <f aca="false">VLOOKUP($R492,$K$6:$Q$506,7)/$C$26</f>
        <v>15.060917132778</v>
      </c>
      <c r="V492" s="28" t="s">
        <v>610</v>
      </c>
      <c r="W492" s="78" t="n">
        <f aca="false">G492*S492+H492*T492+I492*U492</f>
        <v>0</v>
      </c>
      <c r="X492" s="25"/>
      <c r="Y492" s="25"/>
      <c r="Z492" s="25"/>
    </row>
    <row r="493" customFormat="false" ht="15.75" hidden="false" customHeight="false" outlineLevel="0" collapsed="false">
      <c r="A493" s="25"/>
      <c r="B493" s="25"/>
      <c r="C493" s="25"/>
      <c r="D493" s="25"/>
      <c r="E493" s="25"/>
      <c r="F493" s="28" t="s">
        <v>611</v>
      </c>
      <c r="G493" s="103" t="n">
        <v>0</v>
      </c>
      <c r="H493" s="76" t="n">
        <v>0</v>
      </c>
      <c r="I493" s="77" t="n">
        <v>0</v>
      </c>
      <c r="J493" s="25"/>
      <c r="K493" s="61" t="n">
        <v>487</v>
      </c>
      <c r="L493" s="62" t="n">
        <f aca="false">$B$17+$B$18*EXP(-K493/$B$21)+$B$19*EXP(-K493/$B$22)+$B$20*EXP(-K493/$B$23)</f>
        <v>0.282461323251377</v>
      </c>
      <c r="M493" s="63" t="n">
        <f aca="false">EXP(-K493/$D$9)</f>
        <v>1.1916575453715E-018</v>
      </c>
      <c r="N493" s="63" t="n">
        <f aca="false">EXP(-K493/$D$8)</f>
        <v>0.0114714962396105</v>
      </c>
      <c r="O493" s="64" t="n">
        <f aca="false">(K493*$B$17+$B$18*$B$21*(1-EXP(-K493/$B$21))+$B$19*$B$22*(1-EXP(-K493/$B$22))+$B$20*$B$23*(1-EXP(-K493/$B$23)))*$C$7</f>
        <v>3.0684145638802E-013</v>
      </c>
      <c r="P493" s="64" t="n">
        <f aca="false">$D$9*(1-EXP(-K493/$D$9))*$C$9</f>
        <v>2.36561263728046E-012</v>
      </c>
      <c r="Q493" s="65" t="n">
        <f aca="false">$D$8*(1-EXP(-K493/$D$8))*$C$8</f>
        <v>3.86708649922691E-011</v>
      </c>
      <c r="R493" s="66" t="n">
        <f aca="false">$B$13-K493</f>
        <v>13</v>
      </c>
      <c r="S493" s="67" t="n">
        <f aca="false">VLOOKUP($R493,$K$6:$Q$506,5)/$C$26</f>
        <v>0.0539638078532868</v>
      </c>
      <c r="T493" s="68" t="n">
        <f aca="false">VLOOKUP($R493,$K$6:$Q$506,6)/$C$26</f>
        <v>5.04507229131869</v>
      </c>
      <c r="U493" s="69" t="n">
        <f aca="false">VLOOKUP($R493,$K$6:$Q$506,7)/$C$26</f>
        <v>14.0481067828847</v>
      </c>
      <c r="V493" s="28" t="s">
        <v>611</v>
      </c>
      <c r="W493" s="78" t="n">
        <f aca="false">G493*S493+H493*T493+I493*U493</f>
        <v>0</v>
      </c>
      <c r="X493" s="25"/>
      <c r="Y493" s="25"/>
      <c r="Z493" s="25"/>
    </row>
    <row r="494" customFormat="false" ht="15.75" hidden="false" customHeight="false" outlineLevel="0" collapsed="false">
      <c r="A494" s="25"/>
      <c r="B494" s="25"/>
      <c r="C494" s="25"/>
      <c r="D494" s="25"/>
      <c r="E494" s="25"/>
      <c r="F494" s="28" t="s">
        <v>612</v>
      </c>
      <c r="G494" s="103" t="n">
        <v>0</v>
      </c>
      <c r="H494" s="76" t="n">
        <v>0</v>
      </c>
      <c r="I494" s="77" t="n">
        <v>0</v>
      </c>
      <c r="J494" s="25"/>
      <c r="K494" s="61" t="n">
        <v>488</v>
      </c>
      <c r="L494" s="62" t="n">
        <f aca="false">$B$17+$B$18*EXP(-K494/$B$21)+$B$19*EXP(-K494/$B$22)+$B$20*EXP(-K494/$B$23)</f>
        <v>0.28229630493982</v>
      </c>
      <c r="M494" s="63" t="n">
        <f aca="false">EXP(-K494/$D$9)</f>
        <v>1.09483040555663E-018</v>
      </c>
      <c r="N494" s="63" t="n">
        <f aca="false">EXP(-K494/$D$8)</f>
        <v>0.0113667344483173</v>
      </c>
      <c r="O494" s="64" t="n">
        <f aca="false">(K494*$B$17+$B$18*$B$21*(1-EXP(-K494/$B$21))+$B$19*$B$22*(1-EXP(-K494/$B$22))+$B$20*$B$23*(1-EXP(-K494/$B$23)))*$C$7</f>
        <v>3.0732287564833E-013</v>
      </c>
      <c r="P494" s="64" t="n">
        <f aca="false">$D$9*(1-EXP(-K494/$D$9))*$C$9</f>
        <v>2.36561263728046E-012</v>
      </c>
      <c r="Q494" s="65" t="n">
        <f aca="false">$D$8*(1-EXP(-K494/$D$8))*$C$8</f>
        <v>3.86749632343249E-011</v>
      </c>
      <c r="R494" s="66" t="n">
        <f aca="false">$B$13-K494</f>
        <v>12</v>
      </c>
      <c r="S494" s="67" t="n">
        <f aca="false">VLOOKUP($R494,$K$6:$Q$506,5)/$C$26</f>
        <v>0.0504238204951139</v>
      </c>
      <c r="T494" s="68" t="n">
        <f aca="false">VLOOKUP($R494,$K$6:$Q$506,6)/$C$26</f>
        <v>4.82300681579085</v>
      </c>
      <c r="U494" s="69" t="n">
        <f aca="false">VLOOKUP($R494,$K$6:$Q$506,7)/$C$26</f>
        <v>13.0259618411632</v>
      </c>
      <c r="V494" s="28" t="s">
        <v>612</v>
      </c>
      <c r="W494" s="78" t="n">
        <f aca="false">G494*S494+H494*T494+I494*U494</f>
        <v>0</v>
      </c>
      <c r="X494" s="25"/>
      <c r="Y494" s="25"/>
      <c r="Z494" s="25"/>
    </row>
    <row r="495" customFormat="false" ht="15.75" hidden="false" customHeight="false" outlineLevel="0" collapsed="false">
      <c r="A495" s="25"/>
      <c r="B495" s="25"/>
      <c r="C495" s="25"/>
      <c r="D495" s="25"/>
      <c r="E495" s="25"/>
      <c r="F495" s="28" t="s">
        <v>613</v>
      </c>
      <c r="G495" s="103" t="n">
        <v>0</v>
      </c>
      <c r="H495" s="76" t="n">
        <v>0</v>
      </c>
      <c r="I495" s="77" t="n">
        <v>0</v>
      </c>
      <c r="J495" s="25"/>
      <c r="K495" s="61" t="n">
        <v>489</v>
      </c>
      <c r="L495" s="62" t="n">
        <f aca="false">$B$17+$B$18*EXP(-K495/$B$21)+$B$19*EXP(-K495/$B$22)+$B$20*EXP(-K495/$B$23)</f>
        <v>0.282131704805429</v>
      </c>
      <c r="M495" s="63" t="n">
        <f aca="false">EXP(-K495/$D$9)</f>
        <v>1.00587087421798E-018</v>
      </c>
      <c r="N495" s="63" t="n">
        <f aca="false">EXP(-K495/$D$8)</f>
        <v>0.0112629293790318</v>
      </c>
      <c r="O495" s="64" t="n">
        <f aca="false">(K495*$B$17+$B$18*$B$21*(1-EXP(-K495/$B$21))+$B$19*$B$22*(1-EXP(-K495/$B$22))+$B$20*$B$23*(1-EXP(-K495/$B$23)))*$C$7</f>
        <v>3.07804013930403E-013</v>
      </c>
      <c r="P495" s="64" t="n">
        <f aca="false">$D$9*(1-EXP(-K495/$D$9))*$C$9</f>
        <v>2.36561263728046E-012</v>
      </c>
      <c r="Q495" s="65" t="n">
        <f aca="false">$D$8*(1-EXP(-K495/$D$8))*$C$8</f>
        <v>3.86790240497739E-011</v>
      </c>
      <c r="R495" s="66" t="n">
        <f aca="false">$B$13-K495</f>
        <v>11</v>
      </c>
      <c r="S495" s="67" t="n">
        <f aca="false">VLOOKUP($R495,$K$6:$Q$506,5)/$C$26</f>
        <v>0.0468289171362105</v>
      </c>
      <c r="T495" s="68" t="n">
        <f aca="false">VLOOKUP($R495,$K$6:$Q$506,6)/$C$26</f>
        <v>4.58130180089888</v>
      </c>
      <c r="U495" s="69" t="n">
        <f aca="false">VLOOKUP($R495,$K$6:$Q$506,7)/$C$26</f>
        <v>11.9943962751153</v>
      </c>
      <c r="V495" s="28" t="s">
        <v>613</v>
      </c>
      <c r="W495" s="78" t="n">
        <f aca="false">G495*S495+H495*T495+I495*U495</f>
        <v>0</v>
      </c>
      <c r="X495" s="25"/>
      <c r="Y495" s="25"/>
      <c r="Z495" s="25"/>
    </row>
    <row r="496" customFormat="false" ht="15.75" hidden="false" customHeight="false" outlineLevel="0" collapsed="false">
      <c r="A496" s="25"/>
      <c r="B496" s="25"/>
      <c r="C496" s="25"/>
      <c r="D496" s="25"/>
      <c r="E496" s="25"/>
      <c r="F496" s="28" t="s">
        <v>614</v>
      </c>
      <c r="G496" s="103" t="n">
        <v>0</v>
      </c>
      <c r="H496" s="76" t="n">
        <v>0</v>
      </c>
      <c r="I496" s="77" t="n">
        <v>0</v>
      </c>
      <c r="J496" s="25"/>
      <c r="K496" s="61" t="n">
        <v>490</v>
      </c>
      <c r="L496" s="62" t="n">
        <f aca="false">$B$17+$B$18*EXP(-K496/$B$21)+$B$19*EXP(-K496/$B$22)+$B$20*EXP(-K496/$B$23)</f>
        <v>0.281967521781062</v>
      </c>
      <c r="M496" s="63" t="n">
        <f aca="false">EXP(-K496/$D$9)</f>
        <v>9.2413967539169E-019</v>
      </c>
      <c r="N496" s="63" t="n">
        <f aca="false">EXP(-K496/$D$8)</f>
        <v>0.0111600722946279</v>
      </c>
      <c r="O496" s="64" t="n">
        <f aca="false">(K496*$B$17+$B$18*$B$21*(1-EXP(-K496/$B$21))+$B$19*$B$22*(1-EXP(-K496/$B$22))+$B$20*$B$23*(1-EXP(-K496/$B$23)))*$C$7</f>
        <v>3.08284871946268E-013</v>
      </c>
      <c r="P496" s="64" t="n">
        <f aca="false">$D$9*(1-EXP(-K496/$D$9))*$C$9</f>
        <v>2.36561263728046E-012</v>
      </c>
      <c r="Q496" s="65" t="n">
        <f aca="false">$D$8*(1-EXP(-K496/$D$8))*$C$8</f>
        <v>3.86830477804092E-011</v>
      </c>
      <c r="R496" s="66" t="n">
        <f aca="false">$B$13-K496</f>
        <v>10</v>
      </c>
      <c r="S496" s="67" t="n">
        <f aca="false">VLOOKUP($R496,$K$6:$Q$506,5)/$C$26</f>
        <v>0.0431725973483173</v>
      </c>
      <c r="T496" s="68" t="n">
        <f aca="false">VLOOKUP($R496,$K$6:$Q$506,6)/$C$26</f>
        <v>4.31822031970479</v>
      </c>
      <c r="U496" s="69" t="n">
        <f aca="false">VLOOKUP($R496,$K$6:$Q$506,7)/$C$26</f>
        <v>10.953323259322</v>
      </c>
      <c r="V496" s="28" t="s">
        <v>614</v>
      </c>
      <c r="W496" s="78" t="n">
        <f aca="false">G496*S496+H496*T496+I496*U496</f>
        <v>0</v>
      </c>
      <c r="X496" s="25"/>
      <c r="Y496" s="25"/>
      <c r="Z496" s="25"/>
    </row>
    <row r="497" customFormat="false" ht="15.75" hidden="false" customHeight="false" outlineLevel="0" collapsed="false">
      <c r="A497" s="25"/>
      <c r="B497" s="25"/>
      <c r="C497" s="25"/>
      <c r="D497" s="25"/>
      <c r="E497" s="25"/>
      <c r="F497" s="28" t="s">
        <v>615</v>
      </c>
      <c r="G497" s="103" t="n">
        <v>0</v>
      </c>
      <c r="H497" s="76" t="n">
        <v>0</v>
      </c>
      <c r="I497" s="77" t="n">
        <v>0</v>
      </c>
      <c r="J497" s="25"/>
      <c r="K497" s="61" t="n">
        <v>491</v>
      </c>
      <c r="L497" s="62" t="n">
        <f aca="false">$B$17+$B$18*EXP(-K497/$B$21)+$B$19*EXP(-K497/$B$22)+$B$20*EXP(-K497/$B$23)</f>
        <v>0.281803754802498</v>
      </c>
      <c r="M497" s="63" t="n">
        <f aca="false">EXP(-K497/$D$9)</f>
        <v>8.49049476949048E-019</v>
      </c>
      <c r="N497" s="63" t="n">
        <f aca="false">EXP(-K497/$D$8)</f>
        <v>0.0110581545377698</v>
      </c>
      <c r="O497" s="64" t="n">
        <f aca="false">(K497*$B$17+$B$18*$B$21*(1-EXP(-K497/$B$21))+$B$19*$B$22*(1-EXP(-K497/$B$22))+$B$20*$B$23*(1-EXP(-K497/$B$23)))*$C$7</f>
        <v>3.08765450406135E-013</v>
      </c>
      <c r="P497" s="64" t="n">
        <f aca="false">$D$9*(1-EXP(-K497/$D$9))*$C$9</f>
        <v>2.36561263728046E-012</v>
      </c>
      <c r="Q497" s="65" t="n">
        <f aca="false">$D$8*(1-EXP(-K497/$D$8))*$C$8</f>
        <v>3.86870347649026E-011</v>
      </c>
      <c r="R497" s="66" t="n">
        <f aca="false">$B$13-K497</f>
        <v>9</v>
      </c>
      <c r="S497" s="67" t="n">
        <f aca="false">VLOOKUP($R497,$K$6:$Q$506,5)/$C$26</f>
        <v>0.039446859079906</v>
      </c>
      <c r="T497" s="68" t="n">
        <f aca="false">VLOOKUP($R497,$K$6:$Q$506,6)/$C$26</f>
        <v>4.03187183091484</v>
      </c>
      <c r="U497" s="69" t="n">
        <f aca="false">VLOOKUP($R497,$K$6:$Q$506,7)/$C$26</f>
        <v>9.90265516813598</v>
      </c>
      <c r="V497" s="28" t="s">
        <v>615</v>
      </c>
      <c r="W497" s="78" t="n">
        <f aca="false">G497*S497+H497*T497+I497*U497</f>
        <v>0</v>
      </c>
      <c r="X497" s="25"/>
      <c r="Y497" s="25"/>
      <c r="Z497" s="25"/>
    </row>
    <row r="498" customFormat="false" ht="15.75" hidden="false" customHeight="false" outlineLevel="0" collapsed="false">
      <c r="A498" s="25"/>
      <c r="B498" s="25"/>
      <c r="C498" s="25"/>
      <c r="D498" s="25"/>
      <c r="E498" s="25"/>
      <c r="F498" s="28" t="s">
        <v>616</v>
      </c>
      <c r="G498" s="103" t="n">
        <v>0</v>
      </c>
      <c r="H498" s="76" t="n">
        <v>0</v>
      </c>
      <c r="I498" s="77" t="n">
        <v>0</v>
      </c>
      <c r="J498" s="25"/>
      <c r="K498" s="61" t="n">
        <v>492</v>
      </c>
      <c r="L498" s="62" t="n">
        <f aca="false">$B$17+$B$18*EXP(-K498/$B$21)+$B$19*EXP(-K498/$B$22)+$B$20*EXP(-K498/$B$23)</f>
        <v>0.28164040280843</v>
      </c>
      <c r="M498" s="63" t="n">
        <f aca="false">EXP(-K498/$D$9)</f>
        <v>7.80060669943539E-019</v>
      </c>
      <c r="N498" s="63" t="n">
        <f aca="false">EXP(-K498/$D$8)</f>
        <v>0.0109571675301837</v>
      </c>
      <c r="O498" s="64" t="n">
        <f aca="false">(K498*$B$17+$B$18*$B$21*(1-EXP(-K498/$B$21))+$B$19*$B$22*(1-EXP(-K498/$B$22))+$B$20*$B$23*(1-EXP(-K498/$B$23)))*$C$7</f>
        <v>3.09245750018404E-013</v>
      </c>
      <c r="P498" s="64" t="n">
        <f aca="false">$D$9*(1-EXP(-K498/$D$9))*$C$9</f>
        <v>2.36561263728046E-012</v>
      </c>
      <c r="Q498" s="65" t="n">
        <f aca="false">$D$8*(1-EXP(-K498/$D$8))*$C$8</f>
        <v>3.8690985338833E-011</v>
      </c>
      <c r="R498" s="66" t="n">
        <f aca="false">$B$13-K498</f>
        <v>8</v>
      </c>
      <c r="S498" s="67" t="n">
        <f aca="false">VLOOKUP($R498,$K$6:$Q$506,5)/$C$26</f>
        <v>0.0356418113646038</v>
      </c>
      <c r="T498" s="68" t="n">
        <f aca="false">VLOOKUP($R498,$K$6:$Q$506,6)/$C$26</f>
        <v>3.72019859317826</v>
      </c>
      <c r="U498" s="69" t="n">
        <f aca="false">VLOOKUP($R498,$K$6:$Q$506,7)/$C$26</f>
        <v>8.84230356830568</v>
      </c>
      <c r="V498" s="28" t="s">
        <v>616</v>
      </c>
      <c r="W498" s="78" t="n">
        <f aca="false">G498*S498+H498*T498+I498*U498</f>
        <v>0</v>
      </c>
      <c r="X498" s="25"/>
      <c r="Y498" s="25"/>
      <c r="Z498" s="25"/>
    </row>
    <row r="499" customFormat="false" ht="15.75" hidden="false" customHeight="false" outlineLevel="0" collapsed="false">
      <c r="A499" s="25"/>
      <c r="B499" s="25"/>
      <c r="C499" s="25"/>
      <c r="D499" s="25"/>
      <c r="E499" s="25"/>
      <c r="F499" s="28" t="s">
        <v>617</v>
      </c>
      <c r="G499" s="103" t="n">
        <v>0</v>
      </c>
      <c r="H499" s="76" t="n">
        <v>0</v>
      </c>
      <c r="I499" s="77" t="n">
        <v>0</v>
      </c>
      <c r="J499" s="25"/>
      <c r="K499" s="61" t="n">
        <v>493</v>
      </c>
      <c r="L499" s="62" t="n">
        <f aca="false">$B$17+$B$18*EXP(-K499/$B$21)+$B$19*EXP(-K499/$B$22)+$B$20*EXP(-K499/$B$23)</f>
        <v>0.281477464740443</v>
      </c>
      <c r="M499" s="63" t="n">
        <f aca="false">EXP(-K499/$D$9)</f>
        <v>7.16677490903493E-019</v>
      </c>
      <c r="N499" s="63" t="n">
        <f aca="false">EXP(-K499/$D$8)</f>
        <v>0.0108571027719354</v>
      </c>
      <c r="O499" s="64" t="n">
        <f aca="false">(K499*$B$17+$B$18*$B$21*(1-EXP(-K499/$B$21))+$B$19*$B$22*(1-EXP(-K499/$B$22))+$B$20*$B$23*(1-EXP(-K499/$B$23)))*$C$7</f>
        <v>3.09725771489667E-013</v>
      </c>
      <c r="P499" s="64" t="n">
        <f aca="false">$D$9*(1-EXP(-K499/$D$9))*$C$9</f>
        <v>2.36561263728046E-012</v>
      </c>
      <c r="Q499" s="65" t="n">
        <f aca="false">$D$8*(1-EXP(-K499/$D$8))*$C$8</f>
        <v>3.86948998347145E-011</v>
      </c>
      <c r="R499" s="66" t="n">
        <f aca="false">$B$13-K499</f>
        <v>7</v>
      </c>
      <c r="S499" s="67" t="n">
        <f aca="false">VLOOKUP($R499,$K$6:$Q$506,5)/$C$26</f>
        <v>0.0317451858844275</v>
      </c>
      <c r="T499" s="68" t="n">
        <f aca="false">VLOOKUP($R499,$K$6:$Q$506,6)/$C$26</f>
        <v>3.3809608778626</v>
      </c>
      <c r="U499" s="69" t="n">
        <f aca="false">VLOOKUP($R499,$K$6:$Q$506,7)/$C$26</f>
        <v>7.77217921153237</v>
      </c>
      <c r="V499" s="28" t="s">
        <v>617</v>
      </c>
      <c r="W499" s="78" t="n">
        <f aca="false">G499*S499+H499*T499+I499*U499</f>
        <v>0</v>
      </c>
      <c r="X499" s="25"/>
      <c r="Y499" s="25"/>
      <c r="Z499" s="25"/>
    </row>
    <row r="500" customFormat="false" ht="15.75" hidden="false" customHeight="false" outlineLevel="0" collapsed="false">
      <c r="A500" s="25"/>
      <c r="B500" s="25"/>
      <c r="C500" s="25"/>
      <c r="D500" s="25"/>
      <c r="E500" s="25"/>
      <c r="F500" s="28" t="s">
        <v>618</v>
      </c>
      <c r="G500" s="103" t="n">
        <v>0</v>
      </c>
      <c r="H500" s="76" t="n">
        <v>0</v>
      </c>
      <c r="I500" s="77" t="n">
        <v>0</v>
      </c>
      <c r="J500" s="25"/>
      <c r="K500" s="61" t="n">
        <v>494</v>
      </c>
      <c r="L500" s="62" t="n">
        <f aca="false">$B$17+$B$18*EXP(-K500/$B$21)+$B$19*EXP(-K500/$B$22)+$B$20*EXP(-K500/$B$23)</f>
        <v>0.281314939543012</v>
      </c>
      <c r="M500" s="63" t="n">
        <f aca="false">EXP(-K500/$D$9)</f>
        <v>6.58444459204564E-019</v>
      </c>
      <c r="N500" s="63" t="n">
        <f aca="false">EXP(-K500/$D$8)</f>
        <v>0.0107579518407155</v>
      </c>
      <c r="O500" s="64" t="n">
        <f aca="false">(K500*$B$17+$B$18*$B$21*(1-EXP(-K500/$B$21))+$B$19*$B$22*(1-EXP(-K500/$B$22))+$B$20*$B$23*(1-EXP(-K500/$B$23)))*$C$7</f>
        <v>3.10205515524714E-013</v>
      </c>
      <c r="P500" s="64" t="n">
        <f aca="false">$D$9*(1-EXP(-K500/$D$9))*$C$9</f>
        <v>2.36561263728046E-012</v>
      </c>
      <c r="Q500" s="65" t="n">
        <f aca="false">$D$8*(1-EXP(-K500/$D$8))*$C$8</f>
        <v>3.86987785820247E-011</v>
      </c>
      <c r="R500" s="66" t="n">
        <f aca="false">$B$13-K500</f>
        <v>6</v>
      </c>
      <c r="S500" s="67" t="n">
        <f aca="false">VLOOKUP($R500,$K$6:$Q$506,5)/$C$26</f>
        <v>0.0277417209373888</v>
      </c>
      <c r="T500" s="68" t="n">
        <f aca="false">VLOOKUP($R500,$K$6:$Q$506,6)/$C$26</f>
        <v>3.01172087404213</v>
      </c>
      <c r="U500" s="69" t="n">
        <f aca="false">VLOOKUP($R500,$K$6:$Q$506,7)/$C$26</f>
        <v>6.69219202695818</v>
      </c>
      <c r="V500" s="28" t="s">
        <v>618</v>
      </c>
      <c r="W500" s="78" t="n">
        <f aca="false">G500*S500+H500*T500+I500*U500</f>
        <v>0</v>
      </c>
      <c r="X500" s="25"/>
      <c r="Y500" s="25"/>
      <c r="Z500" s="25"/>
    </row>
    <row r="501" customFormat="false" ht="15.75" hidden="false" customHeight="false" outlineLevel="0" collapsed="false">
      <c r="A501" s="25"/>
      <c r="B501" s="25"/>
      <c r="C501" s="25"/>
      <c r="D501" s="25"/>
      <c r="E501" s="25"/>
      <c r="F501" s="28" t="s">
        <v>619</v>
      </c>
      <c r="G501" s="103" t="n">
        <v>0</v>
      </c>
      <c r="H501" s="76" t="n">
        <v>0</v>
      </c>
      <c r="I501" s="77" t="n">
        <v>0</v>
      </c>
      <c r="J501" s="25"/>
      <c r="K501" s="61" t="n">
        <v>495</v>
      </c>
      <c r="L501" s="62" t="n">
        <f aca="false">$B$17+$B$18*EXP(-K501/$B$21)+$B$19*EXP(-K501/$B$22)+$B$20*EXP(-K501/$B$23)</f>
        <v>0.281152826163478</v>
      </c>
      <c r="M501" s="63" t="n">
        <f aca="false">EXP(-K501/$D$9)</f>
        <v>6.04943103920609E-019</v>
      </c>
      <c r="N501" s="63" t="n">
        <f aca="false">EXP(-K501/$D$8)</f>
        <v>0.01065970639113</v>
      </c>
      <c r="O501" s="64" t="n">
        <f aca="false">(K501*$B$17+$B$18*$B$21*(1-EXP(-K501/$B$21))+$B$19*$B$22*(1-EXP(-K501/$B$22))+$B$20*$B$23*(1-EXP(-K501/$B$23)))*$C$7</f>
        <v>3.10684982826538E-013</v>
      </c>
      <c r="P501" s="64" t="n">
        <f aca="false">$D$9*(1-EXP(-K501/$D$9))*$C$9</f>
        <v>2.36561263728046E-012</v>
      </c>
      <c r="Q501" s="65" t="n">
        <f aca="false">$D$8*(1-EXP(-K501/$D$8))*$C$8</f>
        <v>3.87026219072324E-011</v>
      </c>
      <c r="R501" s="66" t="n">
        <f aca="false">$B$13-K501</f>
        <v>5</v>
      </c>
      <c r="S501" s="67" t="n">
        <f aca="false">VLOOKUP($R501,$K$6:$Q$506,5)/$C$26</f>
        <v>0.0236123844410082</v>
      </c>
      <c r="T501" s="68" t="n">
        <f aca="false">VLOOKUP($R501,$K$6:$Q$506,6)/$C$26</f>
        <v>2.60982517003858</v>
      </c>
      <c r="U501" s="69" t="n">
        <f aca="false">VLOOKUP($R501,$K$6:$Q$506,7)/$C$26</f>
        <v>5.60225111358492</v>
      </c>
      <c r="V501" s="28" t="s">
        <v>619</v>
      </c>
      <c r="W501" s="78" t="n">
        <f aca="false">G501*S501+H501*T501+I501*U501</f>
        <v>0</v>
      </c>
      <c r="X501" s="25"/>
      <c r="Y501" s="25"/>
      <c r="Z501" s="25"/>
    </row>
    <row r="502" customFormat="false" ht="15.75" hidden="false" customHeight="false" outlineLevel="0" collapsed="false">
      <c r="A502" s="25"/>
      <c r="B502" s="25"/>
      <c r="C502" s="25"/>
      <c r="D502" s="25"/>
      <c r="E502" s="25"/>
      <c r="F502" s="28" t="s">
        <v>620</v>
      </c>
      <c r="G502" s="103" t="n">
        <v>0</v>
      </c>
      <c r="H502" s="76" t="n">
        <v>0</v>
      </c>
      <c r="I502" s="77" t="n">
        <v>0</v>
      </c>
      <c r="J502" s="25"/>
      <c r="K502" s="61" t="n">
        <v>496</v>
      </c>
      <c r="L502" s="62" t="n">
        <f aca="false">$B$17+$B$18*EXP(-K502/$B$21)+$B$19*EXP(-K502/$B$22)+$B$20*EXP(-K502/$B$23)</f>
        <v>0.280991123552043</v>
      </c>
      <c r="M502" s="63" t="n">
        <f aca="false">EXP(-K502/$D$9)</f>
        <v>5.55788956631507E-019</v>
      </c>
      <c r="N502" s="63" t="n">
        <f aca="false">EXP(-K502/$D$8)</f>
        <v>0.0105623581539978</v>
      </c>
      <c r="O502" s="64" t="n">
        <f aca="false">(K502*$B$17+$B$18*$B$21*(1-EXP(-K502/$B$21))+$B$19*$B$22*(1-EXP(-K502/$B$22))+$B$20*$B$23*(1-EXP(-K502/$B$23)))*$C$7</f>
        <v>3.1116417409634E-013</v>
      </c>
      <c r="P502" s="64" t="n">
        <f aca="false">$D$9*(1-EXP(-K502/$D$9))*$C$9</f>
        <v>2.36561263728046E-012</v>
      </c>
      <c r="Q502" s="65" t="n">
        <f aca="false">$D$8*(1-EXP(-K502/$D$8))*$C$8</f>
        <v>3.87064301338248E-011</v>
      </c>
      <c r="R502" s="66" t="n">
        <f aca="false">$B$13-K502</f>
        <v>4</v>
      </c>
      <c r="S502" s="67" t="n">
        <f aca="false">VLOOKUP($R502,$K$6:$Q$506,5)/$C$26</f>
        <v>0.0193333938758338</v>
      </c>
      <c r="T502" s="68" t="n">
        <f aca="false">VLOOKUP($R502,$K$6:$Q$506,6)/$C$26</f>
        <v>2.17238568562389</v>
      </c>
      <c r="U502" s="69" t="n">
        <f aca="false">VLOOKUP($R502,$K$6:$Q$506,7)/$C$26</f>
        <v>4.50226473262306</v>
      </c>
      <c r="V502" s="28" t="s">
        <v>620</v>
      </c>
      <c r="W502" s="78" t="n">
        <f aca="false">G502*S502+H502*T502+I502*U502</f>
        <v>0</v>
      </c>
      <c r="X502" s="25"/>
      <c r="Y502" s="25"/>
      <c r="Z502" s="25"/>
    </row>
    <row r="503" customFormat="false" ht="15.75" hidden="false" customHeight="false" outlineLevel="0" collapsed="false">
      <c r="A503" s="25"/>
      <c r="B503" s="25"/>
      <c r="C503" s="25"/>
      <c r="D503" s="25"/>
      <c r="E503" s="25"/>
      <c r="F503" s="28" t="s">
        <v>621</v>
      </c>
      <c r="G503" s="103" t="n">
        <v>0</v>
      </c>
      <c r="H503" s="76" t="n">
        <v>0</v>
      </c>
      <c r="I503" s="77" t="n">
        <v>0</v>
      </c>
      <c r="J503" s="25"/>
      <c r="K503" s="61" t="n">
        <v>497</v>
      </c>
      <c r="L503" s="62" t="n">
        <f aca="false">$B$17+$B$18*EXP(-K503/$B$21)+$B$19*EXP(-K503/$B$22)+$B$20*EXP(-K503/$B$23)</f>
        <v>0.280829830661756</v>
      </c>
      <c r="M503" s="63" t="n">
        <f aca="false">EXP(-K503/$D$9)</f>
        <v>5.10628788577902E-019</v>
      </c>
      <c r="N503" s="63" t="n">
        <f aca="false">EXP(-K503/$D$8)</f>
        <v>0.0104658989356551</v>
      </c>
      <c r="O503" s="64" t="n">
        <f aca="false">(K503*$B$17+$B$18*$B$21*(1-EXP(-K503/$B$21))+$B$19*$B$22*(1-EXP(-K503/$B$22))+$B$20*$B$23*(1-EXP(-K503/$B$23)))*$C$7</f>
        <v>3.11643090033534E-013</v>
      </c>
      <c r="P503" s="64" t="n">
        <f aca="false">$D$9*(1-EXP(-K503/$D$9))*$C$9</f>
        <v>2.36561263728046E-012</v>
      </c>
      <c r="Q503" s="65" t="n">
        <f aca="false">$D$8*(1-EXP(-K503/$D$8))*$C$8</f>
        <v>3.8710203582335E-011</v>
      </c>
      <c r="R503" s="66" t="n">
        <f aca="false">$B$13-K503</f>
        <v>3</v>
      </c>
      <c r="S503" s="67" t="n">
        <f aca="false">VLOOKUP($R503,$K$6:$Q$506,5)/$C$26</f>
        <v>0.0148749800629569</v>
      </c>
      <c r="T503" s="68" t="n">
        <f aca="false">VLOOKUP($R503,$K$6:$Q$506,6)/$C$26</f>
        <v>1.69625891786103</v>
      </c>
      <c r="U503" s="69" t="n">
        <f aca="false">VLOOKUP($R503,$K$6:$Q$506,7)/$C$26</f>
        <v>3.39214029977024</v>
      </c>
      <c r="V503" s="28" t="s">
        <v>621</v>
      </c>
      <c r="W503" s="78" t="n">
        <f aca="false">G503*S503+H503*T503+I503*U503</f>
        <v>0</v>
      </c>
      <c r="X503" s="25"/>
      <c r="Y503" s="25"/>
      <c r="Z503" s="25"/>
    </row>
    <row r="504" customFormat="false" ht="15.75" hidden="false" customHeight="false" outlineLevel="0" collapsed="false">
      <c r="A504" s="25"/>
      <c r="B504" s="25"/>
      <c r="C504" s="25"/>
      <c r="D504" s="25"/>
      <c r="E504" s="25"/>
      <c r="F504" s="28" t="s">
        <v>622</v>
      </c>
      <c r="G504" s="103" t="n">
        <v>0</v>
      </c>
      <c r="H504" s="76" t="n">
        <v>0</v>
      </c>
      <c r="I504" s="77" t="n">
        <v>0</v>
      </c>
      <c r="J504" s="25"/>
      <c r="K504" s="61" t="n">
        <v>498</v>
      </c>
      <c r="L504" s="62" t="n">
        <f aca="false">$B$17+$B$18*EXP(-K504/$B$21)+$B$19*EXP(-K504/$B$22)+$B$20*EXP(-K504/$B$23)</f>
        <v>0.280668946448499</v>
      </c>
      <c r="M504" s="63" t="n">
        <f aca="false">EXP(-K504/$D$9)</f>
        <v>4.69138072308644E-019</v>
      </c>
      <c r="N504" s="63" t="n">
        <f aca="false">EXP(-K504/$D$8)</f>
        <v>0.0103703206172656</v>
      </c>
      <c r="O504" s="64" t="n">
        <f aca="false">(K504*$B$17+$B$18*$B$21*(1-EXP(-K504/$B$21))+$B$19*$B$22*(1-EXP(-K504/$B$22))+$B$20*$B$23*(1-EXP(-K504/$B$23)))*$C$7</f>
        <v>3.12121731335751E-013</v>
      </c>
      <c r="P504" s="64" t="n">
        <f aca="false">$D$9*(1-EXP(-K504/$D$9))*$C$9</f>
        <v>2.36561263728046E-012</v>
      </c>
      <c r="Q504" s="65" t="n">
        <f aca="false">$D$8*(1-EXP(-K504/$D$8))*$C$8</f>
        <v>3.87139425703688E-011</v>
      </c>
      <c r="R504" s="66" t="n">
        <f aca="false">$B$13-K504</f>
        <v>2</v>
      </c>
      <c r="S504" s="67" t="n">
        <f aca="false">VLOOKUP($R504,$K$6:$Q$506,5)/$C$26</f>
        <v>0.0101998277797042</v>
      </c>
      <c r="T504" s="68" t="n">
        <f aca="false">VLOOKUP($R504,$K$6:$Q$506,6)/$C$26</f>
        <v>1.17802335144059</v>
      </c>
      <c r="U504" s="69" t="n">
        <f aca="false">VLOOKUP($R504,$K$6:$Q$506,7)/$C$26</f>
        <v>2.27178437741858</v>
      </c>
      <c r="V504" s="28" t="s">
        <v>622</v>
      </c>
      <c r="W504" s="78" t="n">
        <f aca="false">G504*S504+H504*T504+I504*U504</f>
        <v>0</v>
      </c>
      <c r="X504" s="25"/>
      <c r="Y504" s="25"/>
      <c r="Z504" s="25"/>
    </row>
    <row r="505" customFormat="false" ht="15.75" hidden="false" customHeight="false" outlineLevel="0" collapsed="false">
      <c r="A505" s="25"/>
      <c r="B505" s="25"/>
      <c r="C505" s="25"/>
      <c r="D505" s="25"/>
      <c r="E505" s="25"/>
      <c r="F505" s="28" t="s">
        <v>623</v>
      </c>
      <c r="G505" s="103" t="n">
        <v>0</v>
      </c>
      <c r="H505" s="76" t="n">
        <v>0</v>
      </c>
      <c r="I505" s="77" t="n">
        <v>0</v>
      </c>
      <c r="J505" s="25"/>
      <c r="K505" s="61" t="n">
        <v>499</v>
      </c>
      <c r="L505" s="62" t="n">
        <f aca="false">$B$17+$B$18*EXP(-K505/$B$21)+$B$19*EXP(-K505/$B$22)+$B$20*EXP(-K505/$B$23)</f>
        <v>0.280508469870975</v>
      </c>
      <c r="M505" s="63" t="n">
        <f aca="false">EXP(-K505/$D$9)</f>
        <v>4.31018649579903E-019</v>
      </c>
      <c r="N505" s="63" t="n">
        <f aca="false">EXP(-K505/$D$8)</f>
        <v>0.010275615154137</v>
      </c>
      <c r="O505" s="64" t="n">
        <f aca="false">(K505*$B$17+$B$18*$B$21*(1-EXP(-K505/$B$21))+$B$19*$B$22*(1-EXP(-K505/$B$22))+$B$20*$B$23*(1-EXP(-K505/$B$23)))*$C$7</f>
        <v>3.12600098698844E-013</v>
      </c>
      <c r="P505" s="64" t="n">
        <f aca="false">$D$9*(1-EXP(-K505/$D$9))*$C$9</f>
        <v>2.36561263728046E-012</v>
      </c>
      <c r="Q505" s="65" t="n">
        <f aca="false">$D$8*(1-EXP(-K505/$D$8))*$C$8</f>
        <v>3.87176474126315E-011</v>
      </c>
      <c r="R505" s="66" t="n">
        <f aca="false">$B$13-K505</f>
        <v>1</v>
      </c>
      <c r="S505" s="67" t="n">
        <f aca="false">VLOOKUP($R505,$K$6:$Q$506,5)/$C$26</f>
        <v>0.00526110869498567</v>
      </c>
      <c r="T505" s="68" t="n">
        <f aca="false">VLOOKUP($R505,$K$6:$Q$506,6)/$C$26</f>
        <v>0.613954871180569</v>
      </c>
      <c r="U505" s="69" t="n">
        <f aca="false">VLOOKUP($R505,$K$6:$Q$506,7)/$C$26</f>
        <v>1.14110266679015</v>
      </c>
      <c r="V505" s="28" t="s">
        <v>623</v>
      </c>
      <c r="W505" s="78" t="n">
        <f aca="false">G505*S505+H505*T505+I505*U505</f>
        <v>0</v>
      </c>
      <c r="X505" s="25"/>
      <c r="Y505" s="25"/>
      <c r="Z505" s="25"/>
    </row>
    <row r="506" customFormat="false" ht="15.75" hidden="false" customHeight="false" outlineLevel="0" collapsed="false">
      <c r="A506" s="25"/>
      <c r="B506" s="25"/>
      <c r="C506" s="25"/>
      <c r="D506" s="25"/>
      <c r="E506" s="25"/>
      <c r="F506" s="28" t="s">
        <v>624</v>
      </c>
      <c r="G506" s="116" t="n">
        <v>0</v>
      </c>
      <c r="H506" s="117" t="n">
        <v>0</v>
      </c>
      <c r="I506" s="118" t="n">
        <v>0</v>
      </c>
      <c r="J506" s="25"/>
      <c r="K506" s="119" t="n">
        <v>500</v>
      </c>
      <c r="L506" s="120" t="n">
        <f aca="false">$B$17+$B$18*EXP(-K506/$B$21)+$B$19*EXP(-K506/$B$22)+$B$20*EXP(-K506/$B$23)</f>
        <v>0.280348399890699</v>
      </c>
      <c r="M506" s="121" t="n">
        <f aca="false">EXP(-K506/$D$9)</f>
        <v>3.95996588747251E-019</v>
      </c>
      <c r="N506" s="121" t="n">
        <f aca="false">EXP(-K506/$D$8)</f>
        <v>0.0101817745750441</v>
      </c>
      <c r="O506" s="62" t="n">
        <f aca="false">(K506*$B$17+$B$18*$B$21*(1-EXP(-K506/$B$21))+$B$19*$B$22*(1-EXP(-K506/$B$22))+$B$20*$B$23*(1-EXP(-K506/$B$23)))*$C$7</f>
        <v>3.13078192816893E-013</v>
      </c>
      <c r="P506" s="122" t="n">
        <f aca="false">$D$9*(1-EXP(-K506/$D$9))*$C$9</f>
        <v>2.36561263728046E-012</v>
      </c>
      <c r="Q506" s="122" t="n">
        <f aca="false">$D$8*(1-EXP(-K506/$D$8))*$C$8</f>
        <v>3.87213184209546E-011</v>
      </c>
      <c r="R506" s="123" t="n">
        <f aca="false">$B$13-K506</f>
        <v>0</v>
      </c>
      <c r="S506" s="124" t="n">
        <f aca="false">VLOOKUP($R506,$K$6:$Q$506,5)/$C$26</f>
        <v>0</v>
      </c>
      <c r="T506" s="125" t="n">
        <f aca="false">VLOOKUP($R506,$K$6:$Q$506,6)/$C$26</f>
        <v>0</v>
      </c>
      <c r="U506" s="126" t="n">
        <f aca="false">VLOOKUP($R506,$K$6:$Q$506,7)/$C$26</f>
        <v>0</v>
      </c>
      <c r="V506" s="28" t="s">
        <v>624</v>
      </c>
      <c r="W506" s="127" t="n">
        <f aca="false">G506*S506+H506*T506+I506*U506</f>
        <v>0</v>
      </c>
      <c r="X506" s="25"/>
      <c r="Y506" s="25"/>
      <c r="Z506" s="25"/>
    </row>
    <row r="507" customFormat="false" ht="15.7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.7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.7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.7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.7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.7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.7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.7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.7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.7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.7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.7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.7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.7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.7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.7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.7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.7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.7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.7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.7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.7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.7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.7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.7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.7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.7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.7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.7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.7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.7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.7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.7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.7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.7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.7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.7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.7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.7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.7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.7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.7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.7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.7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.7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.7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.7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.7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.7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.7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.7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.7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.7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.7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.7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.7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.7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.7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.7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.7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.7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.7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.7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.7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.7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.7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.7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.7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.7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.7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.7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.7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.7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.7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.7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.7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.7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.7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.7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.7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.7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.7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.7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.7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.7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.7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.7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.7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.7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.7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.7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.7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.7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.7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.7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.7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.7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.7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.7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.7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.7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.7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.7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.7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.7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.7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.7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.7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.7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.7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.7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.7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.7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.7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.7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.7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.7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.7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.7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.7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.7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.7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.7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.7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.7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.7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.7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.7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.7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.7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.7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.7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.7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.7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.7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.7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.7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.7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.7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.7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.7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.7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.7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.7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.7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.7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.7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.7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.7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.7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.7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.7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.7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.7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.7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.7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.7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.7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.7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.7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.7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.7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.7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.7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.7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.7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.7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.7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.7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.7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.7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.7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.7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.7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.7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.7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.7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.7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.7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.7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.7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.7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.7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.7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.7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.7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.7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.7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.7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.7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.7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.7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.7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.7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.7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.7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.7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.7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.7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.7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.7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.7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.7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.7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.7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.7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.7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.7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.7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.7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.7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.7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.7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.7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.7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.7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.7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.7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.7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.7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.7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.7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.7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.7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.7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.7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.7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.7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.7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.7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.7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.7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.7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.7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.7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.7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.7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.7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.7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.7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.7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.7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.7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.7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.7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.7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.7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.7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.7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.7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.7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.7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.7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.7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.7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.7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.7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.7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.7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.7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.7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.7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.7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.7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.7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.7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.7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.7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.7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.7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.7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.7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.7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.7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.7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.7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.7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.7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.7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.7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.7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.7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.7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.7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.7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.7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.7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.7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.7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.7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.7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.7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.7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.7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.7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.7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.7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.7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.7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.7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.7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.7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.7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.7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.7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.7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.7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.7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.7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.7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.7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.7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.7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.7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.7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.7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.7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.7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.7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.7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.7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.7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.7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.7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.7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.7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.7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.7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.7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.7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.7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.7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.7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.7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.7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.7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.7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.7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.7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.7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.7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.7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.7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.7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.7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.7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.7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.7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.7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.7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.7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.7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.7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.7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.7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.7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.7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.7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.7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.7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.7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.7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.7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.7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.7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.7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.7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.7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.7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.7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.7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.7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.7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.7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.7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.7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.7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.7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.7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.7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.7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.7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.7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.7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.7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.7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.7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.7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.7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.7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.7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.7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.7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.7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.7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.7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.7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.7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.7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.7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.7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.7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.7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.7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.7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.7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.7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.7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.7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.7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.7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.7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.7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.7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.7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.7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.7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.7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.7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.7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.7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.7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.7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.7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.7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.7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.7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.7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.7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.7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.7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.7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.7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.7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.7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.7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.7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.7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.7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.7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.7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.7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.7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.7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.7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.7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.7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.7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.7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.7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.7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.7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.7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.7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.7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.7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.7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.7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.7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.7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.7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.7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.7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.7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.7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.7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.7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.7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.7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.7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.7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.7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.7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.7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.7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.7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.7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.7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.7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.7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.7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.7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.7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.7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.7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.7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.7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.7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.7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.7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.7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.7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.7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.7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5">
    <mergeCell ref="B4:C4"/>
    <mergeCell ref="G5:I5"/>
    <mergeCell ref="L5:N5"/>
    <mergeCell ref="O5:Q5"/>
    <mergeCell ref="S5:U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2024-09-09T08:44:16Z</dcterms:modified>
  <cp:revision>1</cp:revision>
  <dc:subject/>
  <dc:title/>
</cp:coreProperties>
</file>