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V:\Information Management\Info Sharing and Tracking\Product Services\Operations\Product Creation\ST3\ST3s_Report_Prep\All_Pages_Content_Update\"/>
    </mc:Choice>
  </mc:AlternateContent>
  <xr:revisionPtr revIDLastSave="0" documentId="13_ncr:1_{BC3C0C97-C174-4715-A086-734B74CE3470}" xr6:coauthVersionLast="47" xr6:coauthVersionMax="47" xr10:uidLastSave="{00000000-0000-0000-0000-000000000000}"/>
  <bookViews>
    <workbookView xWindow="20370" yWindow="-120" windowWidth="29040" windowHeight="15840" activeTab="1" xr2:uid="{00000000-000D-0000-FFFF-FFFF00000000}"/>
  </bookViews>
  <sheets>
    <sheet name="Documentation" sheetId="21" r:id="rId1"/>
    <sheet name="Data" sheetId="18" r:id="rId2"/>
  </sheets>
  <definedNames>
    <definedName name="_xlnm.Print_Area" localSheetId="1">Data!$A$1:$Q$89</definedName>
    <definedName name="_xlnm.Print_Area" localSheetId="0">Documentation!$A$1:$Q$83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8" i="18" l="1"/>
  <c r="I78" i="18"/>
  <c r="J76" i="18"/>
  <c r="H76" i="18"/>
  <c r="G76" i="18"/>
  <c r="F76" i="18"/>
  <c r="E76" i="18"/>
  <c r="J75" i="18"/>
  <c r="I75" i="18"/>
  <c r="I76" i="18" s="1"/>
  <c r="H75" i="18"/>
  <c r="H78" i="18" s="1"/>
  <c r="G75" i="18"/>
  <c r="G78" i="18" s="1"/>
  <c r="F75" i="18"/>
  <c r="F78" i="18" s="1"/>
  <c r="E75" i="18"/>
  <c r="E78" i="18" s="1"/>
  <c r="D75" i="18"/>
  <c r="D76" i="18" s="1"/>
  <c r="Q76" i="18" s="1"/>
  <c r="Q55" i="18"/>
  <c r="Q52" i="18"/>
  <c r="Q51" i="18"/>
  <c r="Q50" i="18"/>
  <c r="J48" i="18"/>
  <c r="J57" i="18" s="1"/>
  <c r="I48" i="18"/>
  <c r="I57" i="18" s="1"/>
  <c r="J46" i="18"/>
  <c r="I46" i="18"/>
  <c r="H46" i="18"/>
  <c r="H48" i="18" s="1"/>
  <c r="H57" i="18" s="1"/>
  <c r="G46" i="18"/>
  <c r="G48" i="18" s="1"/>
  <c r="G57" i="18" s="1"/>
  <c r="F46" i="18"/>
  <c r="F48" i="18" s="1"/>
  <c r="F57" i="18" s="1"/>
  <c r="E46" i="18"/>
  <c r="E48" i="18" s="1"/>
  <c r="E57" i="18" s="1"/>
  <c r="Q45" i="18"/>
  <c r="Q44" i="18"/>
  <c r="J43" i="18"/>
  <c r="I43" i="18"/>
  <c r="H43" i="18"/>
  <c r="G43" i="18"/>
  <c r="F43" i="18"/>
  <c r="E43" i="18"/>
  <c r="D43" i="18"/>
  <c r="D46" i="18" s="1"/>
  <c r="Q42" i="18"/>
  <c r="D78" i="18" l="1"/>
  <c r="Q78" i="18" s="1"/>
  <c r="Q75" i="18"/>
  <c r="D48" i="18"/>
  <c r="Q46" i="18"/>
  <c r="Q43" i="18"/>
  <c r="Q48" i="18" l="1"/>
  <c r="D57" i="18"/>
  <c r="Q57" i="18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sourceFile="V:\Economics &amp; Environment\Energy Supply &amp; Forecasting\TEST-JUDY\ST3-REENGINEERING\GOOD\xtrct_SULPHUR.xlsx" keepAlive="1" name="xtrct_SULPHUR" type="5" refreshedVersion="0" new="1" background="1">
    <dbPr connection="Provider=Microsoft.ACE.OLEDB.12.0;Password=&quot;&quot;;User ID=Admin;Data Source=V:\Economics &amp; Environment\Energy Supply &amp; Forecasting\TEST-JUDY\ST3-REENGINEERING\GOOD\xtrct_SULPHUR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" command="Sheet1$" commandType="3"/>
  </connection>
</connections>
</file>

<file path=xl/sharedStrings.xml><?xml version="1.0" encoding="utf-8"?>
<sst xmlns="http://schemas.openxmlformats.org/spreadsheetml/2006/main" count="237" uniqueCount="130">
  <si>
    <t>Reporting Adjustment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</si>
  <si>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</si>
  <si>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</si>
  <si>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</si>
  <si>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</si>
  <si>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</si>
  <si>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</si>
  <si>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</si>
  <si>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</si>
  <si>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</si>
  <si>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</si>
  <si>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</si>
  <si>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</si>
  <si>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 To Date</t>
  </si>
  <si>
    <t xml:space="preserve"> </t>
  </si>
  <si>
    <t>Year to date opening inventory is from the most current month reporting</t>
  </si>
  <si>
    <t>Year to date closing inventory is from the most current month reporting</t>
  </si>
  <si>
    <t>Shrinkage</t>
  </si>
  <si>
    <t>Alberta Use</t>
  </si>
  <si>
    <t>Total Alberta Use</t>
  </si>
  <si>
    <t>SUPPLY</t>
  </si>
  <si>
    <t>DISPOSITION</t>
  </si>
  <si>
    <t>Fuel</t>
  </si>
  <si>
    <t>Run Date:</t>
  </si>
  <si>
    <t>Supply and Disposition of Crude Oil and Equivalent</t>
  </si>
  <si>
    <t>Crude Oil Light</t>
  </si>
  <si>
    <t>Crude Oil Medium</t>
  </si>
  <si>
    <t>Crude Oil Heavy</t>
  </si>
  <si>
    <t>Upgraded Production</t>
  </si>
  <si>
    <t>Skim Oil Recovered</t>
  </si>
  <si>
    <t>Condensate Production</t>
  </si>
  <si>
    <t>TOTAL OIL &amp; EQUIVALENT SUPPLY</t>
  </si>
  <si>
    <t xml:space="preserve">Alberta Refinery Sales </t>
  </si>
  <si>
    <t xml:space="preserve">Alberta Other Sales  </t>
  </si>
  <si>
    <t xml:space="preserve">Load Fluid </t>
  </si>
  <si>
    <t xml:space="preserve">NGL reported as Crude Oil or Equivalent </t>
  </si>
  <si>
    <t>TOTAL OIL &amp; EQUIVALENT DISPOSITION</t>
  </si>
  <si>
    <t xml:space="preserve">OIL', 'CRUDEBIT', 'COND', 'SYNCRD'  </t>
  </si>
  <si>
    <t>'IC5-SP', 'NC5-SP', 'C5-SP', 'C6-SP'</t>
  </si>
  <si>
    <t xml:space="preserve">Plant Use  </t>
  </si>
  <si>
    <t xml:space="preserve">Butanes reported as Crude Oil or Equivalent </t>
  </si>
  <si>
    <t>Opening Inventory</t>
  </si>
  <si>
    <t>Imports</t>
  </si>
  <si>
    <t>Closing Inventory</t>
  </si>
  <si>
    <t>Line Fill</t>
  </si>
  <si>
    <t>as percent</t>
  </si>
  <si>
    <t>Total Oil Sands Production</t>
  </si>
  <si>
    <t xml:space="preserve">Oil Sands Production </t>
  </si>
  <si>
    <t>Pentanes Plus  - Fractionation Yield</t>
  </si>
  <si>
    <t>Pentanes Plus  - Plant/Gathering Process</t>
  </si>
  <si>
    <t>Adjustments</t>
  </si>
  <si>
    <t>Waste Plant Receipts</t>
  </si>
  <si>
    <t>Other Alberta Receipts</t>
  </si>
  <si>
    <t>Waste Plant Use</t>
  </si>
  <si>
    <t>Flare or Waste</t>
  </si>
  <si>
    <t>Production</t>
  </si>
  <si>
    <t>Total Production</t>
  </si>
  <si>
    <t>Receipts</t>
  </si>
  <si>
    <t>Total Receipts</t>
  </si>
  <si>
    <t>In Situ Production</t>
  </si>
  <si>
    <t>Mined Production</t>
  </si>
  <si>
    <t>Sent for Further Processing</t>
  </si>
  <si>
    <t>CALCULATED:  Reporting Adjustment      DIVIDED BY      TOTAL SUPPLY      AS PERCENT VALUE</t>
  </si>
  <si>
    <t>CALCULATED:  Total Supply    SUBTRACT    Total Alberta Use    SUBTRACT     Total Removals from Alberta</t>
  </si>
  <si>
    <t>CALCULATED:  EQUAL to TOTAL SUPPLY</t>
  </si>
  <si>
    <t xml:space="preserve">FROM Volumetric Reporting Activity Table      Source=ABOT or ABMC, ACTIVITY=REC, Dest=AB_Facility   </t>
  </si>
  <si>
    <t xml:space="preserve">FROM Volumetric Summary Activity Table       FLARWAST    </t>
  </si>
  <si>
    <t>FROM Volumetric Reporting Activity Table       ACTIVITY=PROD,  FLUID=OIL,   Oil Density between 0 and 849.999999</t>
  </si>
  <si>
    <t xml:space="preserve">FROM Volumetric Reporting Activity Table       ACTIVITY=PROD,  FLUID=OIL,   Oil Density between 850 and 899.999999 </t>
  </si>
  <si>
    <t>FROM Volumetric Reporting Activity Table       ACTIVITY=PROD,  FLUID=OIL,   Oil Density between 900 and 924.999999</t>
  </si>
  <si>
    <t>FROM Volumetric Reporting Activity Table       ACTIVITY=PROD,  FLUID=OIL,   Oil Density &gt;= 925</t>
  </si>
  <si>
    <t>CALCULATED:  SUM of Alberta Use</t>
  </si>
  <si>
    <t>FROM Volumetric Reporting Activity Table       ACTIVITY=PROD,  FLUID= COND</t>
  </si>
  <si>
    <t>FROM Volumetric Reporting Activity Table      ACTIVITY=PROD,  FLUID=CRUDEBIT</t>
  </si>
  <si>
    <t>FROM Volumetric Reporting Activity Table      ACTIVITY=FURPROC,  FLUID=CRUDEBIT    (set as negative)</t>
  </si>
  <si>
    <t>FROM Volumetric Reporting Activity Table      ACTIVITY=PROD,  FLUID= SYNCRD        SUBTRACT      ACTIVITY = FURPROC,   FLUID= SYNCRD</t>
  </si>
  <si>
    <t>CALCULATED:  SUM of Non-Upgraded Production Total and Upgraded Production</t>
  </si>
  <si>
    <t>CALCULATED:  SUM of Total Conventional Oil Production   and   Condensate Production   and    Total Oil Sands Production</t>
  </si>
  <si>
    <t xml:space="preserve">FROM Volumetric Summary Activity Table       PROC </t>
  </si>
  <si>
    <t>FROM Volumetric Summary Activity Table       FRAC</t>
  </si>
  <si>
    <t>FROM Volumetric Reporting Activity Table      ACTIVITY=REC,  Source= ABWP</t>
  </si>
  <si>
    <t>FROM Volumetric Summary Activity Table       Sum of all facilities:   C4 supply - C4 disposition</t>
  </si>
  <si>
    <t>FROM Volumetric Summary Activity Table       Sum of all facilities:   NGL supply - NGL disposition</t>
  </si>
  <si>
    <t xml:space="preserve">FROM Volumetric Summary Activity Table       FUEL </t>
  </si>
  <si>
    <t>FROM Volumetric Summary Activity Table       SHR</t>
  </si>
  <si>
    <t>FROM Volumetric Summary Activity Table       INVCL</t>
  </si>
  <si>
    <t>FROM Volumetric Summary Activity Table       INVADJ     (can be either positive or negative)     PLUS     IMBAL     (can be either positive or negative)     PLUS     DIFF     (can be either positive or negative)</t>
  </si>
  <si>
    <t xml:space="preserve">FROM Volumetric Reporting Activity Table      INJ      PLUS       ACTIVITY=DISP, Dest=Well </t>
  </si>
  <si>
    <t>FROM Volumetric Reporting Activity Table      Source=ABRF, ACTIVITY=DISP, Dest=ABOT or ABMC</t>
  </si>
  <si>
    <t>FROM Volumetric Reporting Activity Table      ACTIVITY=DISP, Dest=ABWP</t>
  </si>
  <si>
    <t xml:space="preserve">FROM Volumetric Summary Activity Table       PLTUSE   </t>
  </si>
  <si>
    <t>FROM Volumetric Reporting Activity Table      ACTIVITY=DISP, Dest=ABLF</t>
  </si>
  <si>
    <t xml:space="preserve">FROM Volumetric Reporting Activity Table      LDINVOP - LDINJ  +  LDREC  -  LDINVCL   +   LDINVADJ    </t>
  </si>
  <si>
    <t>FROM Volumetric Reporting Activity Table      Source=AB_Facility and &lt;&gt; ABRF, ACTIVITY=DISP, Dest=ABOT or ABMC</t>
  </si>
  <si>
    <t>CALCULATED: Removals from Alberta / number of days in month</t>
  </si>
  <si>
    <t>CALCULATED:  SUM of Conventional Oil Production</t>
  </si>
  <si>
    <t xml:space="preserve">CALCULATED:  SUM of Non-Upgraded Production  </t>
  </si>
  <si>
    <t>CALCULATED --  Opening Inventory  PLUS   Total Production     PLUS   Total Receipts   SUBTRACT   Flare or Waste   SUBTRACT  Fuel   SUBTRACT   Shrinkage   SUBTRACT  Closing Inventory  PLUS   Adjustments</t>
  </si>
  <si>
    <t>Removals from Alberta</t>
  </si>
  <si>
    <t>FROM Volumetric Summary Activity Table       Sum of skim oil recovered at Injection Facilities (ABIF)        invop_oil + rec_oil - disp_oil - invcl_oil + invadj_oil</t>
  </si>
  <si>
    <t>FROM Volumetric Reporting Activity Table      ACTIVITY=DISP   AND   Dest&lt;&gt;AB    OR     Dest='NEB pipeline'   OR  Dest='ABRC'</t>
  </si>
  <si>
    <t>Total Imports</t>
  </si>
  <si>
    <t>Pentanes Plus</t>
  </si>
  <si>
    <t>Condensates</t>
  </si>
  <si>
    <t>Synthetic Crude Oil</t>
  </si>
  <si>
    <t>FROM Volumetric Reporting Activity Table      Source=^AB, ACTIVITY=REC, Dest=AB_Facility, FLUID=IC5-SP,NC5-SP,C5-SP,C6-SP</t>
  </si>
  <si>
    <t>FROM Volumetric Reporting Activity Table      Source=^AB, ACTIVITY=REC, Dest=AB_Facility, FLUID=COND</t>
  </si>
  <si>
    <t>FROM Volumetric Reporting Activity Table      Source=^AB, ACTIVITY=REC, Dest=AB_Facility, FLUID=OIL, CRUDEBIT</t>
  </si>
  <si>
    <t>FROM Volumetric Reporting Activity Table      Source=^AB, ACTIVITY=REC, Dest=AB_Facility, FLUID=SYNCRD</t>
  </si>
  <si>
    <r>
      <t xml:space="preserve">See </t>
    </r>
    <r>
      <rPr>
        <i/>
        <sz val="11"/>
        <color theme="1"/>
        <rFont val="Calibri"/>
        <family val="2"/>
        <scheme val="minor"/>
      </rPr>
      <t>Manual 011: How to Submit Volumetric Data to the AER</t>
    </r>
    <r>
      <rPr>
        <sz val="11"/>
        <color theme="1"/>
        <rFont val="Calibri"/>
        <family val="2"/>
        <scheme val="minor"/>
      </rPr>
      <t xml:space="preserve"> for definitions of the codes used below.</t>
    </r>
  </si>
  <si>
    <t>FROM Volumetric Reporting Activity Table      ACTIVITY=PROD,  FLUID=OIL,  DEPOSIT_ID not null</t>
  </si>
  <si>
    <t>FROM Volumetric Summary Activity Table        INVOP</t>
  </si>
  <si>
    <t>CALCULATED:  SUM of Receipts</t>
  </si>
  <si>
    <t>Crude Oil Production</t>
  </si>
  <si>
    <t>Total Crude Oil Production</t>
  </si>
  <si>
    <t>(cubic metres per day)</t>
  </si>
  <si>
    <t xml:space="preserve">Note:  Removals from Alberta includes deliveries reported to non-Alberta destinations which could be via rail or truck, and deliveries reported to CER pipelines.  Final destinations are not reported into PETRINEX. </t>
  </si>
  <si>
    <t xml:space="preserve">            For more information regarding oil removals (Canada and US destinations) please see https://www.cer-rec.gc.ca/nrg/sttstc/crdlndptrlmprdct/index-eng.html.</t>
  </si>
  <si>
    <t xml:space="preserve">            Reporting adjustment may also include fluctuations in CER pipeline inventories.</t>
  </si>
  <si>
    <t xml:space="preserve">            Condensate imports have been adjusted to represent estimated diluent import volumes.</t>
  </si>
  <si>
    <r>
      <t>Unit = cubic metres (m</t>
    </r>
    <r>
      <rPr>
        <b/>
        <vertAlign val="superscript"/>
        <sz val="13"/>
        <rFont val="Calibri"/>
        <family val="2"/>
      </rPr>
      <t>3</t>
    </r>
    <r>
      <rPr>
        <b/>
        <sz val="13"/>
        <rFont val="Calibri"/>
        <family val="2"/>
      </rPr>
      <t>)</t>
    </r>
  </si>
  <si>
    <t>CALCULATED:  Pentanes Plus  - Plant/Gathering Process  PLUS  NGL reported as Crude Oil or Equivalent   PLUS  Total Imports</t>
  </si>
  <si>
    <t>Crude Oil Ultra-Heavy</t>
  </si>
  <si>
    <t xml:space="preserve">Nonupgraded Total </t>
  </si>
  <si>
    <t>Crude Oil</t>
  </si>
  <si>
    <t xml:space="preserve">Alberta Injection and Well Use  </t>
  </si>
  <si>
    <t>Nonupgraded</t>
  </si>
  <si>
    <t>2025</t>
  </si>
  <si>
    <t/>
  </si>
  <si>
    <t xml:space="preserve"> Run Date:  27 August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</si>
</sst>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#,##0.0"/>
    <numFmt numFmtId="165" formatCode="_(* #,##0.0_);_(* \(#,##0.0\);_(* &quot;-&quot;??_);_(@_)"/>
    <numFmt numFmtId="166" formatCode="0.00_)"/>
    <numFmt numFmtId="167" formatCode="0____"/>
    <numFmt numFmtId="168" formatCode="0.0"/>
  </numFmts>
  <fonts count="3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sz val="10"/>
      <name val="Times New Roman"/>
      <family val="1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1"/>
      <name val="Calibri"/>
      <family val="2"/>
      <scheme val="minor"/>
    </font>
    <font>
      <sz val="10"/>
      <name val="Arial"/>
      <family val="2"/>
    </font>
    <font>
      <b/>
      <i/>
      <sz val="10"/>
      <color indexed="16"/>
      <name val="Arial"/>
      <family val="2"/>
    </font>
    <font>
      <b/>
      <sz val="10"/>
      <color indexed="16"/>
      <name val="Arial"/>
      <family val="2"/>
    </font>
    <font>
      <sz val="10"/>
      <color indexed="20"/>
      <name val="Arial"/>
      <family val="2"/>
    </font>
    <font>
      <sz val="9"/>
      <name val="Arial"/>
      <family val="2"/>
    </font>
    <font>
      <sz val="10"/>
      <name val="MS Sans Serif"/>
      <family val="2"/>
    </font>
    <font>
      <sz val="16"/>
      <name val="Arial"/>
      <family val="2"/>
    </font>
    <font>
      <b/>
      <sz val="9"/>
      <color indexed="18"/>
      <name val="Arial"/>
      <family val="2"/>
    </font>
    <font>
      <sz val="10"/>
      <name val="Corporate Mono"/>
    </font>
    <font>
      <b/>
      <sz val="16"/>
      <name val="Arial"/>
      <family val="2"/>
    </font>
    <font>
      <b/>
      <sz val="14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3"/>
      <name val="Calibri"/>
      <family val="2"/>
    </font>
    <font>
      <b/>
      <vertAlign val="superscript"/>
      <sz val="13"/>
      <name val="Calibri"/>
      <family val="2"/>
    </font>
    <font>
      <sz val="11"/>
      <color rgb="FF000000"/>
      <name val="Calibri"/>
      <family val="2"/>
    </font>
    <font>
      <b/>
      <sz val="11"/>
      <name val="Calibri"/>
      <family val="2"/>
    </font>
    <font>
      <b/>
      <sz val="12"/>
      <color rgb="FF000000"/>
      <name val="Calibri"/>
      <family val="2"/>
    </font>
    <font>
      <b/>
      <u/>
      <sz val="11"/>
      <name val="Calibri"/>
      <family val="2"/>
    </font>
    <font>
      <sz val="11"/>
      <color theme="1"/>
      <name val="Calibri"/>
      <family val="2"/>
    </font>
    <font>
      <sz val="11"/>
      <name val="Calibri"/>
      <family val="2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6">
    <xf numFmtId="0" fontId="0" fillId="0" borderId="0"/>
    <xf numFmtId="43" fontId="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0" fillId="0" borderId="0"/>
    <xf numFmtId="4" fontId="11" fillId="0" borderId="0">
      <protection locked="0"/>
    </xf>
    <xf numFmtId="166" fontId="12" fillId="0" borderId="0">
      <alignment horizontal="right"/>
    </xf>
    <xf numFmtId="40" fontId="13" fillId="0" borderId="0">
      <alignment horizontal="right"/>
    </xf>
    <xf numFmtId="0" fontId="10" fillId="0" borderId="0"/>
    <xf numFmtId="39" fontId="14" fillId="0" borderId="0"/>
    <xf numFmtId="0" fontId="15" fillId="0" borderId="0">
      <alignment textRotation="90"/>
    </xf>
    <xf numFmtId="167" fontId="16" fillId="0" borderId="0"/>
    <xf numFmtId="39" fontId="17" fillId="0" borderId="0">
      <protection locked="0"/>
    </xf>
    <xf numFmtId="1" fontId="18" fillId="0" borderId="0">
      <alignment horizontal="center"/>
    </xf>
    <xf numFmtId="1" fontId="19" fillId="0" borderId="0">
      <alignment horizontal="centerContinuous"/>
    </xf>
    <xf numFmtId="9" fontId="2" fillId="0" borderId="0" applyFont="0" applyFill="0" applyBorder="0" applyAlignment="0" applyProtection="0"/>
  </cellStyleXfs>
  <cellXfs count="106">
    <xf numFmtId="0" fontId="0" fillId="0" borderId="0" xfId="0"/>
    <xf numFmtId="0" fontId="1" fillId="0" borderId="0" xfId="0" applyFont="1"/>
    <xf numFmtId="0" fontId="4" fillId="0" borderId="0" xfId="0" applyFont="1"/>
    <xf numFmtId="0" fontId="1" fillId="2" borderId="0" xfId="0" applyFont="1" applyFill="1" applyAlignment="1">
      <alignment horizontal="right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right"/>
    </xf>
    <xf numFmtId="165" fontId="1" fillId="0" borderId="0" xfId="0" applyNumberFormat="1" applyFont="1"/>
    <xf numFmtId="165" fontId="2" fillId="0" borderId="0" xfId="1" applyNumberFormat="1" applyFont="1" applyAlignment="1">
      <alignment horizontal="center"/>
    </xf>
    <xf numFmtId="165" fontId="2" fillId="0" borderId="0" xfId="1" applyNumberFormat="1" applyFont="1" applyBorder="1"/>
    <xf numFmtId="165" fontId="3" fillId="0" borderId="0" xfId="1" applyNumberFormat="1" applyFont="1" applyBorder="1"/>
    <xf numFmtId="165" fontId="1" fillId="0" borderId="0" xfId="1" applyNumberFormat="1" applyFont="1"/>
    <xf numFmtId="165" fontId="1" fillId="0" borderId="0" xfId="1" applyNumberFormat="1" applyFont="1" applyBorder="1"/>
    <xf numFmtId="165" fontId="0" fillId="0" borderId="0" xfId="0" applyNumberFormat="1"/>
    <xf numFmtId="0" fontId="8" fillId="0" borderId="0" xfId="0" applyFont="1" applyAlignment="1">
      <alignment horizontal="right"/>
    </xf>
    <xf numFmtId="43" fontId="0" fillId="0" borderId="0" xfId="0" applyNumberFormat="1"/>
    <xf numFmtId="164" fontId="5" fillId="0" borderId="0" xfId="1" applyNumberFormat="1" applyFont="1" applyFill="1" applyAlignment="1">
      <alignment horizontal="left" vertical="top"/>
    </xf>
    <xf numFmtId="165" fontId="2" fillId="0" borderId="0" xfId="1" applyNumberFormat="1" applyFont="1" applyBorder="1" applyAlignment="1">
      <alignment horizontal="center"/>
    </xf>
    <xf numFmtId="0" fontId="0" fillId="0" borderId="0" xfId="0" applyAlignment="1">
      <alignment horizontal="left" indent="3"/>
    </xf>
    <xf numFmtId="0" fontId="0" fillId="0" borderId="0" xfId="0" applyAlignment="1">
      <alignment horizontal="left"/>
    </xf>
    <xf numFmtId="0" fontId="0" fillId="0" borderId="0" xfId="0" applyAlignment="1">
      <alignment horizontal="left" indent="6"/>
    </xf>
    <xf numFmtId="164" fontId="9" fillId="0" borderId="0" xfId="1" applyNumberFormat="1" applyFont="1" applyAlignment="1">
      <alignment horizontal="left" vertical="top"/>
    </xf>
    <xf numFmtId="164" fontId="9" fillId="0" borderId="0" xfId="1" applyNumberFormat="1" applyFont="1" applyFill="1" applyAlignment="1">
      <alignment horizontal="left" vertical="top"/>
    </xf>
    <xf numFmtId="164" fontId="7" fillId="0" borderId="0" xfId="1" quotePrefix="1" applyNumberFormat="1" applyFont="1" applyAlignment="1">
      <alignment horizontal="left" vertic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indent="3"/>
    </xf>
    <xf numFmtId="0" fontId="0" fillId="0" borderId="2" xfId="0" applyBorder="1"/>
    <xf numFmtId="164" fontId="5" fillId="0" borderId="0" xfId="1" applyNumberFormat="1" applyFont="1" applyFill="1" applyAlignment="1">
      <alignment horizontal="left" indent="3"/>
    </xf>
    <xf numFmtId="0" fontId="0" fillId="0" borderId="0" xfId="0" applyAlignment="1">
      <alignment horizontal="left" indent="9"/>
    </xf>
    <xf numFmtId="0" fontId="4" fillId="0" borderId="0" xfId="0" quotePrefix="1" applyFont="1"/>
    <xf numFmtId="0" fontId="1" fillId="2" borderId="0" xfId="0" applyFont="1" applyFill="1" applyAlignment="1">
      <alignment horizontal="right" vertical="center"/>
    </xf>
    <xf numFmtId="0" fontId="20" fillId="0" borderId="4" xfId="0" applyFont="1" applyBorder="1"/>
    <xf numFmtId="0" fontId="20" fillId="0" borderId="3" xfId="0" applyFont="1" applyBorder="1"/>
    <xf numFmtId="0" fontId="20" fillId="0" borderId="5" xfId="0" applyFont="1" applyBorder="1"/>
    <xf numFmtId="0" fontId="20" fillId="0" borderId="6" xfId="0" applyFont="1" applyBorder="1"/>
    <xf numFmtId="0" fontId="20" fillId="0" borderId="7" xfId="0" applyFont="1" applyBorder="1"/>
    <xf numFmtId="0" fontId="21" fillId="0" borderId="0" xfId="0" applyFont="1"/>
    <xf numFmtId="0" fontId="0" fillId="0" borderId="1" xfId="0" applyBorder="1"/>
    <xf numFmtId="49" fontId="2" fillId="0" borderId="0" xfId="1" applyNumberFormat="1" applyFont="1"/>
    <xf numFmtId="49" fontId="0" fillId="0" borderId="0" xfId="0" applyNumberFormat="1"/>
    <xf numFmtId="49" fontId="0" fillId="0" borderId="1" xfId="0" applyNumberFormat="1" applyBorder="1"/>
    <xf numFmtId="165" fontId="2" fillId="0" borderId="0" xfId="1" applyNumberFormat="1" applyFont="1"/>
    <xf numFmtId="165" fontId="2" fillId="0" borderId="1" xfId="1" applyNumberFormat="1" applyFont="1" applyBorder="1"/>
    <xf numFmtId="165" fontId="2" fillId="0" borderId="1" xfId="1" applyNumberFormat="1" applyFont="1" applyBorder="1" applyAlignment="1">
      <alignment horizontal="center"/>
    </xf>
    <xf numFmtId="49" fontId="0" fillId="0" borderId="0" xfId="1" applyNumberFormat="1" applyFont="1" applyAlignment="1">
      <alignment horizontal="left"/>
    </xf>
    <xf numFmtId="165" fontId="0" fillId="0" borderId="0" xfId="1" applyNumberFormat="1" applyFont="1" applyAlignment="1">
      <alignment horizontal="right" vertical="center"/>
    </xf>
    <xf numFmtId="0" fontId="0" fillId="2" borderId="0" xfId="0" applyFill="1" applyAlignment="1">
      <alignment horizontal="right"/>
    </xf>
    <xf numFmtId="0" fontId="22" fillId="0" borderId="4" xfId="0" applyFont="1" applyBorder="1" applyAlignment="1">
      <alignment horizontal="center"/>
    </xf>
    <xf numFmtId="164" fontId="25" fillId="0" borderId="0" xfId="1" quotePrefix="1" applyNumberFormat="1" applyFont="1" applyFill="1" applyBorder="1" applyAlignment="1">
      <alignment horizontal="left"/>
    </xf>
    <xf numFmtId="0" fontId="26" fillId="0" borderId="0" xfId="0" applyFont="1" applyAlignment="1">
      <alignment horizontal="left" vertical="center"/>
    </xf>
    <xf numFmtId="164" fontId="27" fillId="0" borderId="0" xfId="1" applyNumberFormat="1" applyFont="1" applyFill="1" applyBorder="1" applyAlignment="1">
      <alignment horizontal="left" vertical="top"/>
    </xf>
    <xf numFmtId="0" fontId="28" fillId="0" borderId="0" xfId="0" applyFont="1"/>
    <xf numFmtId="0" fontId="28" fillId="0" borderId="0" xfId="0" applyFont="1" applyAlignment="1">
      <alignment horizontal="left" indent="6"/>
    </xf>
    <xf numFmtId="0" fontId="24" fillId="0" borderId="0" xfId="0" applyFont="1" applyAlignment="1">
      <alignment horizontal="left" indent="2"/>
    </xf>
    <xf numFmtId="0" fontId="28" fillId="0" borderId="0" xfId="0" applyFont="1" applyAlignment="1">
      <alignment horizontal="left" indent="3"/>
    </xf>
    <xf numFmtId="0" fontId="29" fillId="0" borderId="0" xfId="0" applyFont="1" applyAlignment="1">
      <alignment horizontal="left" indent="4"/>
    </xf>
    <xf numFmtId="0" fontId="29" fillId="0" borderId="0" xfId="0" applyFont="1" applyAlignment="1">
      <alignment horizontal="left" indent="3"/>
    </xf>
    <xf numFmtId="0" fontId="29" fillId="0" borderId="0" xfId="0" applyFont="1" applyAlignment="1">
      <alignment horizontal="left" indent="2"/>
    </xf>
    <xf numFmtId="0" fontId="28" fillId="0" borderId="0" xfId="0" applyFont="1" applyAlignment="1">
      <alignment horizontal="left"/>
    </xf>
    <xf numFmtId="0" fontId="29" fillId="0" borderId="0" xfId="0" applyFont="1" applyAlignment="1">
      <alignment horizontal="left"/>
    </xf>
    <xf numFmtId="0" fontId="30" fillId="0" borderId="0" xfId="0" applyFont="1" applyAlignment="1">
      <alignment horizontal="left"/>
    </xf>
    <xf numFmtId="164" fontId="29" fillId="0" borderId="0" xfId="1" applyNumberFormat="1" applyFont="1" applyFill="1" applyBorder="1" applyAlignment="1">
      <alignment horizontal="left" vertical="top"/>
    </xf>
    <xf numFmtId="164" fontId="29" fillId="0" borderId="0" xfId="1" applyNumberFormat="1" applyFont="1" applyFill="1" applyBorder="1" applyAlignment="1">
      <alignment horizontal="left" indent="3"/>
    </xf>
    <xf numFmtId="164" fontId="29" fillId="0" borderId="0" xfId="1" applyNumberFormat="1" applyFont="1" applyFill="1" applyBorder="1" applyAlignment="1">
      <alignment horizontal="left" vertical="top" indent="6"/>
    </xf>
    <xf numFmtId="0" fontId="29" fillId="0" borderId="0" xfId="0" applyFont="1" applyAlignment="1">
      <alignment horizontal="left" vertical="top"/>
    </xf>
    <xf numFmtId="0" fontId="29" fillId="0" borderId="0" xfId="0" applyFont="1" applyAlignment="1">
      <alignment vertical="top"/>
    </xf>
    <xf numFmtId="165" fontId="24" fillId="0" borderId="1" xfId="1" applyNumberFormat="1" applyFont="1" applyFill="1" applyBorder="1"/>
    <xf numFmtId="165" fontId="24" fillId="0" borderId="0" xfId="1" applyNumberFormat="1" applyFont="1" applyFill="1" applyBorder="1"/>
    <xf numFmtId="49" fontId="24" fillId="0" borderId="0" xfId="1" applyNumberFormat="1" applyFont="1" applyFill="1" applyBorder="1"/>
    <xf numFmtId="49" fontId="2" fillId="0" borderId="0" xfId="1" applyNumberFormat="1" applyFont="1" applyBorder="1"/>
    <xf numFmtId="49" fontId="0" fillId="0" borderId="2" xfId="0" applyNumberFormat="1" applyBorder="1"/>
    <xf numFmtId="49" fontId="2" fillId="0" borderId="0" xfId="1" applyNumberFormat="1" applyFont="1" applyBorder="1" applyAlignment="1">
      <alignment horizontal="left"/>
    </xf>
    <xf numFmtId="49" fontId="24" fillId="0" borderId="1" xfId="1" applyNumberFormat="1" applyFont="1" applyFill="1" applyBorder="1"/>
    <xf numFmtId="49" fontId="2" fillId="0" borderId="0" xfId="1" applyNumberFormat="1" applyFont="1" applyAlignment="1">
      <alignment horizontal="left"/>
    </xf>
    <xf numFmtId="0" fontId="1" fillId="0" borderId="1" xfId="0" applyFont="1" applyBorder="1"/>
    <xf numFmtId="0" fontId="29" fillId="0" borderId="0" xfId="0" applyFont="1"/>
    <xf numFmtId="43" fontId="2" fillId="0" borderId="0" xfId="1" applyFont="1" applyBorder="1" applyAlignment="1">
      <alignment horizontal="center"/>
    </xf>
    <xf numFmtId="43" fontId="0" fillId="0" borderId="0" xfId="1" applyFont="1" applyBorder="1"/>
    <xf numFmtId="0" fontId="29" fillId="0" borderId="0" xfId="0" applyFont="1" applyAlignment="1">
      <alignment horizontal="left" indent="6"/>
    </xf>
    <xf numFmtId="165" fontId="29" fillId="0" borderId="0" xfId="1" applyNumberFormat="1" applyFont="1" applyFill="1" applyBorder="1" applyAlignment="1">
      <alignment horizontal="center"/>
    </xf>
    <xf numFmtId="165" fontId="29" fillId="0" borderId="0" xfId="1" applyNumberFormat="1" applyFont="1" applyFill="1" applyBorder="1"/>
    <xf numFmtId="43" fontId="29" fillId="0" borderId="0" xfId="1" applyFont="1" applyFill="1" applyBorder="1"/>
    <xf numFmtId="165" fontId="29" fillId="0" borderId="1" xfId="1" applyNumberFormat="1" applyFont="1" applyFill="1" applyBorder="1" applyAlignment="1">
      <alignment horizontal="center"/>
    </xf>
    <xf numFmtId="165" fontId="29" fillId="0" borderId="1" xfId="1" applyNumberFormat="1" applyFont="1" applyFill="1" applyBorder="1"/>
    <xf numFmtId="165" fontId="29" fillId="0" borderId="0" xfId="1" applyNumberFormat="1" applyFont="1" applyFill="1" applyBorder="1" applyAlignment="1">
      <alignment horizontal="right"/>
    </xf>
    <xf numFmtId="165" fontId="29" fillId="0" borderId="0" xfId="1" applyNumberFormat="1" applyFont="1" applyFill="1" applyBorder="1" applyAlignment="1">
      <alignment horizontal="right" vertical="center"/>
    </xf>
    <xf numFmtId="165" fontId="29" fillId="0" borderId="8" xfId="1" applyNumberFormat="1" applyFont="1" applyFill="1" applyBorder="1" applyAlignment="1">
      <alignment horizontal="center"/>
    </xf>
    <xf numFmtId="165" fontId="29" fillId="0" borderId="8" xfId="1" applyNumberFormat="1" applyFont="1" applyFill="1" applyBorder="1"/>
    <xf numFmtId="165" fontId="29" fillId="0" borderId="2" xfId="1" applyNumberFormat="1" applyFont="1" applyFill="1" applyBorder="1" applyAlignment="1">
      <alignment horizontal="center"/>
    </xf>
    <xf numFmtId="165" fontId="29" fillId="0" borderId="2" xfId="1" applyNumberFormat="1" applyFont="1" applyFill="1" applyBorder="1"/>
    <xf numFmtId="165" fontId="5" fillId="0" borderId="0" xfId="1" applyNumberFormat="1" applyFont="1" applyFill="1" applyBorder="1" applyAlignment="1">
      <alignment horizontal="center"/>
    </xf>
    <xf numFmtId="165" fontId="2" fillId="0" borderId="0" xfId="1" applyNumberFormat="1" applyFont="1" applyFill="1" applyBorder="1" applyAlignment="1">
      <alignment horizontal="center"/>
    </xf>
    <xf numFmtId="165" fontId="2" fillId="0" borderId="0" xfId="1" applyNumberFormat="1" applyFont="1" applyFill="1" applyBorder="1"/>
    <xf numFmtId="165" fontId="1" fillId="0" borderId="0" xfId="1" applyNumberFormat="1" applyFont="1" applyFill="1" applyBorder="1" applyAlignment="1">
      <alignment horizontal="center"/>
    </xf>
    <xf numFmtId="165" fontId="0" fillId="0" borderId="0" xfId="1" applyNumberFormat="1" applyFont="1" applyFill="1" applyBorder="1" applyAlignment="1">
      <alignment horizontal="center"/>
    </xf>
    <xf numFmtId="168" fontId="2" fillId="0" borderId="0" xfId="15" applyNumberFormat="1" applyFont="1" applyFill="1" applyBorder="1" applyAlignment="1">
      <alignment horizontal="right"/>
    </xf>
    <xf numFmtId="165" fontId="2" fillId="0" borderId="1" xfId="1" applyNumberFormat="1" applyFont="1" applyFill="1" applyBorder="1" applyAlignment="1">
      <alignment horizontal="center"/>
    </xf>
    <xf numFmtId="43" fontId="2" fillId="0" borderId="0" xfId="1" applyFont="1" applyFill="1" applyBorder="1"/>
    <xf numFmtId="10" fontId="2" fillId="0" borderId="0" xfId="15" applyNumberFormat="1" applyFont="1" applyFill="1" applyBorder="1" applyAlignment="1">
      <alignment horizontal="right"/>
    </xf>
    <xf numFmtId="165" fontId="2" fillId="0" borderId="1" xfId="1" applyNumberFormat="1" applyFont="1" applyFill="1" applyBorder="1"/>
    <xf numFmtId="0" fontId="1" fillId="0" borderId="0" xfId="1" applyNumberFormat="1" applyFont="1" applyFill="1" applyBorder="1"/>
    <xf numFmtId="165" fontId="1" fillId="0" borderId="0" xfId="1" applyNumberFormat="1" applyFont="1" applyFill="1" applyBorder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right" vertical="center"/>
    </xf>
    <xf numFmtId="0" fontId="22" fillId="0" borderId="1" xfId="0" applyFont="1" applyBorder="1" applyAlignment="1">
      <alignment horizontal="center"/>
    </xf>
    <xf numFmtId="0" fontId="25" fillId="0" borderId="0" xfId="0" applyFont="1" applyFill="1"/>
    <xf numFmtId="0" fontId="25" fillId="0" borderId="0" xfId="0" applyFont="1" applyFill="1" applyAlignment="1">
      <alignment horizontal="right"/>
    </xf>
  </cellXfs>
  <cellStyles count="16">
    <cellStyle name="Comma" xfId="1" builtinId="3"/>
    <cellStyle name="Comma 2" xfId="4" xr:uid="{00000000-0005-0000-0000-000001000000}"/>
    <cellStyle name="Comma 3" xfId="2" xr:uid="{00000000-0005-0000-0000-000002000000}"/>
    <cellStyle name="Comma 4" xfId="3" xr:uid="{00000000-0005-0000-0000-000003000000}"/>
    <cellStyle name="FORECAST" xfId="5" xr:uid="{00000000-0005-0000-0000-000004000000}"/>
    <cellStyle name="HEADINGS" xfId="6" xr:uid="{00000000-0005-0000-0000-000005000000}"/>
    <cellStyle name="MACRO" xfId="7" xr:uid="{00000000-0005-0000-0000-000006000000}"/>
    <cellStyle name="Normal" xfId="0" builtinId="0"/>
    <cellStyle name="Normal 2" xfId="8" xr:uid="{00000000-0005-0000-0000-000008000000}"/>
    <cellStyle name="Percent" xfId="15" builtinId="5"/>
    <cellStyle name="PROTECTED" xfId="9" xr:uid="{00000000-0005-0000-0000-00000A000000}"/>
    <cellStyle name="sideways" xfId="10" xr:uid="{00000000-0005-0000-0000-00000B000000}"/>
    <cellStyle name="tons" xfId="11" xr:uid="{00000000-0005-0000-0000-00000C000000}"/>
    <cellStyle name="UNPROTECTED" xfId="12" xr:uid="{00000000-0005-0000-0000-00000D000000}"/>
    <cellStyle name="year" xfId="13" xr:uid="{00000000-0005-0000-0000-00000E000000}"/>
    <cellStyle name="YEARS" xfId="14" xr:uid="{00000000-0005-0000-0000-00000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63500</xdr:colOff>
      <xdr:row>0</xdr:row>
      <xdr:rowOff>88900</xdr:rowOff>
    </xdr:from>
    <xdr:to>
      <xdr:col>1</xdr:col>
      <xdr:colOff>1701800</xdr:colOff>
      <xdr:row>3</xdr:row>
      <xdr:rowOff>18051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0200" y="88900"/>
          <a:ext cx="1638300" cy="69115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63500</xdr:colOff>
      <xdr:row>0</xdr:row>
      <xdr:rowOff>88900</xdr:rowOff>
    </xdr:from>
    <xdr:to>
      <xdr:col>1</xdr:col>
      <xdr:colOff>1694180</xdr:colOff>
      <xdr:row>3</xdr:row>
      <xdr:rowOff>18051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0200" y="88900"/>
          <a:ext cx="1638300" cy="69115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K84"/>
  <sheetViews>
    <sheetView zoomScale="90" zoomScaleNormal="90" workbookViewId="0">
      <selection activeCell="B4" sqref="B4"/>
    </sheetView>
  </sheetViews>
  <sheetFormatPr defaultColWidth="9.140625" defaultRowHeight="15"/>
  <cols>
    <col min="1" max="1" width="4" customWidth="1"/>
    <col min="2" max="2" width="43" customWidth="1"/>
    <col min="3" max="3" width="3.85546875" customWidth="1"/>
    <col min="4" max="15" width="14.5703125" customWidth="1"/>
    <col min="16" max="16" width="1.5703125" customWidth="1"/>
    <col min="17" max="17" width="17" customWidth="1"/>
    <col min="18" max="18" width="14.5703125" customWidth="1"/>
    <col min="21" max="21" width="20.28515625" customWidth="1"/>
    <col min="22" max="22" width="14.42578125" bestFit="1" customWidth="1"/>
  </cols>
  <sheetData>
    <row r="1" spans="1:63" s="2" customFormat="1" ht="20.25" customHeight="1"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</row>
    <row r="2" spans="1:63" s="2" customFormat="1" ht="20.25" customHeight="1">
      <c r="G2" s="31"/>
      <c r="H2" s="30"/>
      <c r="I2" s="46" t="s">
        <v>24</v>
      </c>
      <c r="J2" s="30"/>
      <c r="K2" s="32"/>
      <c r="M2" s="28" t="s">
        <v>37</v>
      </c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</row>
    <row r="3" spans="1:63" s="2" customFormat="1" ht="19.5" customHeight="1">
      <c r="G3" s="33"/>
      <c r="H3" s="103" t="s">
        <v>120</v>
      </c>
      <c r="I3" s="103"/>
      <c r="J3" s="103"/>
      <c r="K3" s="34"/>
      <c r="M3" s="2" t="s">
        <v>38</v>
      </c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</row>
    <row r="4" spans="1:63" ht="24" customHeight="1">
      <c r="B4" s="47" t="s">
        <v>23</v>
      </c>
      <c r="C4" s="22"/>
      <c r="D4" t="s">
        <v>109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5" t="s">
        <v>13</v>
      </c>
    </row>
    <row r="5" spans="1:63" s="1" customFormat="1" ht="15" customHeight="1">
      <c r="B5" s="48"/>
      <c r="C5" s="4"/>
      <c r="D5" s="3" t="s">
        <v>1</v>
      </c>
      <c r="E5" s="3" t="s">
        <v>2</v>
      </c>
      <c r="F5" s="3" t="s">
        <v>3</v>
      </c>
      <c r="G5" s="3" t="s">
        <v>4</v>
      </c>
      <c r="H5" s="3" t="s">
        <v>5</v>
      </c>
      <c r="I5" s="3" t="s">
        <v>6</v>
      </c>
      <c r="J5" s="3" t="s">
        <v>7</v>
      </c>
      <c r="K5" s="3" t="s">
        <v>8</v>
      </c>
      <c r="L5" s="3" t="s">
        <v>9</v>
      </c>
      <c r="M5" s="3" t="s">
        <v>10</v>
      </c>
      <c r="N5" s="3" t="s">
        <v>11</v>
      </c>
      <c r="O5" s="3" t="s">
        <v>12</v>
      </c>
      <c r="P5" s="3"/>
      <c r="Q5" s="3" t="s">
        <v>14</v>
      </c>
    </row>
    <row r="6" spans="1:63" s="1" customFormat="1">
      <c r="B6" s="49" t="s">
        <v>20</v>
      </c>
      <c r="C6" s="20"/>
    </row>
    <row r="7" spans="1:63">
      <c r="A7" s="1"/>
      <c r="B7" s="50" t="s">
        <v>41</v>
      </c>
      <c r="D7" s="43" t="s">
        <v>111</v>
      </c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8"/>
      <c r="Q7" s="44" t="s">
        <v>15</v>
      </c>
      <c r="R7" s="13"/>
      <c r="S7" s="1"/>
    </row>
    <row r="8" spans="1:63">
      <c r="A8" s="1"/>
      <c r="B8" s="50"/>
      <c r="D8" s="37"/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  <c r="P8" s="8"/>
      <c r="Q8" s="8"/>
    </row>
    <row r="9" spans="1:63">
      <c r="A9" s="1"/>
      <c r="B9" s="50" t="s">
        <v>55</v>
      </c>
      <c r="D9" s="38"/>
    </row>
    <row r="10" spans="1:63">
      <c r="B10" s="56" t="s">
        <v>113</v>
      </c>
      <c r="C10" s="17"/>
      <c r="D10" s="43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8"/>
      <c r="Q10" s="8"/>
    </row>
    <row r="11" spans="1:63">
      <c r="B11" s="51" t="s">
        <v>25</v>
      </c>
      <c r="C11" s="17"/>
      <c r="D11" s="43" t="s">
        <v>67</v>
      </c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8"/>
      <c r="Q11" s="8"/>
    </row>
    <row r="12" spans="1:63">
      <c r="B12" s="51" t="s">
        <v>26</v>
      </c>
      <c r="C12" s="17"/>
      <c r="D12" s="43" t="s">
        <v>68</v>
      </c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8"/>
      <c r="Q12" s="8"/>
    </row>
    <row r="13" spans="1:63">
      <c r="B13" s="51" t="s">
        <v>27</v>
      </c>
      <c r="C13" s="17"/>
      <c r="D13" s="43" t="s">
        <v>69</v>
      </c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8"/>
      <c r="Q13" s="8"/>
    </row>
    <row r="14" spans="1:63">
      <c r="B14" s="51" t="s">
        <v>122</v>
      </c>
      <c r="C14" s="17"/>
      <c r="D14" s="39" t="s">
        <v>70</v>
      </c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8"/>
      <c r="Q14" s="41"/>
    </row>
    <row r="15" spans="1:63">
      <c r="B15" s="52" t="s">
        <v>114</v>
      </c>
      <c r="C15" s="17"/>
      <c r="D15" s="37" t="s">
        <v>95</v>
      </c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8"/>
      <c r="Q15" s="8"/>
    </row>
    <row r="16" spans="1:63">
      <c r="B16" s="53"/>
      <c r="C16" s="17"/>
      <c r="D16" s="38"/>
    </row>
    <row r="17" spans="1:22">
      <c r="B17" s="56" t="s">
        <v>30</v>
      </c>
      <c r="C17" s="18"/>
      <c r="D17" s="68" t="s">
        <v>72</v>
      </c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</row>
    <row r="18" spans="1:22">
      <c r="B18" s="55"/>
      <c r="D18" s="38"/>
      <c r="U18" s="14"/>
      <c r="V18" s="12"/>
    </row>
    <row r="19" spans="1:22">
      <c r="B19" s="56" t="s">
        <v>47</v>
      </c>
      <c r="C19" s="17"/>
      <c r="D19" s="38"/>
      <c r="U19" s="14"/>
    </row>
    <row r="20" spans="1:22">
      <c r="B20" s="54" t="s">
        <v>126</v>
      </c>
      <c r="C20" s="17"/>
      <c r="D20" s="38"/>
      <c r="U20" s="14"/>
    </row>
    <row r="21" spans="1:22">
      <c r="B21" s="77" t="s">
        <v>59</v>
      </c>
      <c r="C21" s="17"/>
      <c r="D21" s="38" t="s">
        <v>110</v>
      </c>
    </row>
    <row r="22" spans="1:22">
      <c r="B22" s="77" t="s">
        <v>60</v>
      </c>
      <c r="C22" s="17"/>
      <c r="D22" s="38" t="s">
        <v>73</v>
      </c>
    </row>
    <row r="23" spans="1:22">
      <c r="B23" s="77" t="s">
        <v>61</v>
      </c>
      <c r="C23" s="17"/>
      <c r="D23" s="38" t="s">
        <v>74</v>
      </c>
    </row>
    <row r="24" spans="1:22">
      <c r="B24" s="54" t="s">
        <v>123</v>
      </c>
      <c r="C24" s="18"/>
      <c r="D24" s="37" t="s">
        <v>96</v>
      </c>
    </row>
    <row r="25" spans="1:22">
      <c r="B25" s="54" t="s">
        <v>28</v>
      </c>
      <c r="C25" s="18"/>
      <c r="D25" s="39" t="s">
        <v>75</v>
      </c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Q25" s="36"/>
    </row>
    <row r="26" spans="1:22">
      <c r="B26" s="56" t="s">
        <v>46</v>
      </c>
      <c r="C26" s="18"/>
      <c r="D26" s="37" t="s">
        <v>76</v>
      </c>
    </row>
    <row r="27" spans="1:22" s="1" customFormat="1">
      <c r="A27"/>
      <c r="B27" s="53"/>
      <c r="C27" s="18"/>
      <c r="D27" s="39"/>
      <c r="E27" s="73"/>
      <c r="F27" s="73"/>
      <c r="G27" s="73"/>
      <c r="H27" s="73"/>
      <c r="I27" s="73"/>
      <c r="J27" s="73"/>
      <c r="K27" s="73"/>
      <c r="L27" s="73"/>
      <c r="M27" s="73"/>
      <c r="N27" s="73"/>
      <c r="O27" s="73"/>
      <c r="P27" s="73"/>
      <c r="Q27" s="73"/>
      <c r="T27"/>
      <c r="U27"/>
    </row>
    <row r="28" spans="1:22">
      <c r="B28" s="50" t="s">
        <v>56</v>
      </c>
      <c r="C28" s="18"/>
      <c r="D28" s="37" t="s">
        <v>77</v>
      </c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8"/>
      <c r="Q28" s="8"/>
      <c r="T28" s="1"/>
      <c r="U28" s="1"/>
    </row>
    <row r="29" spans="1:22">
      <c r="B29" s="50"/>
      <c r="C29" s="17"/>
      <c r="D29" s="38"/>
    </row>
    <row r="30" spans="1:22">
      <c r="B30" s="57" t="s">
        <v>57</v>
      </c>
      <c r="C30" s="17"/>
      <c r="D30" s="38"/>
    </row>
    <row r="31" spans="1:22">
      <c r="B31" s="53" t="s">
        <v>49</v>
      </c>
      <c r="C31" s="17"/>
      <c r="D31" s="70" t="s">
        <v>78</v>
      </c>
    </row>
    <row r="32" spans="1:22">
      <c r="B32" s="53" t="s">
        <v>48</v>
      </c>
      <c r="C32" s="18"/>
      <c r="D32" s="70" t="s">
        <v>79</v>
      </c>
    </row>
    <row r="33" spans="2:18">
      <c r="B33" s="53"/>
      <c r="C33" s="18"/>
      <c r="D33" s="38"/>
    </row>
    <row r="34" spans="2:18">
      <c r="B34" s="53" t="s">
        <v>29</v>
      </c>
      <c r="D34" s="38" t="s">
        <v>99</v>
      </c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8"/>
      <c r="R34" s="13"/>
    </row>
    <row r="35" spans="2:18">
      <c r="B35" s="53" t="s">
        <v>51</v>
      </c>
      <c r="D35" s="38" t="s">
        <v>80</v>
      </c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8"/>
      <c r="Q35" s="40"/>
    </row>
    <row r="36" spans="2:18">
      <c r="B36" s="53" t="s">
        <v>52</v>
      </c>
      <c r="D36" s="70" t="s">
        <v>65</v>
      </c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</row>
    <row r="37" spans="2:18">
      <c r="B37" s="53"/>
      <c r="D37" s="38"/>
    </row>
    <row r="38" spans="2:18">
      <c r="B38" s="53" t="s">
        <v>40</v>
      </c>
      <c r="D38" s="37" t="s">
        <v>81</v>
      </c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8"/>
      <c r="Q38" s="8"/>
    </row>
    <row r="39" spans="2:18">
      <c r="B39" s="53" t="s">
        <v>35</v>
      </c>
      <c r="C39" s="21"/>
      <c r="D39" s="37" t="s">
        <v>82</v>
      </c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8"/>
      <c r="Q39" s="8"/>
    </row>
    <row r="40" spans="2:18">
      <c r="B40" s="53"/>
      <c r="D40" s="38"/>
    </row>
    <row r="41" spans="2:18">
      <c r="B41" s="53" t="s">
        <v>42</v>
      </c>
      <c r="C41" s="17"/>
    </row>
    <row r="42" spans="2:18">
      <c r="B42" s="51" t="s">
        <v>102</v>
      </c>
      <c r="C42" s="17"/>
      <c r="D42" s="70" t="s">
        <v>105</v>
      </c>
    </row>
    <row r="43" spans="2:18">
      <c r="B43" s="51" t="s">
        <v>103</v>
      </c>
      <c r="C43" s="17"/>
      <c r="D43" s="70" t="s">
        <v>106</v>
      </c>
    </row>
    <row r="44" spans="2:18">
      <c r="B44" s="51" t="s">
        <v>124</v>
      </c>
      <c r="C44" s="17"/>
      <c r="D44" s="70" t="s">
        <v>107</v>
      </c>
    </row>
    <row r="45" spans="2:18">
      <c r="B45" s="51" t="s">
        <v>104</v>
      </c>
      <c r="C45" s="17"/>
      <c r="D45" s="70" t="s">
        <v>108</v>
      </c>
    </row>
    <row r="46" spans="2:18">
      <c r="B46" s="53" t="s">
        <v>101</v>
      </c>
      <c r="C46" s="17"/>
      <c r="D46" s="37" t="s">
        <v>112</v>
      </c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8"/>
      <c r="Q46" s="8"/>
    </row>
    <row r="47" spans="2:18">
      <c r="B47" s="53"/>
      <c r="C47" s="17"/>
      <c r="D47" s="71"/>
      <c r="E47" s="65"/>
      <c r="F47" s="65"/>
      <c r="G47" s="65"/>
      <c r="H47" s="65"/>
      <c r="I47" s="65"/>
      <c r="J47" s="65"/>
      <c r="K47" s="65"/>
      <c r="L47" s="65"/>
      <c r="M47" s="65"/>
      <c r="N47" s="65"/>
      <c r="O47" s="65"/>
      <c r="P47" s="66"/>
      <c r="Q47" s="65"/>
    </row>
    <row r="48" spans="2:18">
      <c r="B48" s="58" t="s">
        <v>58</v>
      </c>
      <c r="C48" s="17"/>
      <c r="D48" s="67" t="s">
        <v>121</v>
      </c>
      <c r="E48" s="66"/>
      <c r="F48" s="66"/>
      <c r="G48" s="66"/>
      <c r="H48" s="66"/>
      <c r="I48" s="66"/>
      <c r="J48" s="66"/>
      <c r="K48" s="66"/>
      <c r="L48" s="66"/>
      <c r="M48" s="66"/>
      <c r="N48" s="66"/>
      <c r="O48" s="66"/>
      <c r="P48" s="66"/>
      <c r="Q48" s="66"/>
    </row>
    <row r="49" spans="1:19">
      <c r="B49" s="50"/>
      <c r="C49" s="17"/>
      <c r="D49" s="37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8"/>
      <c r="Q49" s="8"/>
    </row>
    <row r="50" spans="1:19">
      <c r="B50" s="57" t="s">
        <v>54</v>
      </c>
      <c r="C50" s="17"/>
      <c r="D50" s="70" t="s">
        <v>66</v>
      </c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</row>
    <row r="51" spans="1:19">
      <c r="A51" s="1"/>
      <c r="B51" s="50" t="s">
        <v>22</v>
      </c>
      <c r="C51" s="17"/>
      <c r="D51" s="70" t="s">
        <v>83</v>
      </c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8"/>
      <c r="Q51" s="8"/>
      <c r="R51" s="1"/>
      <c r="S51" s="1"/>
    </row>
    <row r="52" spans="1:19">
      <c r="B52" s="50" t="s">
        <v>17</v>
      </c>
      <c r="C52" s="17"/>
      <c r="D52" s="70" t="s">
        <v>84</v>
      </c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8"/>
      <c r="Q52" s="8"/>
    </row>
    <row r="53" spans="1:19">
      <c r="B53" s="50"/>
      <c r="C53" s="17"/>
      <c r="D53" s="7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8"/>
      <c r="Q53" s="8"/>
    </row>
    <row r="54" spans="1:19">
      <c r="B54" s="50" t="s">
        <v>43</v>
      </c>
      <c r="C54" s="17"/>
      <c r="D54" s="72" t="s">
        <v>85</v>
      </c>
      <c r="E54" s="40"/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8"/>
      <c r="Q54" s="44" t="s">
        <v>16</v>
      </c>
    </row>
    <row r="55" spans="1:19">
      <c r="B55" s="50" t="s">
        <v>50</v>
      </c>
      <c r="C55" s="17"/>
      <c r="D55" s="72" t="s">
        <v>86</v>
      </c>
    </row>
    <row r="56" spans="1:19" ht="15.75" thickBot="1">
      <c r="B56" s="50"/>
      <c r="C56" s="17"/>
      <c r="D56" s="69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Q56" s="25"/>
    </row>
    <row r="57" spans="1:19" ht="15.75" thickTop="1">
      <c r="B57" s="59" t="s">
        <v>31</v>
      </c>
      <c r="C57" s="17"/>
      <c r="D57" s="37" t="s">
        <v>97</v>
      </c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1"/>
      <c r="Q57" s="11"/>
    </row>
    <row r="58" spans="1:19">
      <c r="B58" s="59"/>
      <c r="C58" s="17"/>
      <c r="D58" s="38"/>
    </row>
    <row r="59" spans="1:19" ht="26.25" customHeight="1">
      <c r="B59" s="47" t="s">
        <v>23</v>
      </c>
      <c r="C59" s="22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5" t="s">
        <v>13</v>
      </c>
    </row>
    <row r="60" spans="1:19" s="1" customFormat="1" ht="18" customHeight="1">
      <c r="B60" s="48"/>
      <c r="C60" s="4"/>
      <c r="D60" s="45" t="s">
        <v>1</v>
      </c>
      <c r="E60" s="3" t="s">
        <v>2</v>
      </c>
      <c r="F60" s="3" t="s">
        <v>3</v>
      </c>
      <c r="G60" s="3" t="s">
        <v>4</v>
      </c>
      <c r="H60" s="3" t="s">
        <v>5</v>
      </c>
      <c r="I60" s="3" t="s">
        <v>6</v>
      </c>
      <c r="J60" s="3" t="s">
        <v>7</v>
      </c>
      <c r="K60" s="3" t="s">
        <v>8</v>
      </c>
      <c r="L60" s="3" t="s">
        <v>9</v>
      </c>
      <c r="M60" s="3" t="s">
        <v>10</v>
      </c>
      <c r="N60" s="3" t="s">
        <v>11</v>
      </c>
      <c r="O60" s="3" t="s">
        <v>12</v>
      </c>
      <c r="P60" s="3"/>
      <c r="Q60" s="29"/>
    </row>
    <row r="61" spans="1:19">
      <c r="B61" s="49" t="s">
        <v>21</v>
      </c>
      <c r="C61" s="19"/>
      <c r="D61" s="38"/>
    </row>
    <row r="62" spans="1:19">
      <c r="B62" s="60" t="s">
        <v>18</v>
      </c>
      <c r="C62" s="19"/>
      <c r="D62" s="38"/>
    </row>
    <row r="63" spans="1:19">
      <c r="B63" s="53" t="s">
        <v>125</v>
      </c>
      <c r="C63" s="19"/>
      <c r="D63" s="70" t="s">
        <v>87</v>
      </c>
    </row>
    <row r="64" spans="1:19">
      <c r="B64" s="53" t="s">
        <v>32</v>
      </c>
      <c r="C64" s="19"/>
      <c r="D64" s="70" t="s">
        <v>88</v>
      </c>
    </row>
    <row r="65" spans="2:17">
      <c r="B65" s="53" t="s">
        <v>53</v>
      </c>
      <c r="C65" s="19"/>
      <c r="D65" s="70" t="s">
        <v>89</v>
      </c>
    </row>
    <row r="66" spans="2:17">
      <c r="B66" s="53" t="s">
        <v>39</v>
      </c>
      <c r="C66" s="19"/>
      <c r="D66" s="70" t="s">
        <v>90</v>
      </c>
    </row>
    <row r="67" spans="2:17">
      <c r="B67" s="53" t="s">
        <v>44</v>
      </c>
      <c r="C67" s="17"/>
      <c r="D67" s="70" t="s">
        <v>91</v>
      </c>
    </row>
    <row r="68" spans="2:17">
      <c r="B68" s="53" t="s">
        <v>34</v>
      </c>
      <c r="C68" s="17"/>
      <c r="D68" s="70" t="s">
        <v>92</v>
      </c>
    </row>
    <row r="69" spans="2:17">
      <c r="B69" s="61" t="s">
        <v>33</v>
      </c>
      <c r="C69" s="19"/>
      <c r="D69" s="70" t="s">
        <v>93</v>
      </c>
    </row>
    <row r="70" spans="2:17">
      <c r="B70" s="50" t="s">
        <v>19</v>
      </c>
      <c r="C70" s="19"/>
      <c r="D70" s="37" t="s">
        <v>71</v>
      </c>
    </row>
    <row r="71" spans="2:17">
      <c r="B71" s="60"/>
      <c r="C71" s="19"/>
      <c r="D71" s="38"/>
    </row>
    <row r="72" spans="2:17">
      <c r="B72" s="50" t="s">
        <v>98</v>
      </c>
      <c r="C72" s="19"/>
      <c r="D72" s="72" t="s">
        <v>100</v>
      </c>
    </row>
    <row r="73" spans="2:17">
      <c r="B73" s="55" t="s">
        <v>115</v>
      </c>
      <c r="C73" s="17"/>
      <c r="D73" s="72" t="s">
        <v>94</v>
      </c>
    </row>
    <row r="74" spans="2:17">
      <c r="B74" s="50"/>
      <c r="C74" s="17"/>
      <c r="D74" s="38"/>
    </row>
    <row r="75" spans="2:17">
      <c r="B75" s="60" t="s">
        <v>0</v>
      </c>
      <c r="C75" s="19"/>
      <c r="D75" s="37" t="s">
        <v>63</v>
      </c>
    </row>
    <row r="76" spans="2:17">
      <c r="B76" s="62" t="s">
        <v>45</v>
      </c>
      <c r="C76" s="19"/>
      <c r="D76" s="37" t="s">
        <v>62</v>
      </c>
    </row>
    <row r="77" spans="2:17" ht="15.75" thickBot="1">
      <c r="B77" s="50"/>
      <c r="C77" s="19"/>
      <c r="D77" s="69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Q77" s="25"/>
    </row>
    <row r="78" spans="2:17" ht="15.75" thickTop="1">
      <c r="B78" s="59" t="s">
        <v>36</v>
      </c>
      <c r="C78" s="19"/>
      <c r="D78" s="37" t="s">
        <v>64</v>
      </c>
    </row>
    <row r="79" spans="2:17">
      <c r="B79" s="50"/>
    </row>
    <row r="80" spans="2:17">
      <c r="B80" s="50"/>
    </row>
    <row r="81" spans="2:2">
      <c r="B81" s="63" t="s">
        <v>116</v>
      </c>
    </row>
    <row r="82" spans="2:2">
      <c r="B82" s="64" t="s">
        <v>117</v>
      </c>
    </row>
    <row r="83" spans="2:2">
      <c r="B83" s="60" t="s">
        <v>118</v>
      </c>
    </row>
    <row r="84" spans="2:2">
      <c r="B84" s="60" t="s">
        <v>119</v>
      </c>
    </row>
  </sheetData>
  <mergeCells count="1">
    <mergeCell ref="H3:J3"/>
  </mergeCells>
  <pageMargins left="0.25" right="0.25" top="0.75" bottom="0.75" header="0.3" footer="0.3"/>
  <pageSetup paperSize="5" scale="70" fitToHeight="0" orientation="landscape" r:id="rId1"/>
  <headerFooter>
    <oddFooter>&amp;L_x000D_&amp;1#&amp;"Calibri"&amp;10&amp;K000000 Security Classification: Protected A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>
    <pageSetUpPr fitToPage="1"/>
  </sheetPr>
  <dimension ref="B1:V89"/>
  <sheetViews>
    <sheetView tabSelected="1" topLeftCell="B53" zoomScale="80" zoomScaleNormal="80" workbookViewId="0">
      <selection activeCell="U83" sqref="U83"/>
    </sheetView>
  </sheetViews>
  <sheetFormatPr defaultRowHeight="15"/>
  <cols>
    <col min="1" max="1" width="4" customWidth="1"/>
    <col min="2" max="2" width="44.7109375" customWidth="1"/>
    <col min="3" max="3" width="4" customWidth="1"/>
    <col min="4" max="13" width="15.7109375" customWidth="1"/>
    <col min="14" max="14" width="15.85546875" customWidth="1"/>
    <col min="15" max="15" width="15.7109375" customWidth="1"/>
    <col min="16" max="16" width="1.5703125" customWidth="1"/>
    <col min="17" max="17" width="19.42578125" customWidth="1"/>
  </cols>
  <sheetData>
    <row r="1" spans="2:22" s="2" customFormat="1" ht="20.25" customHeight="1">
      <c r="Q1"/>
    </row>
    <row r="2" spans="2:22" s="2" customFormat="1" ht="20.25" customHeight="1">
      <c r="G2" s="31"/>
      <c r="H2" s="30"/>
      <c r="I2" s="46" t="s">
        <v>24</v>
      </c>
      <c r="J2" s="30"/>
      <c r="K2" s="32"/>
      <c r="Q2"/>
    </row>
    <row r="3" spans="2:22" s="2" customFormat="1" ht="19.5" customHeight="1">
      <c r="G3" s="33"/>
      <c r="H3" s="103" t="s">
        <v>120</v>
      </c>
      <c r="I3" s="103"/>
      <c r="J3" s="103"/>
      <c r="K3" s="34"/>
      <c r="Q3"/>
    </row>
    <row r="4" spans="2:22" ht="22.5" customHeight="1">
      <c r="B4" s="47" t="s">
        <v>129</v>
      </c>
      <c r="C4" s="22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5" t="s">
        <v>13</v>
      </c>
    </row>
    <row r="5" spans="2:22" s="1" customFormat="1" ht="18" customHeight="1">
      <c r="B5" s="48"/>
      <c r="C5" s="4"/>
      <c r="D5" s="3" t="s">
        <v>1</v>
      </c>
      <c r="E5" s="3" t="s">
        <v>2</v>
      </c>
      <c r="F5" s="3" t="s">
        <v>3</v>
      </c>
      <c r="G5" s="3" t="s">
        <v>4</v>
      </c>
      <c r="H5" s="3" t="s">
        <v>5</v>
      </c>
      <c r="I5" s="3" t="s">
        <v>6</v>
      </c>
      <c r="J5" s="3" t="s">
        <v>7</v>
      </c>
      <c r="K5" s="3" t="s">
        <v>8</v>
      </c>
      <c r="L5" s="3" t="s">
        <v>9</v>
      </c>
      <c r="M5" s="3" t="s">
        <v>10</v>
      </c>
      <c r="N5" s="3" t="s">
        <v>11</v>
      </c>
      <c r="O5" s="3" t="s">
        <v>12</v>
      </c>
      <c r="P5" s="3"/>
      <c r="Q5" s="29" t="s">
        <v>127</v>
      </c>
    </row>
    <row r="6" spans="2:22" s="1" customFormat="1">
      <c r="B6" s="49" t="s">
        <v>20</v>
      </c>
      <c r="C6" s="20"/>
    </row>
    <row r="7" spans="2:22" s="1" customFormat="1">
      <c r="B7" s="50" t="s">
        <v>41</v>
      </c>
      <c r="C7"/>
      <c r="D7" s="90">
        <v>9506571</v>
      </c>
      <c r="E7" s="16">
        <v>9473738.9000000004</v>
      </c>
      <c r="F7" s="16">
        <v>8863545.5</v>
      </c>
      <c r="G7" s="16">
        <v>9166791.4000000004</v>
      </c>
      <c r="H7" s="16">
        <v>10019633.6</v>
      </c>
      <c r="I7" s="16">
        <v>9475438.1999999993</v>
      </c>
      <c r="J7" s="16">
        <v>9440406.9000000004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8"/>
      <c r="Q7" s="91">
        <v>9506571</v>
      </c>
      <c r="V7" s="16"/>
    </row>
    <row r="8" spans="2:22" s="1" customFormat="1">
      <c r="B8" s="50"/>
      <c r="D8" s="90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8"/>
      <c r="Q8" s="91"/>
    </row>
    <row r="9" spans="2:22" s="1" customFormat="1">
      <c r="B9" s="50" t="s">
        <v>55</v>
      </c>
      <c r="D9" s="90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8"/>
      <c r="Q9" s="91"/>
    </row>
    <row r="10" spans="2:22">
      <c r="B10" s="56" t="s">
        <v>113</v>
      </c>
      <c r="D10" s="95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8"/>
      <c r="Q10" s="98"/>
    </row>
    <row r="11" spans="2:22">
      <c r="B11" s="77" t="s">
        <v>25</v>
      </c>
      <c r="D11" s="90">
        <v>1524421.9</v>
      </c>
      <c r="E11" s="16">
        <v>1393874.4</v>
      </c>
      <c r="F11" s="16">
        <v>1625796.3</v>
      </c>
      <c r="G11" s="16">
        <v>1593530</v>
      </c>
      <c r="H11" s="16">
        <v>1605052.6</v>
      </c>
      <c r="I11" s="16">
        <v>1541860.5</v>
      </c>
      <c r="J11" s="16">
        <v>1618906.7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8"/>
      <c r="Q11" s="91">
        <v>10903442.399999999</v>
      </c>
    </row>
    <row r="12" spans="2:22" s="1" customFormat="1">
      <c r="B12" s="77" t="s">
        <v>26</v>
      </c>
      <c r="C12"/>
      <c r="D12" s="90">
        <v>369815.1</v>
      </c>
      <c r="E12" s="16">
        <v>324823.59999999998</v>
      </c>
      <c r="F12" s="16">
        <v>370660</v>
      </c>
      <c r="G12" s="16">
        <v>362937.9</v>
      </c>
      <c r="H12" s="16">
        <v>363155.5</v>
      </c>
      <c r="I12" s="16">
        <v>333301.90000000002</v>
      </c>
      <c r="J12" s="16">
        <v>340669.6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8"/>
      <c r="Q12" s="91">
        <v>2465363.6</v>
      </c>
    </row>
    <row r="13" spans="2:22">
      <c r="B13" s="77" t="s">
        <v>27</v>
      </c>
      <c r="D13" s="90">
        <v>169595</v>
      </c>
      <c r="E13" s="16">
        <v>151254.29999999999</v>
      </c>
      <c r="F13" s="16">
        <v>171935.5</v>
      </c>
      <c r="G13" s="16">
        <v>161818.29999999999</v>
      </c>
      <c r="H13" s="16">
        <v>165151.70000000001</v>
      </c>
      <c r="I13" s="16">
        <v>157909.79999999999</v>
      </c>
      <c r="J13" s="16">
        <v>163225.29999999999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8"/>
      <c r="Q13" s="91">
        <v>1140889.9000000001</v>
      </c>
    </row>
    <row r="14" spans="2:22">
      <c r="B14" s="77" t="s">
        <v>122</v>
      </c>
      <c r="D14" s="96">
        <v>646012.1</v>
      </c>
      <c r="E14" s="76">
        <v>579544.19999999995</v>
      </c>
      <c r="F14" s="76">
        <v>640506.6</v>
      </c>
      <c r="G14" s="75">
        <v>615746.69999999995</v>
      </c>
      <c r="H14" s="75">
        <v>623395</v>
      </c>
      <c r="I14" s="75">
        <v>609895.80000000005</v>
      </c>
      <c r="J14" s="75">
        <v>621219.19999999995</v>
      </c>
      <c r="K14" s="75">
        <v>0</v>
      </c>
      <c r="L14" s="75">
        <v>0</v>
      </c>
      <c r="M14" s="75">
        <v>0</v>
      </c>
      <c r="N14" s="75">
        <v>0</v>
      </c>
      <c r="O14" s="75">
        <v>0</v>
      </c>
      <c r="P14" s="76"/>
      <c r="Q14" s="96">
        <v>4336319.5999999996</v>
      </c>
    </row>
    <row r="15" spans="2:22" s="1" customFormat="1">
      <c r="B15" s="56" t="s">
        <v>114</v>
      </c>
      <c r="D15" s="90">
        <v>2709844.1</v>
      </c>
      <c r="E15" s="16">
        <v>2449496.5</v>
      </c>
      <c r="F15" s="16">
        <v>2808898.4</v>
      </c>
      <c r="G15" s="16">
        <v>2734032.8999999994</v>
      </c>
      <c r="H15" s="16">
        <v>2756754.8000000003</v>
      </c>
      <c r="I15" s="16">
        <v>2642968</v>
      </c>
      <c r="J15" s="16">
        <v>2744020.8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8"/>
      <c r="Q15" s="91">
        <v>18846015.5</v>
      </c>
    </row>
    <row r="16" spans="2:22" s="1" customFormat="1">
      <c r="B16" s="55"/>
      <c r="D16" s="90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8"/>
      <c r="Q16" s="91"/>
    </row>
    <row r="17" spans="2:17">
      <c r="B17" s="56" t="s">
        <v>30</v>
      </c>
      <c r="D17" s="90">
        <v>413986.9</v>
      </c>
      <c r="E17" s="16">
        <v>357649</v>
      </c>
      <c r="F17" s="16">
        <v>392289.2</v>
      </c>
      <c r="G17" s="16">
        <v>420545.2</v>
      </c>
      <c r="H17" s="16">
        <v>441746.6</v>
      </c>
      <c r="I17" s="16">
        <v>386212.3</v>
      </c>
      <c r="J17" s="16">
        <v>420804.3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8"/>
      <c r="Q17" s="91">
        <v>2833233.4999999995</v>
      </c>
    </row>
    <row r="18" spans="2:17">
      <c r="B18" s="55"/>
      <c r="D18" s="90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8"/>
      <c r="Q18" s="91"/>
    </row>
    <row r="19" spans="2:17">
      <c r="B19" s="56" t="s">
        <v>47</v>
      </c>
      <c r="D19" s="90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8"/>
      <c r="Q19" s="90"/>
    </row>
    <row r="20" spans="2:17">
      <c r="B20" s="54" t="s">
        <v>126</v>
      </c>
      <c r="D20" s="90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8"/>
      <c r="Q20" s="91"/>
    </row>
    <row r="21" spans="2:17">
      <c r="B21" s="77" t="s">
        <v>59</v>
      </c>
      <c r="C21" s="18"/>
      <c r="D21" s="90">
        <v>9632904.5999999996</v>
      </c>
      <c r="E21" s="16">
        <v>8586573.8000000007</v>
      </c>
      <c r="F21" s="16">
        <v>9674675.1999999993</v>
      </c>
      <c r="G21" s="16">
        <v>9111057.1999999993</v>
      </c>
      <c r="H21" s="16">
        <v>8858743.1999999993</v>
      </c>
      <c r="I21" s="16">
        <v>8756491.1999999993</v>
      </c>
      <c r="J21" s="16">
        <v>9733483.6999999993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8"/>
      <c r="Q21" s="91">
        <v>64353928.900000006</v>
      </c>
    </row>
    <row r="22" spans="2:17">
      <c r="B22" s="77" t="s">
        <v>60</v>
      </c>
      <c r="C22" s="18"/>
      <c r="D22" s="90">
        <v>8942975.4000000004</v>
      </c>
      <c r="E22" s="16">
        <v>7374643.2999999998</v>
      </c>
      <c r="F22" s="16">
        <v>8814790.6999999993</v>
      </c>
      <c r="G22" s="16">
        <v>7802331.9000000004</v>
      </c>
      <c r="H22" s="16">
        <v>6619318</v>
      </c>
      <c r="I22" s="16">
        <v>8448607.8000000007</v>
      </c>
      <c r="J22" s="16">
        <v>9343725.8000000007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8"/>
      <c r="Q22" s="91">
        <v>57346392.899999991</v>
      </c>
    </row>
    <row r="23" spans="2:17">
      <c r="B23" s="77" t="s">
        <v>61</v>
      </c>
      <c r="C23" s="17"/>
      <c r="D23" s="90">
        <v>-8085028.2999999998</v>
      </c>
      <c r="E23" s="16">
        <v>-6874941.5999999996</v>
      </c>
      <c r="F23" s="16">
        <v>-7772361</v>
      </c>
      <c r="G23" s="16">
        <v>-6629495.7999999998</v>
      </c>
      <c r="H23" s="16">
        <v>-5503172.9000000004</v>
      </c>
      <c r="I23" s="16">
        <v>-6572086.0999999996</v>
      </c>
      <c r="J23" s="16">
        <v>-7692217.0999999996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8"/>
      <c r="Q23" s="91">
        <v>-49129302.800000004</v>
      </c>
    </row>
    <row r="24" spans="2:17">
      <c r="B24" s="54" t="s">
        <v>123</v>
      </c>
      <c r="C24" s="17"/>
      <c r="D24" s="90">
        <v>10490851.699999999</v>
      </c>
      <c r="E24" s="16">
        <v>9086275.5000000019</v>
      </c>
      <c r="F24" s="16">
        <v>10717104.899999999</v>
      </c>
      <c r="G24" s="16">
        <v>10283893.300000001</v>
      </c>
      <c r="H24" s="16">
        <v>9974888.2999999989</v>
      </c>
      <c r="I24" s="16">
        <v>10633012.9</v>
      </c>
      <c r="J24" s="16">
        <v>11384992.4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8"/>
      <c r="Q24" s="91">
        <v>72571019</v>
      </c>
    </row>
    <row r="25" spans="2:17">
      <c r="B25" s="54" t="s">
        <v>28</v>
      </c>
      <c r="D25" s="95">
        <v>7041567.2000000002</v>
      </c>
      <c r="E25" s="42">
        <v>5987292.2000000002</v>
      </c>
      <c r="F25" s="42">
        <v>6742676.0999999996</v>
      </c>
      <c r="G25" s="42">
        <v>5647824.0999999996</v>
      </c>
      <c r="H25" s="42">
        <v>4600579.5999999996</v>
      </c>
      <c r="I25" s="42">
        <v>5698414.5</v>
      </c>
      <c r="J25" s="42">
        <v>6717339</v>
      </c>
      <c r="K25" s="42">
        <v>0</v>
      </c>
      <c r="L25" s="42">
        <v>0</v>
      </c>
      <c r="M25" s="42">
        <v>0</v>
      </c>
      <c r="N25" s="42">
        <v>0</v>
      </c>
      <c r="O25" s="42">
        <v>0</v>
      </c>
      <c r="P25" s="8"/>
      <c r="Q25" s="98">
        <v>42435692.700000003</v>
      </c>
    </row>
    <row r="26" spans="2:17">
      <c r="B26" s="56" t="s">
        <v>46</v>
      </c>
      <c r="D26" s="90">
        <v>17532418.899999999</v>
      </c>
      <c r="E26" s="16">
        <v>15073567.700000003</v>
      </c>
      <c r="F26" s="16">
        <v>17459781</v>
      </c>
      <c r="G26" s="16">
        <v>15931717.4</v>
      </c>
      <c r="H26" s="16">
        <v>14575467.899999999</v>
      </c>
      <c r="I26" s="16">
        <v>16331427.4</v>
      </c>
      <c r="J26" s="16">
        <v>18102331.399999999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8"/>
      <c r="Q26" s="91">
        <v>115006711.7</v>
      </c>
    </row>
    <row r="27" spans="2:17">
      <c r="B27" s="53"/>
      <c r="D27" s="95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8"/>
      <c r="Q27" s="98"/>
    </row>
    <row r="28" spans="2:17">
      <c r="B28" s="50" t="s">
        <v>56</v>
      </c>
      <c r="C28" s="17"/>
      <c r="D28" s="90">
        <v>20656249.899999999</v>
      </c>
      <c r="E28" s="16">
        <v>17880713.200000003</v>
      </c>
      <c r="F28" s="16">
        <v>20660968.599999998</v>
      </c>
      <c r="G28" s="16">
        <v>19086295.5</v>
      </c>
      <c r="H28" s="16">
        <v>17773969.300000001</v>
      </c>
      <c r="I28" s="16">
        <v>19360607.699999999</v>
      </c>
      <c r="J28" s="16">
        <v>21267156.5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8"/>
      <c r="Q28" s="90">
        <v>136685960.69999999</v>
      </c>
    </row>
    <row r="29" spans="2:17">
      <c r="B29" s="50"/>
      <c r="D29" s="90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8"/>
      <c r="Q29" s="91"/>
    </row>
    <row r="30" spans="2:17">
      <c r="B30" s="74" t="s">
        <v>57</v>
      </c>
      <c r="D30" s="90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8"/>
      <c r="Q30" s="90"/>
    </row>
    <row r="31" spans="2:17">
      <c r="B31" s="55" t="s">
        <v>49</v>
      </c>
      <c r="D31" s="90">
        <v>1243178.2</v>
      </c>
      <c r="E31" s="16">
        <v>1071631.7</v>
      </c>
      <c r="F31" s="16">
        <v>1275097.8</v>
      </c>
      <c r="G31" s="16">
        <v>1190197.7</v>
      </c>
      <c r="H31" s="16">
        <v>1206878.8</v>
      </c>
      <c r="I31" s="16">
        <v>1127341.1000000001</v>
      </c>
      <c r="J31" s="16">
        <v>1239318.7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8"/>
      <c r="Q31" s="91">
        <v>8353644.0000000009</v>
      </c>
    </row>
    <row r="32" spans="2:17">
      <c r="B32" s="55" t="s">
        <v>48</v>
      </c>
      <c r="D32" s="90">
        <v>392640.5</v>
      </c>
      <c r="E32" s="16">
        <v>341167.9</v>
      </c>
      <c r="F32" s="16">
        <v>384891.6</v>
      </c>
      <c r="G32" s="16">
        <v>373030.6</v>
      </c>
      <c r="H32" s="16">
        <v>363016.5</v>
      </c>
      <c r="I32" s="16">
        <v>325942.40000000002</v>
      </c>
      <c r="J32" s="16">
        <v>395262.9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8"/>
      <c r="Q32" s="90">
        <v>2575952.4</v>
      </c>
    </row>
    <row r="33" spans="2:17">
      <c r="B33" s="53"/>
      <c r="D33" s="90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8"/>
      <c r="Q33" s="91"/>
    </row>
    <row r="34" spans="2:17">
      <c r="B34" s="53" t="s">
        <v>29</v>
      </c>
      <c r="C34" s="17"/>
      <c r="D34" s="90">
        <v>11063.1</v>
      </c>
      <c r="E34" s="16">
        <v>9839.6</v>
      </c>
      <c r="F34" s="16">
        <v>10997.5</v>
      </c>
      <c r="G34" s="16">
        <v>11388.1</v>
      </c>
      <c r="H34" s="16">
        <v>10958.3</v>
      </c>
      <c r="I34" s="16">
        <v>9398.4</v>
      </c>
      <c r="J34" s="16">
        <v>10289.299999999999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8"/>
      <c r="Q34" s="91">
        <v>73934.3</v>
      </c>
    </row>
    <row r="35" spans="2:17">
      <c r="B35" s="53" t="s">
        <v>51</v>
      </c>
      <c r="C35" s="18"/>
      <c r="D35" s="90">
        <v>7685.1</v>
      </c>
      <c r="E35" s="16">
        <v>6828.7</v>
      </c>
      <c r="F35" s="16">
        <v>11412.3</v>
      </c>
      <c r="G35" s="16">
        <v>10763.4</v>
      </c>
      <c r="H35" s="16">
        <v>7623.8</v>
      </c>
      <c r="I35" s="16">
        <v>10400.1</v>
      </c>
      <c r="J35" s="16">
        <v>8522.5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8"/>
      <c r="Q35" s="91">
        <v>63235.9</v>
      </c>
    </row>
    <row r="36" spans="2:17">
      <c r="B36" s="53" t="s">
        <v>52</v>
      </c>
      <c r="C36" s="17"/>
      <c r="D36" s="90">
        <v>564170.30000000005</v>
      </c>
      <c r="E36" s="16">
        <v>466259.8</v>
      </c>
      <c r="F36" s="16">
        <v>574571.4</v>
      </c>
      <c r="G36" s="16">
        <v>424637.2</v>
      </c>
      <c r="H36" s="16">
        <v>298525.09999999998</v>
      </c>
      <c r="I36" s="16">
        <v>346894.5</v>
      </c>
      <c r="J36" s="16">
        <v>446907.1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8"/>
      <c r="Q36" s="91">
        <v>3121965.4</v>
      </c>
    </row>
    <row r="37" spans="2:17">
      <c r="B37" s="53"/>
      <c r="C37" s="17"/>
      <c r="D37" s="90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8"/>
      <c r="Q37" s="91"/>
    </row>
    <row r="38" spans="2:17">
      <c r="B38" s="53" t="s">
        <v>40</v>
      </c>
      <c r="C38" s="17"/>
      <c r="D38" s="90">
        <v>280568.8</v>
      </c>
      <c r="E38" s="16">
        <v>244717.5</v>
      </c>
      <c r="F38" s="16">
        <v>291235.7</v>
      </c>
      <c r="G38" s="16">
        <v>270068.3</v>
      </c>
      <c r="H38" s="16">
        <v>214731.2</v>
      </c>
      <c r="I38" s="16">
        <v>213097.8</v>
      </c>
      <c r="J38" s="16">
        <v>240844.7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8"/>
      <c r="Q38" s="91">
        <v>1755264</v>
      </c>
    </row>
    <row r="39" spans="2:17">
      <c r="B39" s="53" t="s">
        <v>35</v>
      </c>
      <c r="C39" s="17"/>
      <c r="D39" s="90">
        <v>23.9</v>
      </c>
      <c r="E39" s="16">
        <v>72.8</v>
      </c>
      <c r="F39" s="16">
        <v>51.9</v>
      </c>
      <c r="G39" s="16">
        <v>107.5</v>
      </c>
      <c r="H39" s="16">
        <v>82.2</v>
      </c>
      <c r="I39" s="16">
        <v>26.5</v>
      </c>
      <c r="J39" s="16">
        <v>46.2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8"/>
      <c r="Q39" s="91">
        <v>411</v>
      </c>
    </row>
    <row r="40" spans="2:17">
      <c r="B40" s="53"/>
      <c r="C40" s="17"/>
      <c r="D40" s="90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8"/>
      <c r="Q40" s="91"/>
    </row>
    <row r="41" spans="2:17">
      <c r="B41" s="53" t="s">
        <v>42</v>
      </c>
      <c r="C41" s="17"/>
      <c r="D41" s="90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8"/>
      <c r="Q41" s="91"/>
    </row>
    <row r="42" spans="2:17">
      <c r="B42" s="51" t="s">
        <v>102</v>
      </c>
      <c r="C42" s="18"/>
      <c r="D42" s="78">
        <v>486366.8</v>
      </c>
      <c r="E42" s="78">
        <v>404814.4</v>
      </c>
      <c r="F42" s="78">
        <v>424953.5</v>
      </c>
      <c r="G42" s="78">
        <v>486286.3</v>
      </c>
      <c r="H42" s="78">
        <v>527931.4</v>
      </c>
      <c r="I42" s="78">
        <v>459063.2</v>
      </c>
      <c r="J42" s="78">
        <v>434041.8</v>
      </c>
      <c r="K42" s="78">
        <v>0</v>
      </c>
      <c r="L42" s="78">
        <v>0</v>
      </c>
      <c r="M42" s="78">
        <v>0</v>
      </c>
      <c r="N42" s="78">
        <v>0</v>
      </c>
      <c r="O42" s="78">
        <v>0</v>
      </c>
      <c r="P42" s="79"/>
      <c r="Q42" s="79">
        <f t="shared" ref="Q42:Q46" si="0">SUM(D42:O42)</f>
        <v>3223457.4</v>
      </c>
    </row>
    <row r="43" spans="2:17">
      <c r="B43" s="51" t="s">
        <v>103</v>
      </c>
      <c r="C43" s="18"/>
      <c r="D43" s="78">
        <f>545525.1+612469.9</f>
        <v>1157995</v>
      </c>
      <c r="E43" s="78">
        <f>550137+548662.1</f>
        <v>1098799.1000000001</v>
      </c>
      <c r="F43" s="78">
        <f>566495.6+582720</f>
        <v>1149215.6000000001</v>
      </c>
      <c r="G43" s="78">
        <f>545193.8+630875.2</f>
        <v>1176069</v>
      </c>
      <c r="H43" s="78">
        <f>573030.5+687839.2</f>
        <v>1260869.7</v>
      </c>
      <c r="I43" s="78">
        <f>500782.5+608790.2</f>
        <v>1109572.7</v>
      </c>
      <c r="J43" s="78">
        <f>521888+728810.7</f>
        <v>1250698.7</v>
      </c>
      <c r="K43" s="78">
        <v>0</v>
      </c>
      <c r="L43" s="78">
        <v>0</v>
      </c>
      <c r="M43" s="78">
        <v>0</v>
      </c>
      <c r="N43" s="78">
        <v>0</v>
      </c>
      <c r="O43" s="78">
        <v>0</v>
      </c>
      <c r="P43" s="79"/>
      <c r="Q43" s="79">
        <f t="shared" si="0"/>
        <v>8203219.8000000007</v>
      </c>
    </row>
    <row r="44" spans="2:17">
      <c r="B44" s="51" t="s">
        <v>124</v>
      </c>
      <c r="C44" s="18"/>
      <c r="D44" s="78">
        <v>911629.3</v>
      </c>
      <c r="E44" s="78">
        <v>799705.2</v>
      </c>
      <c r="F44" s="78">
        <v>910397.8</v>
      </c>
      <c r="G44" s="78">
        <v>891385.3</v>
      </c>
      <c r="H44" s="78">
        <v>769001</v>
      </c>
      <c r="I44" s="78">
        <v>732303.1</v>
      </c>
      <c r="J44" s="78">
        <v>784413</v>
      </c>
      <c r="K44" s="78">
        <v>0</v>
      </c>
      <c r="L44" s="78">
        <v>0</v>
      </c>
      <c r="M44" s="78">
        <v>0</v>
      </c>
      <c r="N44" s="78">
        <v>0</v>
      </c>
      <c r="O44" s="78">
        <v>0</v>
      </c>
      <c r="P44" s="79"/>
      <c r="Q44" s="79">
        <f t="shared" si="0"/>
        <v>5798834.6999999993</v>
      </c>
    </row>
    <row r="45" spans="2:17">
      <c r="B45" s="51" t="s">
        <v>104</v>
      </c>
      <c r="C45" s="17"/>
      <c r="D45" s="80">
        <v>295695.40000000002</v>
      </c>
      <c r="E45" s="80">
        <v>244069</v>
      </c>
      <c r="F45" s="80">
        <v>335457.90000000002</v>
      </c>
      <c r="G45" s="80">
        <v>257566.2</v>
      </c>
      <c r="H45" s="80">
        <v>320994.2</v>
      </c>
      <c r="I45" s="80">
        <v>353975.6</v>
      </c>
      <c r="J45" s="80">
        <v>345885.9</v>
      </c>
      <c r="K45" s="80">
        <v>0</v>
      </c>
      <c r="L45" s="80">
        <v>0</v>
      </c>
      <c r="M45" s="80">
        <v>0</v>
      </c>
      <c r="N45" s="80">
        <v>0</v>
      </c>
      <c r="O45" s="80">
        <v>0</v>
      </c>
      <c r="P45" s="80"/>
      <c r="Q45" s="80">
        <f t="shared" si="0"/>
        <v>2153644.1999999997</v>
      </c>
    </row>
    <row r="46" spans="2:17">
      <c r="B46" s="53" t="s">
        <v>101</v>
      </c>
      <c r="C46" s="17"/>
      <c r="D46" s="89">
        <f t="shared" ref="D46:J46" si="1">SUM(D42:D45)</f>
        <v>2851686.5</v>
      </c>
      <c r="E46" s="89">
        <f t="shared" si="1"/>
        <v>2547387.7000000002</v>
      </c>
      <c r="F46" s="89">
        <f t="shared" si="1"/>
        <v>2820024.8000000003</v>
      </c>
      <c r="G46" s="89">
        <f t="shared" si="1"/>
        <v>2811306.8000000003</v>
      </c>
      <c r="H46" s="89">
        <f t="shared" si="1"/>
        <v>2878796.3000000003</v>
      </c>
      <c r="I46" s="89">
        <f t="shared" si="1"/>
        <v>2654914.6</v>
      </c>
      <c r="J46" s="89">
        <f t="shared" si="1"/>
        <v>2815039.4</v>
      </c>
      <c r="K46" s="89">
        <v>0</v>
      </c>
      <c r="L46" s="89">
        <v>0</v>
      </c>
      <c r="M46" s="89">
        <v>0</v>
      </c>
      <c r="N46" s="89">
        <v>0</v>
      </c>
      <c r="O46" s="89">
        <v>0</v>
      </c>
      <c r="P46" s="79"/>
      <c r="Q46" s="79">
        <f t="shared" si="0"/>
        <v>19379156.100000001</v>
      </c>
    </row>
    <row r="47" spans="2:17">
      <c r="B47" s="50"/>
      <c r="C47" s="17"/>
      <c r="D47" s="78"/>
      <c r="E47" s="78"/>
      <c r="F47" s="78"/>
      <c r="G47" s="78"/>
      <c r="H47" s="78"/>
      <c r="I47" s="78"/>
      <c r="J47" s="78"/>
      <c r="K47" s="78"/>
      <c r="L47" s="78"/>
      <c r="M47" s="78"/>
      <c r="N47" s="78"/>
      <c r="O47" s="78"/>
      <c r="P47" s="79"/>
      <c r="Q47" s="79"/>
    </row>
    <row r="48" spans="2:17">
      <c r="B48" s="50" t="s">
        <v>58</v>
      </c>
      <c r="D48" s="89">
        <f t="shared" ref="D48:J48" si="2">D31+D32+D34+D35+D36+D38+D39+D46</f>
        <v>5351016.4000000004</v>
      </c>
      <c r="E48" s="89">
        <f t="shared" si="2"/>
        <v>4687905.7</v>
      </c>
      <c r="F48" s="89">
        <f t="shared" si="2"/>
        <v>5368283</v>
      </c>
      <c r="G48" s="89">
        <f t="shared" si="2"/>
        <v>5091499.5999999996</v>
      </c>
      <c r="H48" s="89">
        <f t="shared" si="2"/>
        <v>4980612.2000000011</v>
      </c>
      <c r="I48" s="89">
        <f t="shared" si="2"/>
        <v>4688015.4000000004</v>
      </c>
      <c r="J48" s="89">
        <f t="shared" si="2"/>
        <v>5156230.8000000007</v>
      </c>
      <c r="K48" s="89">
        <v>0</v>
      </c>
      <c r="L48" s="89">
        <v>0</v>
      </c>
      <c r="M48" s="89">
        <v>0</v>
      </c>
      <c r="N48" s="89">
        <v>0</v>
      </c>
      <c r="O48" s="89">
        <v>0</v>
      </c>
      <c r="P48" s="79"/>
      <c r="Q48" s="79">
        <f>SUM(D48:O48)</f>
        <v>35323563.100000009</v>
      </c>
    </row>
    <row r="49" spans="2:17">
      <c r="B49" s="50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  <c r="P49" s="79"/>
      <c r="Q49" s="82"/>
    </row>
    <row r="50" spans="2:17">
      <c r="B50" s="57" t="s">
        <v>54</v>
      </c>
      <c r="D50" s="78">
        <v>222824.7</v>
      </c>
      <c r="E50" s="78">
        <v>174768.1</v>
      </c>
      <c r="F50" s="78">
        <v>215046.8</v>
      </c>
      <c r="G50" s="78">
        <v>189681.1</v>
      </c>
      <c r="H50" s="78">
        <v>172020.8</v>
      </c>
      <c r="I50" s="78">
        <v>248140.7</v>
      </c>
      <c r="J50" s="78">
        <v>243337.3</v>
      </c>
      <c r="K50" s="78">
        <v>0</v>
      </c>
      <c r="L50" s="78">
        <v>0</v>
      </c>
      <c r="M50" s="78">
        <v>0</v>
      </c>
      <c r="N50" s="78">
        <v>0</v>
      </c>
      <c r="O50" s="78">
        <v>0</v>
      </c>
      <c r="P50" s="79"/>
      <c r="Q50" s="79">
        <f t="shared" ref="Q50:Q52" si="3">SUM(D50:O50)</f>
        <v>1465819.5</v>
      </c>
    </row>
    <row r="51" spans="2:17">
      <c r="B51" s="50" t="s">
        <v>22</v>
      </c>
      <c r="D51" s="78">
        <v>124236.8</v>
      </c>
      <c r="E51" s="78">
        <v>116058.3</v>
      </c>
      <c r="F51" s="78">
        <v>121794.8</v>
      </c>
      <c r="G51" s="78">
        <v>106269.2</v>
      </c>
      <c r="H51" s="78">
        <v>116208.9</v>
      </c>
      <c r="I51" s="78">
        <v>110066.6</v>
      </c>
      <c r="J51" s="78">
        <v>114577.9</v>
      </c>
      <c r="K51" s="78">
        <v>0</v>
      </c>
      <c r="L51" s="78">
        <v>0</v>
      </c>
      <c r="M51" s="78">
        <v>0</v>
      </c>
      <c r="N51" s="78">
        <v>0</v>
      </c>
      <c r="O51" s="78">
        <v>0</v>
      </c>
      <c r="P51" s="79"/>
      <c r="Q51" s="79">
        <f t="shared" si="3"/>
        <v>809212.5</v>
      </c>
    </row>
    <row r="52" spans="2:17">
      <c r="B52" s="50" t="s">
        <v>17</v>
      </c>
      <c r="D52" s="78">
        <v>356833.3</v>
      </c>
      <c r="E52" s="78">
        <v>315744.7</v>
      </c>
      <c r="F52" s="78">
        <v>370662.5</v>
      </c>
      <c r="G52" s="78">
        <v>346960.5</v>
      </c>
      <c r="H52" s="78">
        <v>340063.4</v>
      </c>
      <c r="I52" s="78">
        <v>320355.8</v>
      </c>
      <c r="J52" s="78">
        <v>360035.3</v>
      </c>
      <c r="K52" s="78">
        <v>0</v>
      </c>
      <c r="L52" s="78">
        <v>0</v>
      </c>
      <c r="M52" s="78">
        <v>0</v>
      </c>
      <c r="N52" s="78">
        <v>0</v>
      </c>
      <c r="O52" s="78">
        <v>0</v>
      </c>
      <c r="P52" s="78"/>
      <c r="Q52" s="78">
        <f t="shared" si="3"/>
        <v>2410655.5</v>
      </c>
    </row>
    <row r="53" spans="2:17" ht="14.25" customHeight="1">
      <c r="B53" s="50"/>
      <c r="C53" s="22"/>
      <c r="D53" s="104"/>
      <c r="E53" s="104"/>
      <c r="F53" s="104"/>
      <c r="G53" s="104"/>
      <c r="H53" s="104"/>
      <c r="I53" s="104"/>
      <c r="J53" s="104"/>
      <c r="K53" s="104"/>
      <c r="L53" s="104"/>
      <c r="M53" s="104"/>
      <c r="N53" s="104"/>
      <c r="O53" s="104"/>
      <c r="P53" s="104"/>
      <c r="Q53" s="105"/>
    </row>
    <row r="54" spans="2:17" s="1" customFormat="1" ht="15" customHeight="1">
      <c r="B54" s="50" t="s">
        <v>43</v>
      </c>
      <c r="C54" s="4"/>
      <c r="D54" s="83">
        <v>9473838.5999999996</v>
      </c>
      <c r="E54" s="83">
        <v>8863545.5</v>
      </c>
      <c r="F54" s="83">
        <v>9169312.5</v>
      </c>
      <c r="G54" s="83">
        <v>10019710.300000001</v>
      </c>
      <c r="H54" s="83">
        <v>9475803.5</v>
      </c>
      <c r="I54" s="83">
        <v>9440507.8000000007</v>
      </c>
      <c r="J54" s="83">
        <v>9659621.0999999996</v>
      </c>
      <c r="K54" s="83">
        <v>0</v>
      </c>
      <c r="L54" s="83">
        <v>0</v>
      </c>
      <c r="M54" s="83">
        <v>0</v>
      </c>
      <c r="N54" s="83">
        <v>0</v>
      </c>
      <c r="O54" s="83">
        <v>0</v>
      </c>
      <c r="P54" s="83"/>
      <c r="Q54" s="84">
        <v>9659621.0999999996</v>
      </c>
    </row>
    <row r="55" spans="2:17">
      <c r="B55" s="50" t="s">
        <v>50</v>
      </c>
      <c r="D55" s="78">
        <v>-242926.5</v>
      </c>
      <c r="E55" s="78">
        <v>-139740.79999999999</v>
      </c>
      <c r="F55" s="78">
        <v>-141887.6</v>
      </c>
      <c r="G55" s="78">
        <v>-87483.9</v>
      </c>
      <c r="H55" s="78">
        <v>-338286</v>
      </c>
      <c r="I55" s="78">
        <v>-312108.90000000002</v>
      </c>
      <c r="J55" s="78">
        <v>-560506.80000000005</v>
      </c>
      <c r="K55" s="78">
        <v>0</v>
      </c>
      <c r="L55" s="78">
        <v>0</v>
      </c>
      <c r="M55" s="78">
        <v>0</v>
      </c>
      <c r="N55" s="78">
        <v>0</v>
      </c>
      <c r="O55" s="78">
        <v>0</v>
      </c>
      <c r="P55" s="79"/>
      <c r="Q55" s="79">
        <f>SUM(D55:O55)</f>
        <v>-1822940.5000000002</v>
      </c>
    </row>
    <row r="56" spans="2:17" ht="15.75" thickBot="1">
      <c r="B56" s="50"/>
      <c r="C56" s="18"/>
      <c r="D56" s="85"/>
      <c r="E56" s="85"/>
      <c r="F56" s="85"/>
      <c r="G56" s="85"/>
      <c r="H56" s="85"/>
      <c r="I56" s="85"/>
      <c r="J56" s="85"/>
      <c r="K56" s="85"/>
      <c r="L56" s="85"/>
      <c r="M56" s="85"/>
      <c r="N56" s="85"/>
      <c r="O56" s="85"/>
      <c r="P56" s="86"/>
      <c r="Q56" s="86"/>
    </row>
    <row r="57" spans="2:17" ht="15.75" thickTop="1">
      <c r="B57" s="59" t="s">
        <v>31</v>
      </c>
      <c r="D57" s="89">
        <f t="shared" ref="D57:J57" si="4">D7-D54+(D28+D48)-(D50+D51+D52)+D55</f>
        <v>25093177.399999995</v>
      </c>
      <c r="E57" s="89">
        <f t="shared" si="4"/>
        <v>22432500.400000002</v>
      </c>
      <c r="F57" s="89">
        <f t="shared" si="4"/>
        <v>24874092.899999995</v>
      </c>
      <c r="G57" s="89">
        <f t="shared" si="4"/>
        <v>22594481.500000004</v>
      </c>
      <c r="H57" s="89">
        <f t="shared" si="4"/>
        <v>22331832.5</v>
      </c>
      <c r="I57" s="89">
        <f t="shared" si="4"/>
        <v>23092881.5</v>
      </c>
      <c r="J57" s="89">
        <f t="shared" si="4"/>
        <v>24925715.800000001</v>
      </c>
      <c r="K57" s="89">
        <v>0</v>
      </c>
      <c r="L57" s="89">
        <v>0</v>
      </c>
      <c r="M57" s="89">
        <v>0</v>
      </c>
      <c r="N57" s="89">
        <v>0</v>
      </c>
      <c r="O57" s="89">
        <v>0</v>
      </c>
      <c r="P57" s="79"/>
      <c r="Q57" s="79">
        <f>SUM(D57:O57)</f>
        <v>165344682</v>
      </c>
    </row>
    <row r="58" spans="2:17">
      <c r="B58" s="59"/>
      <c r="D58" s="90"/>
      <c r="E58" s="90"/>
      <c r="F58" s="90"/>
      <c r="G58" s="90"/>
      <c r="H58" s="90"/>
      <c r="I58" s="90"/>
      <c r="J58" s="90"/>
      <c r="K58" s="90"/>
      <c r="L58" s="90"/>
      <c r="M58" s="90"/>
      <c r="N58" s="90"/>
      <c r="O58" s="90"/>
      <c r="P58" s="91"/>
      <c r="Q58" s="91"/>
    </row>
    <row r="59" spans="2:17" s="1" customFormat="1" ht="18" customHeight="1">
      <c r="B59" s="47" t="s">
        <v>129</v>
      </c>
      <c r="C59" s="4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  <c r="Q59" s="102" t="s">
        <v>13</v>
      </c>
    </row>
    <row r="60" spans="2:17" ht="15.75">
      <c r="B60" s="48"/>
      <c r="D60" s="92" t="s">
        <v>1</v>
      </c>
      <c r="E60" s="92" t="s">
        <v>2</v>
      </c>
      <c r="F60" s="92" t="s">
        <v>3</v>
      </c>
      <c r="G60" s="92" t="s">
        <v>4</v>
      </c>
      <c r="H60" s="92" t="s">
        <v>5</v>
      </c>
      <c r="I60" s="92" t="s">
        <v>6</v>
      </c>
      <c r="J60" s="92" t="s">
        <v>7</v>
      </c>
      <c r="K60" s="92" t="s">
        <v>8</v>
      </c>
      <c r="L60" s="92" t="s">
        <v>9</v>
      </c>
      <c r="M60" s="92" t="s">
        <v>10</v>
      </c>
      <c r="N60" s="92" t="s">
        <v>11</v>
      </c>
      <c r="O60" s="92" t="s">
        <v>12</v>
      </c>
      <c r="P60" s="100"/>
      <c r="Q60" s="99" t="s">
        <v>127</v>
      </c>
    </row>
    <row r="61" spans="2:17" s="1" customFormat="1">
      <c r="B61" s="49" t="s">
        <v>21</v>
      </c>
      <c r="C61"/>
      <c r="D61" s="90"/>
      <c r="E61" s="90"/>
      <c r="F61" s="90"/>
      <c r="G61" s="90"/>
      <c r="H61" s="90"/>
      <c r="I61" s="90"/>
      <c r="J61" s="90"/>
      <c r="K61" s="90"/>
      <c r="L61" s="90"/>
      <c r="M61" s="90"/>
      <c r="N61" s="90"/>
      <c r="O61" s="90"/>
      <c r="P61" s="91"/>
      <c r="Q61" s="91"/>
    </row>
    <row r="62" spans="2:17" s="1" customFormat="1">
      <c r="B62" s="60" t="s">
        <v>18</v>
      </c>
      <c r="D62" s="90"/>
      <c r="E62" s="90"/>
      <c r="F62" s="90"/>
      <c r="G62" s="90"/>
      <c r="H62" s="90"/>
      <c r="I62" s="90"/>
      <c r="J62" s="90"/>
      <c r="K62" s="90"/>
      <c r="L62" s="90"/>
      <c r="M62" s="90"/>
      <c r="N62" s="90"/>
      <c r="O62" s="90"/>
      <c r="P62" s="91"/>
      <c r="Q62" s="91"/>
    </row>
    <row r="63" spans="2:17" s="1" customFormat="1">
      <c r="B63" s="53" t="s">
        <v>125</v>
      </c>
      <c r="D63" s="90">
        <v>68129.5</v>
      </c>
      <c r="E63" s="90">
        <v>31851.1</v>
      </c>
      <c r="F63" s="90">
        <v>69757.399999999994</v>
      </c>
      <c r="G63" s="90">
        <v>38272</v>
      </c>
      <c r="H63" s="90">
        <v>39155.9</v>
      </c>
      <c r="I63" s="90">
        <v>60933.7</v>
      </c>
      <c r="J63" s="90">
        <v>72597</v>
      </c>
      <c r="K63" s="90">
        <v>0</v>
      </c>
      <c r="L63" s="90">
        <v>0</v>
      </c>
      <c r="M63" s="90">
        <v>0</v>
      </c>
      <c r="N63" s="90">
        <v>0</v>
      </c>
      <c r="O63" s="90">
        <v>0</v>
      </c>
      <c r="P63" s="91"/>
      <c r="Q63" s="91">
        <v>380696.6</v>
      </c>
    </row>
    <row r="64" spans="2:17">
      <c r="B64" s="53" t="s">
        <v>32</v>
      </c>
      <c r="D64" s="90">
        <v>2519528.2000000002</v>
      </c>
      <c r="E64" s="90">
        <v>2335461.5</v>
      </c>
      <c r="F64" s="90">
        <v>2517299.4</v>
      </c>
      <c r="G64" s="90">
        <v>2118283.4</v>
      </c>
      <c r="H64" s="90">
        <v>1988167.4</v>
      </c>
      <c r="I64" s="90">
        <v>2219657.5</v>
      </c>
      <c r="J64" s="90">
        <v>2567045.2000000002</v>
      </c>
      <c r="K64" s="90">
        <v>0</v>
      </c>
      <c r="L64" s="90">
        <v>0</v>
      </c>
      <c r="M64" s="90">
        <v>0</v>
      </c>
      <c r="N64" s="90">
        <v>0</v>
      </c>
      <c r="O64" s="90">
        <v>0</v>
      </c>
      <c r="P64" s="91"/>
      <c r="Q64" s="91">
        <v>16265442.600000001</v>
      </c>
    </row>
    <row r="65" spans="2:17">
      <c r="B65" s="53" t="s">
        <v>53</v>
      </c>
      <c r="D65" s="90">
        <v>11309</v>
      </c>
      <c r="E65" s="90">
        <v>8492.7000000000007</v>
      </c>
      <c r="F65" s="90">
        <v>14432.6</v>
      </c>
      <c r="G65" s="90">
        <v>15261.8</v>
      </c>
      <c r="H65" s="90">
        <v>11089.6</v>
      </c>
      <c r="I65" s="90">
        <v>11993</v>
      </c>
      <c r="J65" s="90">
        <v>9735.2000000000007</v>
      </c>
      <c r="K65" s="90">
        <v>0</v>
      </c>
      <c r="L65" s="90">
        <v>0</v>
      </c>
      <c r="M65" s="90">
        <v>0</v>
      </c>
      <c r="N65" s="90">
        <v>0</v>
      </c>
      <c r="O65" s="90">
        <v>0</v>
      </c>
      <c r="P65" s="91"/>
      <c r="Q65" s="91">
        <v>82313.900000000009</v>
      </c>
    </row>
    <row r="66" spans="2:17">
      <c r="B66" s="53" t="s">
        <v>39</v>
      </c>
      <c r="D66" s="90">
        <v>15763.6</v>
      </c>
      <c r="E66" s="90">
        <v>16730.7</v>
      </c>
      <c r="F66" s="90">
        <v>15053.5</v>
      </c>
      <c r="G66" s="90">
        <v>18091.8</v>
      </c>
      <c r="H66" s="90">
        <v>19963.8</v>
      </c>
      <c r="I66" s="90">
        <v>13665.6</v>
      </c>
      <c r="J66" s="90">
        <v>15916.7</v>
      </c>
      <c r="K66" s="90">
        <v>0</v>
      </c>
      <c r="L66" s="90">
        <v>0</v>
      </c>
      <c r="M66" s="90">
        <v>0</v>
      </c>
      <c r="N66" s="90">
        <v>0</v>
      </c>
      <c r="O66" s="90">
        <v>0</v>
      </c>
      <c r="P66" s="91"/>
      <c r="Q66" s="91">
        <v>115185.70000000001</v>
      </c>
    </row>
    <row r="67" spans="2:17" s="1" customFormat="1">
      <c r="B67" s="53" t="s">
        <v>44</v>
      </c>
      <c r="C67" s="24"/>
      <c r="D67" s="90">
        <v>0</v>
      </c>
      <c r="E67" s="90">
        <v>0</v>
      </c>
      <c r="F67" s="90">
        <v>107.3</v>
      </c>
      <c r="G67" s="90">
        <v>223</v>
      </c>
      <c r="H67" s="90">
        <v>0</v>
      </c>
      <c r="I67" s="90">
        <v>338.9</v>
      </c>
      <c r="J67" s="90">
        <v>0</v>
      </c>
      <c r="K67" s="90">
        <v>0</v>
      </c>
      <c r="L67" s="90">
        <v>0</v>
      </c>
      <c r="M67" s="90">
        <v>0</v>
      </c>
      <c r="N67" s="90">
        <v>0</v>
      </c>
      <c r="O67" s="90">
        <v>0</v>
      </c>
      <c r="P67" s="91"/>
      <c r="Q67" s="93">
        <v>669.2</v>
      </c>
    </row>
    <row r="68" spans="2:17" s="1" customFormat="1">
      <c r="B68" s="53" t="s">
        <v>34</v>
      </c>
      <c r="C68" s="24"/>
      <c r="D68" s="90">
        <v>-10715.4</v>
      </c>
      <c r="E68" s="90">
        <v>20780.8</v>
      </c>
      <c r="F68" s="90">
        <v>-1006.6</v>
      </c>
      <c r="G68" s="90">
        <v>1167.5999999999999</v>
      </c>
      <c r="H68" s="90">
        <v>11810.4</v>
      </c>
      <c r="I68" s="90">
        <v>13063.4</v>
      </c>
      <c r="J68" s="90">
        <v>7563.4</v>
      </c>
      <c r="K68" s="90">
        <v>0</v>
      </c>
      <c r="L68" s="90">
        <v>0</v>
      </c>
      <c r="M68" s="90">
        <v>0</v>
      </c>
      <c r="N68" s="90">
        <v>0</v>
      </c>
      <c r="O68" s="90">
        <v>0</v>
      </c>
      <c r="P68" s="91"/>
      <c r="Q68" s="90">
        <v>42663.6</v>
      </c>
    </row>
    <row r="69" spans="2:17">
      <c r="B69" s="61" t="s">
        <v>33</v>
      </c>
      <c r="C69" s="19"/>
      <c r="D69" s="90">
        <v>347243.9</v>
      </c>
      <c r="E69" s="90">
        <v>276205.40000000002</v>
      </c>
      <c r="F69" s="90">
        <v>341193.9</v>
      </c>
      <c r="G69" s="90">
        <v>312016.59999999998</v>
      </c>
      <c r="H69" s="90">
        <v>175192</v>
      </c>
      <c r="I69" s="90">
        <v>206088.9</v>
      </c>
      <c r="J69" s="90">
        <v>351865.7</v>
      </c>
      <c r="K69" s="90">
        <v>0</v>
      </c>
      <c r="L69" s="90">
        <v>0</v>
      </c>
      <c r="M69" s="90">
        <v>0</v>
      </c>
      <c r="N69" s="90">
        <v>0</v>
      </c>
      <c r="O69" s="90">
        <v>0</v>
      </c>
      <c r="P69" s="91"/>
      <c r="Q69" s="91">
        <v>2009806.4</v>
      </c>
    </row>
    <row r="70" spans="2:17">
      <c r="B70" s="50" t="s">
        <v>19</v>
      </c>
      <c r="C70" s="19"/>
      <c r="D70" s="90">
        <v>2951258.8000000003</v>
      </c>
      <c r="E70" s="90">
        <v>2689522.2</v>
      </c>
      <c r="F70" s="90">
        <v>2956837.4999999995</v>
      </c>
      <c r="G70" s="90">
        <v>2503316.1999999997</v>
      </c>
      <c r="H70" s="90">
        <v>2245379.0999999996</v>
      </c>
      <c r="I70" s="90">
        <v>2525741</v>
      </c>
      <c r="J70" s="90">
        <v>3024723.2000000007</v>
      </c>
      <c r="K70" s="90">
        <v>0</v>
      </c>
      <c r="L70" s="90">
        <v>0</v>
      </c>
      <c r="M70" s="90">
        <v>0</v>
      </c>
      <c r="N70" s="90">
        <v>0</v>
      </c>
      <c r="O70" s="90">
        <v>0</v>
      </c>
      <c r="P70" s="91"/>
      <c r="Q70" s="91">
        <v>18896778</v>
      </c>
    </row>
    <row r="71" spans="2:17">
      <c r="B71" s="60"/>
      <c r="C71" s="27"/>
      <c r="D71" s="90"/>
      <c r="E71" s="90"/>
      <c r="F71" s="90"/>
      <c r="G71" s="90"/>
      <c r="H71" s="90"/>
      <c r="I71" s="90"/>
      <c r="J71" s="90"/>
      <c r="K71" s="90"/>
      <c r="L71" s="90"/>
      <c r="M71" s="90"/>
      <c r="N71" s="90"/>
      <c r="O71" s="90"/>
      <c r="P71" s="91"/>
      <c r="Q71" s="91"/>
    </row>
    <row r="72" spans="2:17">
      <c r="B72" s="50" t="s">
        <v>98</v>
      </c>
      <c r="C72" s="19"/>
      <c r="D72" s="78">
        <v>21763599.5</v>
      </c>
      <c r="E72" s="78">
        <v>19591067.100000001</v>
      </c>
      <c r="F72" s="78">
        <v>21577914.399999999</v>
      </c>
      <c r="G72" s="78">
        <v>19669729.300000001</v>
      </c>
      <c r="H72" s="78">
        <v>19906583.100000001</v>
      </c>
      <c r="I72" s="78">
        <v>20283093.100000001</v>
      </c>
      <c r="J72" s="78">
        <v>21727628.600000001</v>
      </c>
      <c r="K72" s="78">
        <v>0</v>
      </c>
      <c r="L72" s="78">
        <v>0</v>
      </c>
      <c r="M72" s="78">
        <v>0</v>
      </c>
      <c r="N72" s="78">
        <v>0</v>
      </c>
      <c r="O72" s="78">
        <v>0</v>
      </c>
      <c r="P72" s="79"/>
      <c r="Q72" s="79">
        <v>144519615.09999999</v>
      </c>
    </row>
    <row r="73" spans="2:17">
      <c r="B73" s="55" t="s">
        <v>115</v>
      </c>
      <c r="C73" s="19"/>
      <c r="D73" s="78">
        <v>702051.59677419357</v>
      </c>
      <c r="E73" s="78">
        <v>699680.96785714291</v>
      </c>
      <c r="F73" s="78">
        <v>696061.7548387096</v>
      </c>
      <c r="G73" s="78">
        <v>655657.64333333331</v>
      </c>
      <c r="H73" s="78">
        <v>642147.84193548397</v>
      </c>
      <c r="I73" s="78">
        <v>676103.10333333339</v>
      </c>
      <c r="J73" s="78">
        <v>700891.2451612904</v>
      </c>
      <c r="K73" s="78">
        <v>0</v>
      </c>
      <c r="L73" s="78">
        <v>0</v>
      </c>
      <c r="M73" s="78">
        <v>0</v>
      </c>
      <c r="N73" s="78">
        <v>0</v>
      </c>
      <c r="O73" s="78">
        <v>0</v>
      </c>
      <c r="P73" s="79"/>
      <c r="Q73" s="79">
        <v>681799.16474764107</v>
      </c>
    </row>
    <row r="74" spans="2:17">
      <c r="B74" s="50"/>
      <c r="C74" s="17"/>
      <c r="D74" s="78"/>
      <c r="E74" s="78"/>
      <c r="F74" s="78"/>
      <c r="G74" s="78"/>
      <c r="H74" s="78"/>
      <c r="I74" s="78"/>
      <c r="J74" s="78"/>
      <c r="K74" s="78"/>
      <c r="L74" s="78"/>
      <c r="M74" s="78"/>
      <c r="N74" s="78"/>
      <c r="O74" s="78"/>
      <c r="P74" s="79"/>
      <c r="Q74" s="79"/>
    </row>
    <row r="75" spans="2:17">
      <c r="B75" s="60" t="s">
        <v>0</v>
      </c>
      <c r="C75" s="17"/>
      <c r="D75" s="89">
        <f t="shared" ref="D75:J75" si="5">D57-(D70+D72)</f>
        <v>378319.09999999404</v>
      </c>
      <c r="E75" s="89">
        <f t="shared" si="5"/>
        <v>151911.10000000149</v>
      </c>
      <c r="F75" s="89">
        <f t="shared" si="5"/>
        <v>339340.99999999627</v>
      </c>
      <c r="G75" s="89">
        <f t="shared" si="5"/>
        <v>421436.00000000373</v>
      </c>
      <c r="H75" s="89">
        <f t="shared" si="5"/>
        <v>179870.29999999702</v>
      </c>
      <c r="I75" s="89">
        <f t="shared" si="5"/>
        <v>284047.39999999851</v>
      </c>
      <c r="J75" s="89">
        <f t="shared" si="5"/>
        <v>173364</v>
      </c>
      <c r="K75" s="89">
        <v>0</v>
      </c>
      <c r="L75" s="89">
        <v>0</v>
      </c>
      <c r="M75" s="89">
        <v>0</v>
      </c>
      <c r="N75" s="89">
        <v>0</v>
      </c>
      <c r="O75" s="89">
        <v>0</v>
      </c>
      <c r="P75" s="79"/>
      <c r="Q75" s="91">
        <f t="shared" ref="Q75" si="6">SUM(D75:O75)</f>
        <v>1928288.8999999911</v>
      </c>
    </row>
    <row r="76" spans="2:17">
      <c r="B76" s="62" t="s">
        <v>45</v>
      </c>
      <c r="C76" s="18"/>
      <c r="D76" s="94">
        <f t="shared" ref="D76:J76" si="7">IF(D57&gt;0,D75/D57,"")</f>
        <v>1.5076572168178037E-2</v>
      </c>
      <c r="E76" s="94">
        <f t="shared" si="7"/>
        <v>6.7719200843077429E-3</v>
      </c>
      <c r="F76" s="94">
        <f t="shared" si="7"/>
        <v>1.3642346732571557E-2</v>
      </c>
      <c r="G76" s="94">
        <f t="shared" si="7"/>
        <v>1.865216513156116E-2</v>
      </c>
      <c r="H76" s="94">
        <f t="shared" si="7"/>
        <v>8.0544352999243132E-3</v>
      </c>
      <c r="I76" s="94">
        <f t="shared" si="7"/>
        <v>1.2300214678709476E-2</v>
      </c>
      <c r="J76" s="94">
        <f t="shared" si="7"/>
        <v>6.9552265375664758E-3</v>
      </c>
      <c r="K76" s="94" t="s">
        <v>128</v>
      </c>
      <c r="L76" s="94" t="s">
        <v>128</v>
      </c>
      <c r="M76" s="94" t="s">
        <v>128</v>
      </c>
      <c r="N76" s="94" t="s">
        <v>128</v>
      </c>
      <c r="O76" s="94" t="s">
        <v>128</v>
      </c>
      <c r="P76" s="94"/>
      <c r="Q76" s="79">
        <f>AVERAGE(D76:J76)</f>
        <v>1.1636125804688395E-2</v>
      </c>
    </row>
    <row r="77" spans="2:17" ht="15.75" thickBot="1">
      <c r="B77" s="50"/>
      <c r="C77" s="26"/>
      <c r="D77" s="87"/>
      <c r="E77" s="87"/>
      <c r="F77" s="87"/>
      <c r="G77" s="87"/>
      <c r="H77" s="87"/>
      <c r="I77" s="87"/>
      <c r="J77" s="87"/>
      <c r="K77" s="87"/>
      <c r="L77" s="87"/>
      <c r="M77" s="87"/>
      <c r="N77" s="87"/>
      <c r="O77" s="87"/>
      <c r="P77" s="79"/>
      <c r="Q77" s="88"/>
    </row>
    <row r="78" spans="2:17" ht="15.75" thickTop="1">
      <c r="B78" s="59" t="s">
        <v>36</v>
      </c>
      <c r="D78" s="89">
        <f t="shared" ref="D78:J78" si="8">(D70+D72)+D75</f>
        <v>25093177.399999995</v>
      </c>
      <c r="E78" s="89">
        <f t="shared" si="8"/>
        <v>22432500.400000002</v>
      </c>
      <c r="F78" s="89">
        <f t="shared" si="8"/>
        <v>24874092.899999995</v>
      </c>
      <c r="G78" s="89">
        <f t="shared" si="8"/>
        <v>22594481.500000004</v>
      </c>
      <c r="H78" s="89">
        <f t="shared" si="8"/>
        <v>22331832.5</v>
      </c>
      <c r="I78" s="89">
        <f t="shared" si="8"/>
        <v>23092881.5</v>
      </c>
      <c r="J78" s="89">
        <f t="shared" si="8"/>
        <v>24925715.800000001</v>
      </c>
      <c r="K78" s="89">
        <v>0</v>
      </c>
      <c r="L78" s="89">
        <v>0</v>
      </c>
      <c r="M78" s="89">
        <v>0</v>
      </c>
      <c r="N78" s="89">
        <v>0</v>
      </c>
      <c r="O78" s="89">
        <v>0</v>
      </c>
      <c r="P78" s="79"/>
      <c r="Q78" s="79">
        <f t="shared" ref="Q78" si="9">SUM(D78:O78)</f>
        <v>165344682</v>
      </c>
    </row>
    <row r="79" spans="2:17">
      <c r="B79" s="59"/>
      <c r="C79" s="15"/>
      <c r="D79" s="90"/>
      <c r="E79" s="90"/>
      <c r="F79" s="90"/>
      <c r="G79" s="90"/>
      <c r="H79" s="90"/>
      <c r="I79" s="90"/>
      <c r="J79" s="90"/>
      <c r="K79" s="90"/>
      <c r="L79" s="90"/>
      <c r="M79" s="90"/>
      <c r="N79" s="90"/>
      <c r="O79" s="90"/>
      <c r="P79" s="91"/>
      <c r="Q79" s="91"/>
    </row>
    <row r="80" spans="2:17">
      <c r="B80" s="50"/>
      <c r="D80" s="90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Q80" s="91"/>
    </row>
    <row r="81" spans="2:17">
      <c r="B81" s="63" t="s">
        <v>116</v>
      </c>
      <c r="D81" s="90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Q81" s="90"/>
    </row>
    <row r="82" spans="2:17">
      <c r="B82" s="64" t="s">
        <v>117</v>
      </c>
    </row>
    <row r="83" spans="2:17">
      <c r="B83" t="s">
        <v>118</v>
      </c>
      <c r="D83" s="90"/>
      <c r="Q83" s="91"/>
    </row>
    <row r="84" spans="2:17">
      <c r="B84" s="23" t="s">
        <v>119</v>
      </c>
      <c r="C84" s="24"/>
      <c r="D84" s="97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Q84" s="97"/>
    </row>
    <row r="85" spans="2:17">
      <c r="B85" s="23"/>
      <c r="C85" s="24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</row>
    <row r="86" spans="2:17">
      <c r="D86" s="12"/>
      <c r="Q86" s="91"/>
    </row>
    <row r="87" spans="2:17" ht="15.75">
      <c r="B87" s="35"/>
      <c r="D87" s="12"/>
      <c r="Q87" s="91"/>
    </row>
    <row r="88" spans="2:17" ht="15.75">
      <c r="B88" s="35"/>
    </row>
    <row r="89" spans="2:17" ht="15.75">
      <c r="B89" s="35"/>
    </row>
  </sheetData>
  <mergeCells count="1">
    <mergeCell ref="H3:J3"/>
  </mergeCells>
  <pageMargins left="0.25" right="0.25" top="0.75" bottom="0.64" header="0.3" footer="0.3"/>
  <pageSetup paperSize="5" scale="65" fitToHeight="0" orientation="landscape" r:id="rId1"/>
  <headerFooter>
    <oddFooter>&amp;L_x000D_&amp;1#&amp;"Calibri"&amp;10&amp;K000000 Security Classification: Protected A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Documentation</vt:lpstr>
      <vt:lpstr>Data</vt:lpstr>
      <vt:lpstr>Data!Print_Area</vt:lpstr>
      <vt:lpstr>Documentation!Print_Area</vt:lpstr>
    </vt:vector>
  </TitlesOfParts>
  <Company>Alberta Energy Regulator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cb856</dc:creator>
  <cp:lastModifiedBy>Jessica Bassett</cp:lastModifiedBy>
  <cp:lastPrinted>2019-05-22T20:25:46Z</cp:lastPrinted>
  <dcterms:created xsi:type="dcterms:W3CDTF">2016-06-02T16:03:10Z</dcterms:created>
  <dcterms:modified xsi:type="dcterms:W3CDTF">2025-08-29T15:20:41Z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a6456a4-fd09-448a-abb7-32a44248e25a_Enabled">
    <vt:lpwstr>true</vt:lpwstr>
  </property>
  <property fmtid="{D5CDD505-2E9C-101B-9397-08002B2CF9AE}" pid="3" name="MSIP_Label_fa6456a4-fd09-448a-abb7-32a44248e25a_SetDate">
    <vt:lpwstr>2024-02-27T15:34:20Z</vt:lpwstr>
  </property>
  <property fmtid="{D5CDD505-2E9C-101B-9397-08002B2CF9AE}" pid="4" name="MSIP_Label_fa6456a4-fd09-448a-abb7-32a44248e25a_Method">
    <vt:lpwstr>Standard</vt:lpwstr>
  </property>
  <property fmtid="{D5CDD505-2E9C-101B-9397-08002B2CF9AE}" pid="5" name="MSIP_Label_fa6456a4-fd09-448a-abb7-32a44248e25a_Name">
    <vt:lpwstr>Protected A</vt:lpwstr>
  </property>
  <property fmtid="{D5CDD505-2E9C-101B-9397-08002B2CF9AE}" pid="6" name="MSIP_Label_fa6456a4-fd09-448a-abb7-32a44248e25a_SiteId">
    <vt:lpwstr>5a661919-a609-4857-a7a7-eea01d3ecdfa</vt:lpwstr>
  </property>
  <property fmtid="{D5CDD505-2E9C-101B-9397-08002B2CF9AE}" pid="7" name="MSIP_Label_fa6456a4-fd09-448a-abb7-32a44248e25a_ActionId">
    <vt:lpwstr>6db9c950-c7cd-4310-9bc6-12e480fca4f6</vt:lpwstr>
  </property>
  <property fmtid="{D5CDD505-2E9C-101B-9397-08002B2CF9AE}" pid="8" name="MSIP_Label_fa6456a4-fd09-448a-abb7-32a44248e25a_ContentBits">
    <vt:lpwstr>2</vt:lpwstr>
  </property>
</Properties>
</file>