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Information Management\Info Sharing and Tracking\Product Services\Operations\Product Creation\ST3\ST3s_Report_Prep\All_Pages_Content_Update\"/>
    </mc:Choice>
  </mc:AlternateContent>
  <xr:revisionPtr revIDLastSave="0" documentId="13_ncr:1_{9E9A6640-34D3-49AE-9DED-17803038FD91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Documentation" sheetId="21" r:id="rId1"/>
    <sheet name="Data" sheetId="18" r:id="rId2"/>
  </sheets>
  <definedNames>
    <definedName name="_xlnm.Print_Area" localSheetId="1">Data!$A$1:$Q$89</definedName>
    <definedName name="_xlnm.Print_Area" localSheetId="0">Documentation!$A$1:$Q$83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6" i="18" l="1"/>
  <c r="Q75" i="18"/>
  <c r="N75" i="18"/>
  <c r="N78" i="18" s="1"/>
  <c r="M75" i="18"/>
  <c r="M76" i="18" s="1"/>
  <c r="L75" i="18"/>
  <c r="L78" i="18" s="1"/>
  <c r="K75" i="18"/>
  <c r="K78" i="18" s="1"/>
  <c r="J75" i="18"/>
  <c r="J76" i="18" s="1"/>
  <c r="I75" i="18"/>
  <c r="I76" i="18" s="1"/>
  <c r="H75" i="18"/>
  <c r="H78" i="18" s="1"/>
  <c r="G75" i="18"/>
  <c r="G76" i="18" s="1"/>
  <c r="F75" i="18"/>
  <c r="F78" i="18" s="1"/>
  <c r="E75" i="18"/>
  <c r="E76" i="18" s="1"/>
  <c r="D75" i="18"/>
  <c r="D78" i="18" s="1"/>
  <c r="Q55" i="18"/>
  <c r="Q52" i="18"/>
  <c r="Q51" i="18"/>
  <c r="Q50" i="18"/>
  <c r="K46" i="18"/>
  <c r="K48" i="18" s="1"/>
  <c r="K57" i="18" s="1"/>
  <c r="J46" i="18"/>
  <c r="J48" i="18" s="1"/>
  <c r="J57" i="18" s="1"/>
  <c r="I46" i="18"/>
  <c r="I48" i="18" s="1"/>
  <c r="I57" i="18" s="1"/>
  <c r="F46" i="18"/>
  <c r="F48" i="18" s="1"/>
  <c r="F57" i="18" s="1"/>
  <c r="Q45" i="18"/>
  <c r="Q44" i="18"/>
  <c r="Q43" i="18"/>
  <c r="N42" i="18"/>
  <c r="N46" i="18" s="1"/>
  <c r="N48" i="18" s="1"/>
  <c r="N57" i="18" s="1"/>
  <c r="M42" i="18"/>
  <c r="M46" i="18" s="1"/>
  <c r="M48" i="18" s="1"/>
  <c r="M57" i="18" s="1"/>
  <c r="L42" i="18"/>
  <c r="Q42" i="18" s="1"/>
  <c r="K42" i="18"/>
  <c r="J42" i="18"/>
  <c r="I42" i="18"/>
  <c r="H42" i="18"/>
  <c r="H46" i="18" s="1"/>
  <c r="H48" i="18" s="1"/>
  <c r="H57" i="18" s="1"/>
  <c r="G42" i="18"/>
  <c r="G46" i="18" s="1"/>
  <c r="G48" i="18" s="1"/>
  <c r="G57" i="18" s="1"/>
  <c r="F42" i="18"/>
  <c r="E42" i="18"/>
  <c r="E46" i="18" s="1"/>
  <c r="E48" i="18" s="1"/>
  <c r="E57" i="18" s="1"/>
  <c r="D42" i="18"/>
  <c r="D46" i="18" s="1"/>
  <c r="D76" i="18" l="1"/>
  <c r="E78" i="18"/>
  <c r="Q78" i="18" s="1"/>
  <c r="F76" i="18"/>
  <c r="G78" i="18"/>
  <c r="H76" i="18"/>
  <c r="I78" i="18"/>
  <c r="J78" i="18"/>
  <c r="M78" i="18"/>
  <c r="K76" i="18"/>
  <c r="N76" i="18"/>
  <c r="D48" i="18"/>
  <c r="Q46" i="18"/>
  <c r="L46" i="18"/>
  <c r="L48" i="18" s="1"/>
  <c r="L57" i="18" s="1"/>
  <c r="Q76" i="18" l="1"/>
  <c r="Q48" i="18"/>
  <c r="D57" i="18"/>
  <c r="Q5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V:\Economics &amp; Environment\Energy Supply &amp; Forecasting\TEST-JUDY\ST3-REENGINEERING\GOOD\xtrct_SULPHUR.xlsx" keepAlive="1" name="xtrct_SULPHUR" type="5" refreshedVersion="0" new="1" background="1">
    <dbPr connection="Provider=Microsoft.ACE.OLEDB.12.0;Password=&quot;&quot;;User ID=Admin;Data Source=V:\Economics &amp; Environment\Energy Supply &amp; Forecasting\TEST-JUDY\ST3-REENGINEERING\GOOD\xtrct_SULPHUR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<sst xmlns="http://schemas.openxmlformats.org/spreadsheetml/2006/main" count="233" uniqueCount="130">
  <si>
    <t>Reporting Adjustment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</si>
  <si>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</si>
  <si>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</si>
  <si>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</si>
  <si>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</si>
  <si>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</si>
  <si>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</si>
  <si>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</si>
  <si>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</si>
  <si>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</si>
  <si>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</si>
  <si>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</si>
  <si>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</si>
  <si>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</si>
  <si>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 xml:space="preserve"> </t>
  </si>
  <si>
    <t>Year to date opening inventory is from the most current month reporting</t>
  </si>
  <si>
    <t>Year to date closing inventory is from the most current month reporting</t>
  </si>
  <si>
    <t>Shrinkage</t>
  </si>
  <si>
    <t>Alberta Use</t>
  </si>
  <si>
    <t>Total Alberta Use</t>
  </si>
  <si>
    <t>SUPPLY</t>
  </si>
  <si>
    <t>DISPOSITION</t>
  </si>
  <si>
    <t>Fuel</t>
  </si>
  <si>
    <t>Run Date:</t>
  </si>
  <si>
    <t>Supply and Disposition of Crude Oil and Equivalent</t>
  </si>
  <si>
    <t>Crude Oil Light</t>
  </si>
  <si>
    <t>Crude Oil Medium</t>
  </si>
  <si>
    <t>Crude Oil Heavy</t>
  </si>
  <si>
    <t>Upgraded Production</t>
  </si>
  <si>
    <t>Skim Oil Recovered</t>
  </si>
  <si>
    <t>Condensate Production</t>
  </si>
  <si>
    <t>TOTAL OIL &amp; EQUIVALENT SUPPLY</t>
  </si>
  <si>
    <t xml:space="preserve">Alberta Refinery Sales </t>
  </si>
  <si>
    <t xml:space="preserve">Alberta Other Sales  </t>
  </si>
  <si>
    <t xml:space="preserve">Load Fluid </t>
  </si>
  <si>
    <t xml:space="preserve">NGL reported as Crude Oil or Equivalent </t>
  </si>
  <si>
    <t>TOTAL OIL &amp; EQUIVALENT DISPOSITION</t>
  </si>
  <si>
    <t xml:space="preserve">OIL', 'CRUDEBIT', 'COND', 'SYNCRD'  </t>
  </si>
  <si>
    <t>'IC5-SP', 'NC5-SP', 'C5-SP', 'C6-SP'</t>
  </si>
  <si>
    <t xml:space="preserve">Plant Use  </t>
  </si>
  <si>
    <t xml:space="preserve">Butanes reported as Crude Oil or Equivalent </t>
  </si>
  <si>
    <t>Opening Inventory</t>
  </si>
  <si>
    <t>Imports</t>
  </si>
  <si>
    <t>Closing Inventory</t>
  </si>
  <si>
    <t>Line Fill</t>
  </si>
  <si>
    <t>as percent</t>
  </si>
  <si>
    <t>Total Oil Sands Production</t>
  </si>
  <si>
    <t xml:space="preserve">Oil Sands Production </t>
  </si>
  <si>
    <t>Pentanes Plus  - Fractionation Yield</t>
  </si>
  <si>
    <t>Pentanes Plus  - Plant/Gathering Process</t>
  </si>
  <si>
    <t>Adjustments</t>
  </si>
  <si>
    <t>Waste Plant Receipts</t>
  </si>
  <si>
    <t>Other Alberta Receipts</t>
  </si>
  <si>
    <t>Waste Plant Use</t>
  </si>
  <si>
    <t>Flare or Waste</t>
  </si>
  <si>
    <t>Production</t>
  </si>
  <si>
    <t>Total Production</t>
  </si>
  <si>
    <t>Receipts</t>
  </si>
  <si>
    <t>Total Receipts</t>
  </si>
  <si>
    <t>In Situ Production</t>
  </si>
  <si>
    <t>Mined Production</t>
  </si>
  <si>
    <t>Sent for Further Processing</t>
  </si>
  <si>
    <t>CALCULATED:  Reporting Adjustment      DIVIDED BY      TOTAL SUPPLY      AS PERCENT VALUE</t>
  </si>
  <si>
    <t>CALCULATED:  Total Supply    SUBTRACT    Total Alberta Use    SUBTRACT     Total Removals from Alberta</t>
  </si>
  <si>
    <t>CALCULATED:  EQUAL to TOTAL SUPPLY</t>
  </si>
  <si>
    <t xml:space="preserve">FROM Volumetric Reporting Activity Table      Source=ABOT or ABMC, ACTIVITY=REC, Dest=AB_Facility   </t>
  </si>
  <si>
    <t xml:space="preserve">FROM Volumetric Summary Activity Table       FLARWAST    </t>
  </si>
  <si>
    <t>FROM Volumetric Reporting Activity Table       ACTIVITY=PROD,  FLUID=OIL,   Oil Density between 0 and 849.999999</t>
  </si>
  <si>
    <t xml:space="preserve">FROM Volumetric Reporting Activity Table       ACTIVITY=PROD,  FLUID=OIL,   Oil Density between 850 and 899.999999 </t>
  </si>
  <si>
    <t>FROM Volumetric Reporting Activity Table       ACTIVITY=PROD,  FLUID=OIL,   Oil Density between 900 and 924.999999</t>
  </si>
  <si>
    <t>FROM Volumetric Reporting Activity Table       ACTIVITY=PROD,  FLUID=OIL,   Oil Density &gt;= 925</t>
  </si>
  <si>
    <t>CALCULATED:  SUM of Alberta Use</t>
  </si>
  <si>
    <t>FROM Volumetric Reporting Activity Table       ACTIVITY=PROD,  FLUID= COND</t>
  </si>
  <si>
    <t>FROM Volumetric Reporting Activity Table      ACTIVITY=PROD,  FLUID=CRUDEBIT</t>
  </si>
  <si>
    <t>FROM Volumetric Reporting Activity Table      ACTIVITY=FURPROC,  FLUID=CRUDEBIT    (set as negative)</t>
  </si>
  <si>
    <t>FROM Volumetric Reporting Activity Table      ACTIVITY=PROD,  FLUID= SYNCRD        SUBTRACT      ACTIVITY = FURPROC,   FLUID= SYNCRD</t>
  </si>
  <si>
    <t>CALCULATED:  SUM of Non-Upgraded Production Total and Upgraded Production</t>
  </si>
  <si>
    <t>CALCULATED:  SUM of Total Conventional Oil Production   and   Condensate Production   and    Total Oil Sands Production</t>
  </si>
  <si>
    <t xml:space="preserve">FROM Volumetric Summary Activity Table       PROC </t>
  </si>
  <si>
    <t>FROM Volumetric Summary Activity Table       FRAC</t>
  </si>
  <si>
    <t>FROM Volumetric Reporting Activity Table      ACTIVITY=REC,  Source= ABWP</t>
  </si>
  <si>
    <t>FROM Volumetric Summary Activity Table       Sum of all facilities:   C4 supply - C4 disposition</t>
  </si>
  <si>
    <t>FROM Volumetric Summary Activity Table       Sum of all facilities:   NGL supply - NGL disposition</t>
  </si>
  <si>
    <t xml:space="preserve">FROM Volumetric Summary Activity Table       FUEL </t>
  </si>
  <si>
    <t>FROM Volumetric Summary Activity Table       SHR</t>
  </si>
  <si>
    <t>FROM Volumetric Summary Activity Table       INVCL</t>
  </si>
  <si>
    <t>FROM Volumetric Summary Activity Table       INVADJ     (can be either positive or negative)     PLUS     IMBAL     (can be either positive or negative)     PLUS     DIFF     (can be either positive or negative)</t>
  </si>
  <si>
    <t xml:space="preserve">FROM Volumetric Reporting Activity Table      INJ      PLUS       ACTIVITY=DISP, Dest=Well </t>
  </si>
  <si>
    <t>FROM Volumetric Reporting Activity Table      Source=ABRF, ACTIVITY=DISP, Dest=ABOT or ABMC</t>
  </si>
  <si>
    <t>FROM Volumetric Reporting Activity Table      ACTIVITY=DISP, Dest=ABWP</t>
  </si>
  <si>
    <t xml:space="preserve">FROM Volumetric Summary Activity Table       PLTUSE   </t>
  </si>
  <si>
    <t>FROM Volumetric Reporting Activity Table      ACTIVITY=DISP, Dest=ABLF</t>
  </si>
  <si>
    <t xml:space="preserve">FROM Volumetric Reporting Activity Table      LDINVOP - LDINJ  +  LDREC  -  LDINVCL   +   LDINVADJ    </t>
  </si>
  <si>
    <t>FROM Volumetric Reporting Activity Table      Source=AB_Facility and &lt;&gt; ABRF, ACTIVITY=DISP, Dest=ABOT or ABMC</t>
  </si>
  <si>
    <t>CALCULATED: Removals from Alberta / number of days in month</t>
  </si>
  <si>
    <t>CALCULATED:  SUM of Conventional Oil Production</t>
  </si>
  <si>
    <t xml:space="preserve">CALCULATED:  SUM of Non-Upgraded Production  </t>
  </si>
  <si>
    <t>CALCULATED --  Opening Inventory  PLUS   Total Production     PLUS   Total Receipts   SUBTRACT   Flare or Waste   SUBTRACT  Fuel   SUBTRACT   Shrinkage   SUBTRACT  Closing Inventory  PLUS   Adjustments</t>
  </si>
  <si>
    <t>Removals from Alberta</t>
  </si>
  <si>
    <t>FROM Volumetric Summary Activity Table       Sum of skim oil recovered at Injection Facilities (ABIF)        invop_oil + rec_oil - disp_oil - invcl_oil + invadj_oil</t>
  </si>
  <si>
    <t>FROM Volumetric Reporting Activity Table      ACTIVITY=DISP   AND   Dest&lt;&gt;AB    OR     Dest='NEB pipeline'   OR  Dest='ABRC'</t>
  </si>
  <si>
    <t>Total Imports</t>
  </si>
  <si>
    <t>Pentanes Plus</t>
  </si>
  <si>
    <t>Condensates</t>
  </si>
  <si>
    <t>Synthetic Crude Oil</t>
  </si>
  <si>
    <t>FROM Volumetric Reporting Activity Table      Source=^AB, ACTIVITY=REC, Dest=AB_Facility, FLUID=IC5-SP,NC5-SP,C5-SP,C6-SP</t>
  </si>
  <si>
    <t>FROM Volumetric Reporting Activity Table      Source=^AB, ACTIVITY=REC, Dest=AB_Facility, FLUID=COND</t>
  </si>
  <si>
    <t>FROM Volumetric Reporting Activity Table      Source=^AB, ACTIVITY=REC, Dest=AB_Facility, FLUID=OIL, CRUDEBIT</t>
  </si>
  <si>
    <t>FROM Volumetric Reporting Activity Table      Source=^AB, ACTIVITY=REC, Dest=AB_Facility, FLUID=SYNCRD</t>
  </si>
  <si>
    <r>
      <t xml:space="preserve">See </t>
    </r>
    <r>
      <rPr>
        <i/>
        <sz val="11"/>
        <color theme="1"/>
        <rFont val="Calibri"/>
        <family val="2"/>
        <scheme val="minor"/>
      </rPr>
      <t>Manual 011: How to Submit Volumetric Data to the AER</t>
    </r>
    <r>
      <rPr>
        <sz val="11"/>
        <color theme="1"/>
        <rFont val="Calibri"/>
        <family val="2"/>
        <scheme val="minor"/>
      </rPr>
      <t xml:space="preserve"> for definitions of the codes used below.</t>
    </r>
  </si>
  <si>
    <t>FROM Volumetric Reporting Activity Table      ACTIVITY=PROD,  FLUID=OIL,  DEPOSIT_ID not null</t>
  </si>
  <si>
    <t>FROM Volumetric Summary Activity Table        INVOP</t>
  </si>
  <si>
    <t>CALCULATED:  SUM of Receipts</t>
  </si>
  <si>
    <t>Crude Oil Production</t>
  </si>
  <si>
    <t>Total Crude Oil Production</t>
  </si>
  <si>
    <t>(cubic metres per day)</t>
  </si>
  <si>
    <t xml:space="preserve">Note:  Removals from Alberta includes deliveries reported to non-Alberta destinations which could be via rail or truck, and deliveries reported to CER pipelines.  Final destinations are not reported into PETRINEX. </t>
  </si>
  <si>
    <t xml:space="preserve">            For more information regarding oil removals (Canada and US destinations) please see https://www.cer-rec.gc.ca/nrg/sttstc/crdlndptrlmprdct/index-eng.html.</t>
  </si>
  <si>
    <t xml:space="preserve">            Reporting adjustment may also include fluctuations in CER pipeline inventories.</t>
  </si>
  <si>
    <t xml:space="preserve">            Condensate imports have been adjusted to represent estimated diluent import volumes.</t>
  </si>
  <si>
    <r>
      <t>Unit = cubic metres (m</t>
    </r>
    <r>
      <rPr>
        <b/>
        <vertAlign val="superscript"/>
        <sz val="13"/>
        <rFont val="Calibri"/>
        <family val="2"/>
      </rPr>
      <t>3</t>
    </r>
    <r>
      <rPr>
        <b/>
        <sz val="13"/>
        <rFont val="Calibri"/>
        <family val="2"/>
      </rPr>
      <t>)</t>
    </r>
  </si>
  <si>
    <t>CALCULATED:  Pentanes Plus  - Plant/Gathering Process  PLUS  NGL reported as Crude Oil or Equivalent   PLUS  Total Imports</t>
  </si>
  <si>
    <t>Crude Oil Ultra-Heavy</t>
  </si>
  <si>
    <t xml:space="preserve">Nonupgraded Total </t>
  </si>
  <si>
    <t>Crude Oil</t>
  </si>
  <si>
    <t xml:space="preserve">Alberta Injection and Well Use  </t>
  </si>
  <si>
    <t>Nonupgraded</t>
  </si>
  <si>
    <t>2023</t>
  </si>
  <si>
    <t/>
  </si>
  <si>
    <t xml:space="preserve"> Run Date:  08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</si>
</sst>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,##0.0"/>
    <numFmt numFmtId="166" formatCode="_(* #,##0.0_);_(* \(#,##0.0\);_(* &quot;-&quot;??_);_(@_)"/>
    <numFmt numFmtId="167" formatCode="0.00_)"/>
    <numFmt numFmtId="168" formatCode="0____"/>
    <numFmt numFmtId="169" formatCode="0.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Arial"/>
      <family val="2"/>
    </font>
    <font>
      <b/>
      <i/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20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</font>
    <font>
      <b/>
      <vertAlign val="superscript"/>
      <sz val="13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u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6">
    <xf numFmtId="0" fontId="0" fillId="0" borderId="0"/>
    <xf numFmtId="164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/>
    <xf numFmtId="4" fontId="11" fillId="0" borderId="0">
      <protection locked="0"/>
    </xf>
    <xf numFmtId="167" fontId="12" fillId="0" borderId="0">
      <alignment horizontal="right"/>
    </xf>
    <xf numFmtId="40" fontId="13" fillId="0" borderId="0">
      <alignment horizontal="right"/>
    </xf>
    <xf numFmtId="0" fontId="10" fillId="0" borderId="0"/>
    <xf numFmtId="39" fontId="14" fillId="0" borderId="0"/>
    <xf numFmtId="0" fontId="15" fillId="0" borderId="0">
      <alignment textRotation="90"/>
    </xf>
    <xf numFmtId="168" fontId="16" fillId="0" borderId="0"/>
    <xf numFmtId="39" fontId="17" fillId="0" borderId="0">
      <protection locked="0"/>
    </xf>
    <xf numFmtId="1" fontId="18" fillId="0" borderId="0">
      <alignment horizontal="center"/>
    </xf>
    <xf numFmtId="1" fontId="19" fillId="0" borderId="0">
      <alignment horizontal="centerContinuous"/>
    </xf>
    <xf numFmtId="9" fontId="2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 applyAlignment="1">
      <alignment horizontal="righ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166" fontId="1" fillId="0" borderId="0" xfId="0" applyNumberFormat="1" applyFont="1"/>
    <xf numFmtId="166" fontId="2" fillId="0" borderId="0" xfId="1" applyNumberFormat="1" applyFont="1" applyAlignment="1">
      <alignment horizontal="center"/>
    </xf>
    <xf numFmtId="166" fontId="2" fillId="0" borderId="0" xfId="1" applyNumberFormat="1" applyFont="1" applyBorder="1"/>
    <xf numFmtId="166" fontId="3" fillId="0" borderId="0" xfId="1" applyNumberFormat="1" applyFont="1" applyBorder="1"/>
    <xf numFmtId="166" fontId="1" fillId="0" borderId="0" xfId="1" applyNumberFormat="1" applyFont="1"/>
    <xf numFmtId="166" fontId="1" fillId="0" borderId="0" xfId="1" applyNumberFormat="1" applyFont="1" applyBorder="1"/>
    <xf numFmtId="166" fontId="0" fillId="0" borderId="0" xfId="0" applyNumberFormat="1"/>
    <xf numFmtId="0" fontId="8" fillId="0" borderId="0" xfId="0" applyFont="1" applyAlignment="1">
      <alignment horizontal="right"/>
    </xf>
    <xf numFmtId="164" fontId="0" fillId="0" borderId="0" xfId="0" applyNumberFormat="1"/>
    <xf numFmtId="165" fontId="5" fillId="0" borderId="0" xfId="1" applyNumberFormat="1" applyFont="1" applyFill="1" applyAlignment="1">
      <alignment horizontal="left" vertical="top"/>
    </xf>
    <xf numFmtId="166" fontId="2" fillId="0" borderId="0" xfId="1" applyNumberFormat="1" applyFont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165" fontId="9" fillId="0" borderId="0" xfId="1" applyNumberFormat="1" applyFont="1" applyAlignment="1">
      <alignment horizontal="left" vertical="top"/>
    </xf>
    <xf numFmtId="165" fontId="9" fillId="0" borderId="0" xfId="1" applyNumberFormat="1" applyFont="1" applyFill="1" applyAlignment="1">
      <alignment horizontal="left" vertical="top"/>
    </xf>
    <xf numFmtId="165" fontId="7" fillId="0" borderId="0" xfId="1" quotePrefix="1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3"/>
    </xf>
    <xf numFmtId="0" fontId="0" fillId="0" borderId="2" xfId="0" applyBorder="1"/>
    <xf numFmtId="165" fontId="5" fillId="0" borderId="0" xfId="1" applyNumberFormat="1" applyFont="1" applyFill="1" applyAlignment="1">
      <alignment horizontal="left" indent="3"/>
    </xf>
    <xf numFmtId="0" fontId="0" fillId="0" borderId="0" xfId="0" applyAlignment="1">
      <alignment horizontal="left" indent="9"/>
    </xf>
    <xf numFmtId="0" fontId="4" fillId="0" borderId="0" xfId="0" quotePrefix="1" applyFont="1"/>
    <xf numFmtId="0" fontId="1" fillId="2" borderId="0" xfId="0" applyFont="1" applyFill="1" applyAlignment="1">
      <alignment horizontal="right" vertical="center"/>
    </xf>
    <xf numFmtId="0" fontId="20" fillId="0" borderId="4" xfId="0" applyFont="1" applyBorder="1"/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21" fillId="0" borderId="0" xfId="0" applyFont="1"/>
    <xf numFmtId="0" fontId="0" fillId="0" borderId="1" xfId="0" applyBorder="1"/>
    <xf numFmtId="49" fontId="2" fillId="0" borderId="0" xfId="1" applyNumberFormat="1" applyFont="1"/>
    <xf numFmtId="49" fontId="0" fillId="0" borderId="0" xfId="0" applyNumberFormat="1"/>
    <xf numFmtId="49" fontId="0" fillId="0" borderId="1" xfId="0" applyNumberFormat="1" applyBorder="1"/>
    <xf numFmtId="166" fontId="2" fillId="0" borderId="0" xfId="1" applyNumberFormat="1" applyFont="1"/>
    <xf numFmtId="166" fontId="2" fillId="0" borderId="1" xfId="1" applyNumberFormat="1" applyFont="1" applyBorder="1"/>
    <xf numFmtId="166" fontId="2" fillId="0" borderId="1" xfId="1" applyNumberFormat="1" applyFont="1" applyBorder="1" applyAlignment="1">
      <alignment horizontal="center"/>
    </xf>
    <xf numFmtId="49" fontId="0" fillId="0" borderId="0" xfId="1" applyNumberFormat="1" applyFont="1" applyAlignment="1">
      <alignment horizontal="left"/>
    </xf>
    <xf numFmtId="166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horizontal="right"/>
    </xf>
    <xf numFmtId="0" fontId="22" fillId="0" borderId="4" xfId="0" applyFont="1" applyBorder="1" applyAlignment="1">
      <alignment horizontal="center"/>
    </xf>
    <xf numFmtId="165" fontId="25" fillId="0" borderId="0" xfId="1" quotePrefix="1" applyNumberFormat="1" applyFont="1" applyFill="1" applyBorder="1" applyAlignment="1">
      <alignment horizontal="left"/>
    </xf>
    <xf numFmtId="0" fontId="26" fillId="0" borderId="0" xfId="0" applyFont="1" applyAlignment="1">
      <alignment horizontal="left" vertical="center"/>
    </xf>
    <xf numFmtId="165" fontId="27" fillId="0" borderId="0" xfId="1" applyNumberFormat="1" applyFont="1" applyFill="1" applyBorder="1" applyAlignment="1">
      <alignment horizontal="left" vertical="top"/>
    </xf>
    <xf numFmtId="0" fontId="28" fillId="0" borderId="0" xfId="0" applyFont="1"/>
    <xf numFmtId="0" fontId="28" fillId="0" borderId="0" xfId="0" applyFont="1" applyAlignment="1">
      <alignment horizontal="left" indent="6"/>
    </xf>
    <xf numFmtId="0" fontId="24" fillId="0" borderId="0" xfId="0" applyFont="1" applyAlignment="1">
      <alignment horizontal="left" indent="2"/>
    </xf>
    <xf numFmtId="0" fontId="28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2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5" fontId="29" fillId="0" borderId="0" xfId="1" applyNumberFormat="1" applyFont="1" applyFill="1" applyBorder="1" applyAlignment="1">
      <alignment horizontal="left" vertical="top"/>
    </xf>
    <xf numFmtId="165" fontId="29" fillId="0" borderId="0" xfId="1" applyNumberFormat="1" applyFont="1" applyFill="1" applyBorder="1" applyAlignment="1">
      <alignment horizontal="left" indent="3"/>
    </xf>
    <xf numFmtId="165" fontId="29" fillId="0" borderId="0" xfId="1" applyNumberFormat="1" applyFont="1" applyFill="1" applyBorder="1" applyAlignment="1">
      <alignment horizontal="left" vertical="top" indent="6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vertical="top"/>
    </xf>
    <xf numFmtId="166" fontId="24" fillId="0" borderId="1" xfId="1" applyNumberFormat="1" applyFont="1" applyFill="1" applyBorder="1"/>
    <xf numFmtId="166" fontId="24" fillId="0" borderId="0" xfId="1" applyNumberFormat="1" applyFont="1" applyFill="1" applyBorder="1"/>
    <xf numFmtId="49" fontId="24" fillId="0" borderId="0" xfId="1" applyNumberFormat="1" applyFont="1" applyFill="1" applyBorder="1"/>
    <xf numFmtId="49" fontId="2" fillId="0" borderId="0" xfId="1" applyNumberFormat="1" applyFont="1" applyBorder="1"/>
    <xf numFmtId="49" fontId="0" fillId="0" borderId="2" xfId="0" applyNumberFormat="1" applyBorder="1"/>
    <xf numFmtId="49" fontId="2" fillId="0" borderId="0" xfId="1" applyNumberFormat="1" applyFont="1" applyBorder="1" applyAlignment="1">
      <alignment horizontal="left"/>
    </xf>
    <xf numFmtId="49" fontId="24" fillId="0" borderId="1" xfId="1" applyNumberFormat="1" applyFont="1" applyFill="1" applyBorder="1"/>
    <xf numFmtId="49" fontId="2" fillId="0" borderId="0" xfId="1" applyNumberFormat="1" applyFont="1" applyAlignment="1">
      <alignment horizontal="left"/>
    </xf>
    <xf numFmtId="0" fontId="1" fillId="0" borderId="1" xfId="0" applyFont="1" applyBorder="1"/>
    <xf numFmtId="0" fontId="29" fillId="0" borderId="0" xfId="0" applyFont="1"/>
    <xf numFmtId="164" fontId="2" fillId="0" borderId="0" xfId="1" applyFont="1" applyBorder="1" applyAlignment="1">
      <alignment horizontal="center"/>
    </xf>
    <xf numFmtId="164" fontId="0" fillId="0" borderId="0" xfId="1" applyFont="1" applyBorder="1"/>
    <xf numFmtId="0" fontId="29" fillId="0" borderId="0" xfId="0" applyFont="1" applyAlignment="1">
      <alignment horizontal="left" indent="6"/>
    </xf>
    <xf numFmtId="166" fontId="29" fillId="0" borderId="0" xfId="1" applyNumberFormat="1" applyFont="1" applyFill="1" applyBorder="1" applyAlignment="1">
      <alignment horizontal="center"/>
    </xf>
    <xf numFmtId="166" fontId="29" fillId="0" borderId="0" xfId="1" applyNumberFormat="1" applyFont="1" applyFill="1" applyBorder="1"/>
    <xf numFmtId="164" fontId="29" fillId="0" borderId="0" xfId="1" applyFont="1" applyFill="1" applyBorder="1"/>
    <xf numFmtId="166" fontId="29" fillId="0" borderId="1" xfId="1" applyNumberFormat="1" applyFont="1" applyFill="1" applyBorder="1" applyAlignment="1">
      <alignment horizontal="center"/>
    </xf>
    <xf numFmtId="166" fontId="29" fillId="0" borderId="1" xfId="1" applyNumberFormat="1" applyFont="1" applyFill="1" applyBorder="1"/>
    <xf numFmtId="166" fontId="29" fillId="0" borderId="0" xfId="1" applyNumberFormat="1" applyFont="1" applyFill="1" applyBorder="1" applyAlignment="1">
      <alignment horizontal="right"/>
    </xf>
    <xf numFmtId="166" fontId="29" fillId="0" borderId="0" xfId="1" applyNumberFormat="1" applyFont="1" applyFill="1" applyBorder="1" applyAlignment="1">
      <alignment horizontal="right" vertical="center"/>
    </xf>
    <xf numFmtId="166" fontId="29" fillId="0" borderId="8" xfId="1" applyNumberFormat="1" applyFont="1" applyFill="1" applyBorder="1" applyAlignment="1">
      <alignment horizontal="center"/>
    </xf>
    <xf numFmtId="166" fontId="29" fillId="0" borderId="8" xfId="1" applyNumberFormat="1" applyFont="1" applyFill="1" applyBorder="1"/>
    <xf numFmtId="166" fontId="29" fillId="0" borderId="2" xfId="1" applyNumberFormat="1" applyFont="1" applyFill="1" applyBorder="1" applyAlignment="1">
      <alignment horizontal="center"/>
    </xf>
    <xf numFmtId="166" fontId="29" fillId="0" borderId="2" xfId="1" applyNumberFormat="1" applyFont="1" applyFill="1" applyBorder="1"/>
    <xf numFmtId="166" fontId="5" fillId="0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9" fontId="2" fillId="0" borderId="0" xfId="15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2" fillId="0" borderId="1" xfId="0" applyFont="1" applyBorder="1" applyAlignment="1">
      <alignment horizontal="center"/>
    </xf>
    <xf numFmtId="0" fontId="25" fillId="0" borderId="0" xfId="0" applyFont="1" applyFill="1"/>
    <xf numFmtId="0" fontId="25" fillId="0" borderId="0" xfId="0" applyFont="1" applyFill="1" applyAlignment="1">
      <alignment horizontal="right"/>
    </xf>
    <xf numFmtId="169" fontId="29" fillId="0" borderId="0" xfId="15" applyNumberFormat="1" applyFont="1" applyFill="1" applyBorder="1" applyAlignment="1">
      <alignment horizontal="center"/>
    </xf>
    <xf numFmtId="169" fontId="29" fillId="0" borderId="0" xfId="15" applyNumberFormat="1" applyFont="1" applyFill="1" applyBorder="1"/>
  </cellXfs>
  <cellStyles count="16">
    <cellStyle name="Comma" xfId="1" builtinId="3"/>
    <cellStyle name="Comma 2" xfId="4" xr:uid="{00000000-0005-0000-0000-000001000000}"/>
    <cellStyle name="Comma 3" xfId="2" xr:uid="{00000000-0005-0000-0000-000002000000}"/>
    <cellStyle name="Comma 4" xfId="3" xr:uid="{00000000-0005-0000-0000-000003000000}"/>
    <cellStyle name="FORECAST" xfId="5" xr:uid="{00000000-0005-0000-0000-000004000000}"/>
    <cellStyle name="HEADINGS" xfId="6" xr:uid="{00000000-0005-0000-0000-000005000000}"/>
    <cellStyle name="MACRO" xfId="7" xr:uid="{00000000-0005-0000-0000-000006000000}"/>
    <cellStyle name="Normal" xfId="0" builtinId="0"/>
    <cellStyle name="Normal 2" xfId="8" xr:uid="{00000000-0005-0000-0000-000008000000}"/>
    <cellStyle name="Percent" xfId="15" builtinId="5"/>
    <cellStyle name="PROTECTED" xfId="9" xr:uid="{00000000-0005-0000-0000-00000A000000}"/>
    <cellStyle name="sideways" xfId="10" xr:uid="{00000000-0005-0000-0000-00000B000000}"/>
    <cellStyle name="tons" xfId="11" xr:uid="{00000000-0005-0000-0000-00000C000000}"/>
    <cellStyle name="UNPROTECTED" xfId="12" xr:uid="{00000000-0005-0000-0000-00000D000000}"/>
    <cellStyle name="year" xfId="13" xr:uid="{00000000-0005-0000-0000-00000E000000}"/>
    <cellStyle name="YEARS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1701800</xdr:colOff>
      <xdr:row>3</xdr:row>
      <xdr:rowOff>18051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1701800</xdr:colOff>
      <xdr:row>3</xdr:row>
      <xdr:rowOff>18051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84"/>
  <sheetViews>
    <sheetView zoomScale="90" zoomScaleNormal="90" workbookViewId="0">
      <selection activeCell="B4" sqref="B4"/>
    </sheetView>
  </sheetViews>
  <sheetFormatPr defaultColWidth="9.140625" defaultRowHeight="15"/>
  <cols>
    <col min="1" max="1" width="4" customWidth="1"/>
    <col min="2" max="2" width="43" customWidth="1"/>
    <col min="3" max="3" width="3.85546875" customWidth="1"/>
    <col min="4" max="15" width="14.5703125" customWidth="1"/>
    <col min="16" max="16" width="1.5703125" customWidth="1"/>
    <col min="17" max="17" width="17" customWidth="1"/>
    <col min="18" max="18" width="14.5703125" customWidth="1"/>
    <col min="21" max="21" width="20.28515625" customWidth="1"/>
    <col min="22" max="22" width="14.42578125" bestFit="1" customWidth="1"/>
  </cols>
  <sheetData>
    <row r="1" spans="1:63" s="2" customFormat="1" ht="20.25" customHeight="1"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1:63" s="2" customFormat="1" ht="20.25" customHeight="1">
      <c r="G2" s="31"/>
      <c r="H2" s="30"/>
      <c r="I2" s="46" t="s">
        <v>24</v>
      </c>
      <c r="J2" s="30"/>
      <c r="K2" s="32"/>
      <c r="M2" s="28" t="s">
        <v>37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s="2" customFormat="1" ht="19.5" customHeight="1">
      <c r="G3" s="33"/>
      <c r="H3" s="97" t="s">
        <v>120</v>
      </c>
      <c r="I3" s="97"/>
      <c r="J3" s="97"/>
      <c r="K3" s="34"/>
      <c r="M3" s="2" t="s">
        <v>38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ht="24" customHeight="1">
      <c r="B4" s="47" t="s">
        <v>23</v>
      </c>
      <c r="C4" s="22"/>
      <c r="D4" t="s">
        <v>109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1:63" s="1" customFormat="1" ht="15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3" t="s">
        <v>14</v>
      </c>
    </row>
    <row r="6" spans="1:63" s="1" customFormat="1">
      <c r="B6" s="49" t="s">
        <v>20</v>
      </c>
      <c r="C6" s="20"/>
    </row>
    <row r="7" spans="1:63">
      <c r="A7" s="1"/>
      <c r="B7" s="50" t="s">
        <v>41</v>
      </c>
      <c r="D7" s="43" t="s">
        <v>111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44" t="s">
        <v>15</v>
      </c>
      <c r="R7" s="13"/>
      <c r="S7" s="1"/>
    </row>
    <row r="8" spans="1:63">
      <c r="A8" s="1"/>
      <c r="B8" s="50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8"/>
      <c r="Q8" s="8"/>
    </row>
    <row r="9" spans="1:63">
      <c r="A9" s="1"/>
      <c r="B9" s="50" t="s">
        <v>55</v>
      </c>
      <c r="D9" s="38"/>
    </row>
    <row r="10" spans="1:63">
      <c r="B10" s="56" t="s">
        <v>113</v>
      </c>
      <c r="C10" s="17"/>
      <c r="D10" s="4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</row>
    <row r="11" spans="1:63">
      <c r="B11" s="51" t="s">
        <v>25</v>
      </c>
      <c r="C11" s="17"/>
      <c r="D11" s="43" t="s">
        <v>67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</row>
    <row r="12" spans="1:63">
      <c r="B12" s="51" t="s">
        <v>26</v>
      </c>
      <c r="C12" s="17"/>
      <c r="D12" s="43" t="s">
        <v>68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</row>
    <row r="13" spans="1:63">
      <c r="B13" s="51" t="s">
        <v>27</v>
      </c>
      <c r="C13" s="17"/>
      <c r="D13" s="43" t="s">
        <v>69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</row>
    <row r="14" spans="1:63">
      <c r="B14" s="51" t="s">
        <v>122</v>
      </c>
      <c r="C14" s="17"/>
      <c r="D14" s="39" t="s">
        <v>70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8"/>
      <c r="Q14" s="41"/>
    </row>
    <row r="15" spans="1:63">
      <c r="B15" s="52" t="s">
        <v>114</v>
      </c>
      <c r="C15" s="17"/>
      <c r="D15" s="37" t="s">
        <v>95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8"/>
      <c r="Q15" s="8"/>
    </row>
    <row r="16" spans="1:63">
      <c r="B16" s="53"/>
      <c r="C16" s="17"/>
      <c r="D16" s="38"/>
    </row>
    <row r="17" spans="1:22">
      <c r="B17" s="56" t="s">
        <v>30</v>
      </c>
      <c r="C17" s="18"/>
      <c r="D17" s="68" t="s">
        <v>72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22">
      <c r="B18" s="55"/>
      <c r="D18" s="38"/>
      <c r="U18" s="14"/>
      <c r="V18" s="12"/>
    </row>
    <row r="19" spans="1:22">
      <c r="B19" s="56" t="s">
        <v>47</v>
      </c>
      <c r="C19" s="17"/>
      <c r="D19" s="38"/>
      <c r="U19" s="14"/>
    </row>
    <row r="20" spans="1:22">
      <c r="B20" s="54" t="s">
        <v>126</v>
      </c>
      <c r="C20" s="17"/>
      <c r="D20" s="38"/>
      <c r="U20" s="14"/>
    </row>
    <row r="21" spans="1:22">
      <c r="B21" s="77" t="s">
        <v>59</v>
      </c>
      <c r="C21" s="17"/>
      <c r="D21" s="38" t="s">
        <v>110</v>
      </c>
    </row>
    <row r="22" spans="1:22">
      <c r="B22" s="77" t="s">
        <v>60</v>
      </c>
      <c r="C22" s="17"/>
      <c r="D22" s="38" t="s">
        <v>73</v>
      </c>
    </row>
    <row r="23" spans="1:22">
      <c r="B23" s="77" t="s">
        <v>61</v>
      </c>
      <c r="C23" s="17"/>
      <c r="D23" s="38" t="s">
        <v>74</v>
      </c>
    </row>
    <row r="24" spans="1:22">
      <c r="B24" s="54" t="s">
        <v>123</v>
      </c>
      <c r="C24" s="18"/>
      <c r="D24" s="37" t="s">
        <v>96</v>
      </c>
    </row>
    <row r="25" spans="1:22">
      <c r="B25" s="54" t="s">
        <v>28</v>
      </c>
      <c r="C25" s="18"/>
      <c r="D25" s="39" t="s">
        <v>75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Q25" s="36"/>
    </row>
    <row r="26" spans="1:22">
      <c r="B26" s="56" t="s">
        <v>46</v>
      </c>
      <c r="C26" s="18"/>
      <c r="D26" s="37" t="s">
        <v>76</v>
      </c>
    </row>
    <row r="27" spans="1:22" s="1" customFormat="1">
      <c r="A27"/>
      <c r="B27" s="53"/>
      <c r="C27" s="18"/>
      <c r="D27" s="39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T27"/>
      <c r="U27"/>
    </row>
    <row r="28" spans="1:22">
      <c r="B28" s="50" t="s">
        <v>56</v>
      </c>
      <c r="C28" s="18"/>
      <c r="D28" s="37" t="s">
        <v>77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8"/>
      <c r="Q28" s="8"/>
      <c r="T28" s="1"/>
      <c r="U28" s="1"/>
    </row>
    <row r="29" spans="1:22">
      <c r="B29" s="50"/>
      <c r="C29" s="17"/>
      <c r="D29" s="38"/>
    </row>
    <row r="30" spans="1:22">
      <c r="B30" s="57" t="s">
        <v>57</v>
      </c>
      <c r="C30" s="17"/>
      <c r="D30" s="38"/>
    </row>
    <row r="31" spans="1:22">
      <c r="B31" s="53" t="s">
        <v>49</v>
      </c>
      <c r="C31" s="17"/>
      <c r="D31" s="70" t="s">
        <v>78</v>
      </c>
    </row>
    <row r="32" spans="1:22">
      <c r="B32" s="53" t="s">
        <v>48</v>
      </c>
      <c r="C32" s="18"/>
      <c r="D32" s="70" t="s">
        <v>79</v>
      </c>
    </row>
    <row r="33" spans="2:18">
      <c r="B33" s="53"/>
      <c r="C33" s="18"/>
      <c r="D33" s="38"/>
    </row>
    <row r="34" spans="2:18">
      <c r="B34" s="53" t="s">
        <v>29</v>
      </c>
      <c r="D34" s="38" t="s">
        <v>99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R34" s="13"/>
    </row>
    <row r="35" spans="2:18">
      <c r="B35" s="53" t="s">
        <v>51</v>
      </c>
      <c r="D35" s="38" t="s">
        <v>80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8"/>
      <c r="Q35" s="40"/>
    </row>
    <row r="36" spans="2:18">
      <c r="B36" s="53" t="s">
        <v>52</v>
      </c>
      <c r="D36" s="70" t="s">
        <v>65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2:18">
      <c r="B37" s="53"/>
      <c r="D37" s="38"/>
    </row>
    <row r="38" spans="2:18">
      <c r="B38" s="53" t="s">
        <v>40</v>
      </c>
      <c r="D38" s="37" t="s">
        <v>81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8"/>
      <c r="Q38" s="8"/>
    </row>
    <row r="39" spans="2:18">
      <c r="B39" s="53" t="s">
        <v>35</v>
      </c>
      <c r="C39" s="21"/>
      <c r="D39" s="37" t="s">
        <v>82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</row>
    <row r="40" spans="2:18">
      <c r="B40" s="53"/>
      <c r="D40" s="38"/>
    </row>
    <row r="41" spans="2:18">
      <c r="B41" s="53" t="s">
        <v>42</v>
      </c>
      <c r="C41" s="17"/>
    </row>
    <row r="42" spans="2:18">
      <c r="B42" s="51" t="s">
        <v>102</v>
      </c>
      <c r="C42" s="17"/>
      <c r="D42" s="70" t="s">
        <v>105</v>
      </c>
    </row>
    <row r="43" spans="2:18">
      <c r="B43" s="51" t="s">
        <v>103</v>
      </c>
      <c r="C43" s="17"/>
      <c r="D43" s="70" t="s">
        <v>106</v>
      </c>
    </row>
    <row r="44" spans="2:18">
      <c r="B44" s="51" t="s">
        <v>124</v>
      </c>
      <c r="C44" s="17"/>
      <c r="D44" s="70" t="s">
        <v>107</v>
      </c>
    </row>
    <row r="45" spans="2:18">
      <c r="B45" s="51" t="s">
        <v>104</v>
      </c>
      <c r="C45" s="17"/>
      <c r="D45" s="70" t="s">
        <v>108</v>
      </c>
    </row>
    <row r="46" spans="2:18">
      <c r="B46" s="53" t="s">
        <v>101</v>
      </c>
      <c r="C46" s="17"/>
      <c r="D46" s="37" t="s">
        <v>112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8"/>
      <c r="Q46" s="8"/>
    </row>
    <row r="47" spans="2:18">
      <c r="B47" s="53"/>
      <c r="C47" s="17"/>
      <c r="D47" s="71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6"/>
      <c r="Q47" s="65"/>
    </row>
    <row r="48" spans="2:18">
      <c r="B48" s="58" t="s">
        <v>58</v>
      </c>
      <c r="C48" s="17"/>
      <c r="D48" s="67" t="s">
        <v>121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</row>
    <row r="49" spans="1:19">
      <c r="B49" s="50"/>
      <c r="C49" s="17"/>
      <c r="D49" s="37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8"/>
      <c r="Q49" s="8"/>
    </row>
    <row r="50" spans="1:19">
      <c r="B50" s="57" t="s">
        <v>54</v>
      </c>
      <c r="C50" s="17"/>
      <c r="D50" s="70" t="s">
        <v>66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9">
      <c r="A51" s="1"/>
      <c r="B51" s="50" t="s">
        <v>22</v>
      </c>
      <c r="C51" s="17"/>
      <c r="D51" s="70" t="s">
        <v>83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8"/>
      <c r="R51" s="1"/>
      <c r="S51" s="1"/>
    </row>
    <row r="52" spans="1:19">
      <c r="B52" s="50" t="s">
        <v>17</v>
      </c>
      <c r="C52" s="17"/>
      <c r="D52" s="70" t="s">
        <v>84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8"/>
      <c r="Q52" s="8"/>
    </row>
    <row r="53" spans="1:19">
      <c r="B53" s="50"/>
      <c r="C53" s="17"/>
      <c r="D53" s="7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8"/>
      <c r="Q53" s="8"/>
    </row>
    <row r="54" spans="1:19">
      <c r="B54" s="50" t="s">
        <v>43</v>
      </c>
      <c r="C54" s="17"/>
      <c r="D54" s="72" t="s">
        <v>85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8"/>
      <c r="Q54" s="44" t="s">
        <v>16</v>
      </c>
    </row>
    <row r="55" spans="1:19">
      <c r="B55" s="50" t="s">
        <v>50</v>
      </c>
      <c r="C55" s="17"/>
      <c r="D55" s="72" t="s">
        <v>86</v>
      </c>
    </row>
    <row r="56" spans="1:19" ht="15.75" thickBot="1">
      <c r="B56" s="50"/>
      <c r="C56" s="17"/>
      <c r="D56" s="69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Q56" s="25"/>
    </row>
    <row r="57" spans="1:19" ht="15.75" thickTop="1">
      <c r="B57" s="59" t="s">
        <v>31</v>
      </c>
      <c r="C57" s="17"/>
      <c r="D57" s="37" t="s">
        <v>97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1"/>
      <c r="Q57" s="11"/>
    </row>
    <row r="58" spans="1:19">
      <c r="B58" s="59"/>
      <c r="C58" s="17"/>
      <c r="D58" s="38"/>
    </row>
    <row r="59" spans="1:19" ht="26.25" customHeight="1">
      <c r="B59" s="47" t="s">
        <v>23</v>
      </c>
      <c r="C59" s="2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5" t="s">
        <v>13</v>
      </c>
    </row>
    <row r="60" spans="1:19" s="1" customFormat="1" ht="18" customHeight="1">
      <c r="B60" s="48"/>
      <c r="C60" s="4"/>
      <c r="D60" s="45" t="s">
        <v>1</v>
      </c>
      <c r="E60" s="3" t="s">
        <v>2</v>
      </c>
      <c r="F60" s="3" t="s">
        <v>3</v>
      </c>
      <c r="G60" s="3" t="s">
        <v>4</v>
      </c>
      <c r="H60" s="3" t="s">
        <v>5</v>
      </c>
      <c r="I60" s="3" t="s">
        <v>6</v>
      </c>
      <c r="J60" s="3" t="s">
        <v>7</v>
      </c>
      <c r="K60" s="3" t="s">
        <v>8</v>
      </c>
      <c r="L60" s="3" t="s">
        <v>9</v>
      </c>
      <c r="M60" s="3" t="s">
        <v>10</v>
      </c>
      <c r="N60" s="3" t="s">
        <v>11</v>
      </c>
      <c r="O60" s="3" t="s">
        <v>12</v>
      </c>
      <c r="P60" s="3"/>
      <c r="Q60" s="29"/>
    </row>
    <row r="61" spans="1:19">
      <c r="B61" s="49" t="s">
        <v>21</v>
      </c>
      <c r="C61" s="19"/>
      <c r="D61" s="38"/>
    </row>
    <row r="62" spans="1:19">
      <c r="B62" s="60" t="s">
        <v>18</v>
      </c>
      <c r="C62" s="19"/>
      <c r="D62" s="38"/>
    </row>
    <row r="63" spans="1:19">
      <c r="B63" s="53" t="s">
        <v>125</v>
      </c>
      <c r="C63" s="19"/>
      <c r="D63" s="70" t="s">
        <v>87</v>
      </c>
    </row>
    <row r="64" spans="1:19">
      <c r="B64" s="53" t="s">
        <v>32</v>
      </c>
      <c r="C64" s="19"/>
      <c r="D64" s="70" t="s">
        <v>88</v>
      </c>
    </row>
    <row r="65" spans="2:17">
      <c r="B65" s="53" t="s">
        <v>53</v>
      </c>
      <c r="C65" s="19"/>
      <c r="D65" s="70" t="s">
        <v>89</v>
      </c>
    </row>
    <row r="66" spans="2:17">
      <c r="B66" s="53" t="s">
        <v>39</v>
      </c>
      <c r="C66" s="19"/>
      <c r="D66" s="70" t="s">
        <v>90</v>
      </c>
    </row>
    <row r="67" spans="2:17">
      <c r="B67" s="53" t="s">
        <v>44</v>
      </c>
      <c r="C67" s="17"/>
      <c r="D67" s="70" t="s">
        <v>91</v>
      </c>
    </row>
    <row r="68" spans="2:17">
      <c r="B68" s="53" t="s">
        <v>34</v>
      </c>
      <c r="C68" s="17"/>
      <c r="D68" s="70" t="s">
        <v>92</v>
      </c>
    </row>
    <row r="69" spans="2:17">
      <c r="B69" s="61" t="s">
        <v>33</v>
      </c>
      <c r="C69" s="19"/>
      <c r="D69" s="70" t="s">
        <v>93</v>
      </c>
    </row>
    <row r="70" spans="2:17">
      <c r="B70" s="50" t="s">
        <v>19</v>
      </c>
      <c r="C70" s="19"/>
      <c r="D70" s="37" t="s">
        <v>71</v>
      </c>
    </row>
    <row r="71" spans="2:17">
      <c r="B71" s="60"/>
      <c r="C71" s="19"/>
      <c r="D71" s="38"/>
    </row>
    <row r="72" spans="2:17">
      <c r="B72" s="50" t="s">
        <v>98</v>
      </c>
      <c r="C72" s="19"/>
      <c r="D72" s="72" t="s">
        <v>100</v>
      </c>
    </row>
    <row r="73" spans="2:17">
      <c r="B73" s="55" t="s">
        <v>115</v>
      </c>
      <c r="C73" s="17"/>
      <c r="D73" s="72" t="s">
        <v>94</v>
      </c>
    </row>
    <row r="74" spans="2:17">
      <c r="B74" s="50"/>
      <c r="C74" s="17"/>
      <c r="D74" s="38"/>
    </row>
    <row r="75" spans="2:17">
      <c r="B75" s="60" t="s">
        <v>0</v>
      </c>
      <c r="C75" s="19"/>
      <c r="D75" s="37" t="s">
        <v>63</v>
      </c>
    </row>
    <row r="76" spans="2:17">
      <c r="B76" s="62" t="s">
        <v>45</v>
      </c>
      <c r="C76" s="19"/>
      <c r="D76" s="37" t="s">
        <v>62</v>
      </c>
    </row>
    <row r="77" spans="2:17" ht="15.75" thickBot="1">
      <c r="B77" s="50"/>
      <c r="C77" s="19"/>
      <c r="D77" s="69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Q77" s="25"/>
    </row>
    <row r="78" spans="2:17" ht="15.75" thickTop="1">
      <c r="B78" s="59" t="s">
        <v>36</v>
      </c>
      <c r="C78" s="19"/>
      <c r="D78" s="37" t="s">
        <v>64</v>
      </c>
    </row>
    <row r="79" spans="2:17">
      <c r="B79" s="50"/>
    </row>
    <row r="80" spans="2:17">
      <c r="B80" s="50"/>
    </row>
    <row r="81" spans="2:2">
      <c r="B81" s="63" t="s">
        <v>116</v>
      </c>
    </row>
    <row r="82" spans="2:2">
      <c r="B82" s="64" t="s">
        <v>117</v>
      </c>
    </row>
    <row r="83" spans="2:2">
      <c r="B83" s="60" t="s">
        <v>118</v>
      </c>
    </row>
    <row r="84" spans="2:2">
      <c r="B84" s="60" t="s">
        <v>119</v>
      </c>
    </row>
  </sheetData>
  <mergeCells count="1">
    <mergeCell ref="H3:J3"/>
  </mergeCells>
  <pageMargins left="0.25" right="0.25" top="0.75" bottom="0.75" header="0.3" footer="0.3"/>
  <pageSetup paperSize="5" scale="7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V89"/>
  <sheetViews>
    <sheetView tabSelected="1" zoomScale="80" zoomScaleNormal="80" workbookViewId="0">
      <selection activeCell="T70" sqref="T70"/>
    </sheetView>
  </sheetViews>
  <sheetFormatPr defaultRowHeight="15"/>
  <cols>
    <col min="1" max="1" width="4" customWidth="1"/>
    <col min="2" max="2" width="44.7109375" customWidth="1"/>
    <col min="3" max="3" width="4" customWidth="1"/>
    <col min="4" max="13" width="15.7109375" customWidth="1"/>
    <col min="14" max="14" width="15.85546875" customWidth="1"/>
    <col min="15" max="15" width="15.7109375" customWidth="1"/>
    <col min="16" max="16" width="1.5703125" customWidth="1"/>
    <col min="17" max="17" width="19.42578125" customWidth="1"/>
  </cols>
  <sheetData>
    <row r="1" spans="2:22" s="2" customFormat="1" ht="20.25" customHeight="1">
      <c r="Q1"/>
    </row>
    <row r="2" spans="2:22" s="2" customFormat="1" ht="20.25" customHeight="1">
      <c r="G2" s="31"/>
      <c r="H2" s="30"/>
      <c r="I2" s="46" t="s">
        <v>24</v>
      </c>
      <c r="J2" s="30"/>
      <c r="K2" s="32"/>
      <c r="Q2"/>
    </row>
    <row r="3" spans="2:22" s="2" customFormat="1" ht="19.5" customHeight="1">
      <c r="G3" s="33"/>
      <c r="H3" s="97" t="s">
        <v>120</v>
      </c>
      <c r="I3" s="97"/>
      <c r="J3" s="97"/>
      <c r="K3" s="34"/>
      <c r="Q3"/>
    </row>
    <row r="4" spans="2:22" ht="22.5" customHeight="1">
      <c r="B4" s="47" t="s">
        <v>129</v>
      </c>
      <c r="C4" s="2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2:22" s="1" customFormat="1" ht="18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29" t="s">
        <v>127</v>
      </c>
    </row>
    <row r="6" spans="2:22" s="1" customFormat="1">
      <c r="B6" s="49" t="s">
        <v>20</v>
      </c>
      <c r="C6" s="20"/>
    </row>
    <row r="7" spans="2:22" s="1" customFormat="1">
      <c r="B7" s="50" t="s">
        <v>41</v>
      </c>
      <c r="C7"/>
      <c r="D7" s="16">
        <v>12051728.5</v>
      </c>
      <c r="E7" s="16">
        <v>10608650.9</v>
      </c>
      <c r="F7" s="16">
        <v>10238355.9</v>
      </c>
      <c r="G7" s="16">
        <v>10412171</v>
      </c>
      <c r="H7" s="16">
        <v>10645666.9</v>
      </c>
      <c r="I7" s="16">
        <v>9842986.9000000004</v>
      </c>
      <c r="J7" s="16">
        <v>9119854.5</v>
      </c>
      <c r="K7" s="16">
        <v>9335298.4000000004</v>
      </c>
      <c r="L7" s="16">
        <v>9604204.8000000007</v>
      </c>
      <c r="M7" s="16">
        <v>9536608.9000000004</v>
      </c>
      <c r="N7" s="16">
        <v>9052701.0999999996</v>
      </c>
      <c r="O7" s="16">
        <v>0</v>
      </c>
      <c r="P7" s="8"/>
      <c r="Q7" s="8">
        <v>12051728.5</v>
      </c>
      <c r="V7" s="16"/>
    </row>
    <row r="8" spans="2:22" s="1" customFormat="1">
      <c r="B8" s="50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8"/>
      <c r="Q8" s="8"/>
    </row>
    <row r="9" spans="2:22" s="1" customFormat="1">
      <c r="B9" s="50" t="s">
        <v>55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8"/>
      <c r="Q9" s="8"/>
    </row>
    <row r="10" spans="2:22">
      <c r="B10" s="56" t="s">
        <v>113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8"/>
      <c r="Q10" s="41"/>
    </row>
    <row r="11" spans="2:22">
      <c r="B11" s="77" t="s">
        <v>25</v>
      </c>
      <c r="D11" s="16">
        <v>1422642.3</v>
      </c>
      <c r="E11" s="16">
        <v>1292722.5</v>
      </c>
      <c r="F11" s="16">
        <v>1448136.4</v>
      </c>
      <c r="G11" s="16">
        <v>1420399.5</v>
      </c>
      <c r="H11" s="16">
        <v>1236444.6000000001</v>
      </c>
      <c r="I11" s="16">
        <v>1274163.6000000001</v>
      </c>
      <c r="J11" s="16">
        <v>1431760.6</v>
      </c>
      <c r="K11" s="16">
        <v>1472028.4</v>
      </c>
      <c r="L11" s="16">
        <v>1411903.8</v>
      </c>
      <c r="M11" s="16">
        <v>1483453.8</v>
      </c>
      <c r="N11" s="16">
        <v>1472359.5</v>
      </c>
      <c r="O11" s="16">
        <v>0</v>
      </c>
      <c r="P11" s="8"/>
      <c r="Q11" s="8">
        <v>15366015</v>
      </c>
    </row>
    <row r="12" spans="2:22" s="1" customFormat="1">
      <c r="B12" s="77" t="s">
        <v>26</v>
      </c>
      <c r="C12"/>
      <c r="D12" s="16">
        <v>405802.5</v>
      </c>
      <c r="E12" s="16">
        <v>370187.3</v>
      </c>
      <c r="F12" s="16">
        <v>429038.2</v>
      </c>
      <c r="G12" s="16">
        <v>412100.8</v>
      </c>
      <c r="H12" s="16">
        <v>407995.2</v>
      </c>
      <c r="I12" s="16">
        <v>380033.2</v>
      </c>
      <c r="J12" s="16">
        <v>403573.4</v>
      </c>
      <c r="K12" s="16">
        <v>414903</v>
      </c>
      <c r="L12" s="16">
        <v>390170.7</v>
      </c>
      <c r="M12" s="16">
        <v>393866.9</v>
      </c>
      <c r="N12" s="16">
        <v>372945.7</v>
      </c>
      <c r="O12" s="16">
        <v>0</v>
      </c>
      <c r="P12" s="8"/>
      <c r="Q12" s="8">
        <v>4380616.9000000004</v>
      </c>
    </row>
    <row r="13" spans="2:22">
      <c r="B13" s="77" t="s">
        <v>27</v>
      </c>
      <c r="D13" s="16">
        <v>186049.8</v>
      </c>
      <c r="E13" s="16">
        <v>173539.7</v>
      </c>
      <c r="F13" s="16">
        <v>196655</v>
      </c>
      <c r="G13" s="16">
        <v>183662.4</v>
      </c>
      <c r="H13" s="16">
        <v>180690.5</v>
      </c>
      <c r="I13" s="16">
        <v>167364</v>
      </c>
      <c r="J13" s="16">
        <v>182131.3</v>
      </c>
      <c r="K13" s="16">
        <v>179152.4</v>
      </c>
      <c r="L13" s="16">
        <v>169035.8</v>
      </c>
      <c r="M13" s="16">
        <v>170967.1</v>
      </c>
      <c r="N13" s="16">
        <v>164253.1</v>
      </c>
      <c r="O13" s="16">
        <v>0</v>
      </c>
      <c r="P13" s="8"/>
      <c r="Q13" s="8">
        <v>1953501.1</v>
      </c>
    </row>
    <row r="14" spans="2:22">
      <c r="B14" s="77" t="s">
        <v>122</v>
      </c>
      <c r="D14" s="76">
        <v>528794.6</v>
      </c>
      <c r="E14" s="76">
        <v>489928.9</v>
      </c>
      <c r="F14" s="76">
        <v>533540.30000000005</v>
      </c>
      <c r="G14" s="75">
        <v>519398.40000000002</v>
      </c>
      <c r="H14" s="75">
        <v>527771.80000000005</v>
      </c>
      <c r="I14" s="75">
        <v>497351.3</v>
      </c>
      <c r="J14" s="75">
        <v>522783.8</v>
      </c>
      <c r="K14" s="75">
        <v>521629.2</v>
      </c>
      <c r="L14" s="75">
        <v>516894.5</v>
      </c>
      <c r="M14" s="75">
        <v>552217.69999999995</v>
      </c>
      <c r="N14" s="75">
        <v>543243.6</v>
      </c>
      <c r="O14" s="75">
        <v>0</v>
      </c>
      <c r="P14" s="76"/>
      <c r="Q14" s="76">
        <v>5753554.0999999996</v>
      </c>
    </row>
    <row r="15" spans="2:22" s="1" customFormat="1">
      <c r="B15" s="56" t="s">
        <v>114</v>
      </c>
      <c r="D15" s="16">
        <v>2543289.2000000002</v>
      </c>
      <c r="E15" s="16">
        <v>2326378.4</v>
      </c>
      <c r="F15" s="16">
        <v>2607369.9</v>
      </c>
      <c r="G15" s="16">
        <v>2535561.1</v>
      </c>
      <c r="H15" s="16">
        <v>2352902.1</v>
      </c>
      <c r="I15" s="16">
        <v>2318912.1</v>
      </c>
      <c r="J15" s="16">
        <v>2540249.1</v>
      </c>
      <c r="K15" s="16">
        <v>2587713</v>
      </c>
      <c r="L15" s="16">
        <v>2488004.7999999998</v>
      </c>
      <c r="M15" s="16">
        <v>2600505.5</v>
      </c>
      <c r="N15" s="16">
        <v>2552801.9</v>
      </c>
      <c r="O15" s="16">
        <v>0</v>
      </c>
      <c r="P15" s="8"/>
      <c r="Q15" s="8">
        <v>27453687.100000001</v>
      </c>
    </row>
    <row r="16" spans="2:22" s="1" customFormat="1">
      <c r="B16" s="5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8"/>
      <c r="Q16" s="8"/>
    </row>
    <row r="17" spans="2:17">
      <c r="B17" s="56" t="s">
        <v>30</v>
      </c>
      <c r="D17" s="16">
        <v>344370.3</v>
      </c>
      <c r="E17" s="16">
        <v>313595.7</v>
      </c>
      <c r="F17" s="16">
        <v>345841.1</v>
      </c>
      <c r="G17" s="16">
        <v>324524.3</v>
      </c>
      <c r="H17" s="16">
        <v>345172.8</v>
      </c>
      <c r="I17" s="16">
        <v>346371</v>
      </c>
      <c r="J17" s="16">
        <v>356397.7</v>
      </c>
      <c r="K17" s="16">
        <v>369531.1</v>
      </c>
      <c r="L17" s="16">
        <v>325242.2</v>
      </c>
      <c r="M17" s="16">
        <v>354119.1</v>
      </c>
      <c r="N17" s="16">
        <v>326549.59999999998</v>
      </c>
      <c r="O17" s="16">
        <v>0</v>
      </c>
      <c r="P17" s="8"/>
      <c r="Q17" s="8">
        <v>3751714.9000000004</v>
      </c>
    </row>
    <row r="18" spans="2:17">
      <c r="B18" s="5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8"/>
      <c r="Q18" s="8"/>
    </row>
    <row r="19" spans="2:17">
      <c r="B19" s="56" t="s">
        <v>47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8"/>
      <c r="Q19" s="16"/>
    </row>
    <row r="20" spans="2:17">
      <c r="B20" s="54" t="s">
        <v>126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8"/>
      <c r="Q20" s="8"/>
    </row>
    <row r="21" spans="2:17">
      <c r="B21" s="77" t="s">
        <v>59</v>
      </c>
      <c r="C21" s="18"/>
      <c r="D21" s="16">
        <v>8750623.1999999993</v>
      </c>
      <c r="E21" s="16">
        <v>7921053.4000000004</v>
      </c>
      <c r="F21" s="16">
        <v>8754261.1999999993</v>
      </c>
      <c r="G21" s="16">
        <v>8000311.5</v>
      </c>
      <c r="H21" s="16">
        <v>8309973.5</v>
      </c>
      <c r="I21" s="16">
        <v>8347277</v>
      </c>
      <c r="J21" s="16">
        <v>8761486.0999999996</v>
      </c>
      <c r="K21" s="16">
        <v>8915063.1999999993</v>
      </c>
      <c r="L21" s="16">
        <v>8457306.1999999993</v>
      </c>
      <c r="M21" s="16">
        <v>8859718.0999999996</v>
      </c>
      <c r="N21" s="16">
        <v>8744203</v>
      </c>
      <c r="O21" s="16">
        <v>0</v>
      </c>
      <c r="P21" s="8"/>
      <c r="Q21" s="8">
        <v>93821276.399999991</v>
      </c>
    </row>
    <row r="22" spans="2:17">
      <c r="B22" s="77" t="s">
        <v>60</v>
      </c>
      <c r="C22" s="18"/>
      <c r="D22" s="16">
        <v>7626933.7999999998</v>
      </c>
      <c r="E22" s="16">
        <v>7387393</v>
      </c>
      <c r="F22" s="16">
        <v>8288219.0999999996</v>
      </c>
      <c r="G22" s="16">
        <v>6976673.5</v>
      </c>
      <c r="H22" s="16">
        <v>6781336</v>
      </c>
      <c r="I22" s="16">
        <v>7187759.4000000004</v>
      </c>
      <c r="J22" s="16">
        <v>8652135</v>
      </c>
      <c r="K22" s="16">
        <v>8370467.7999999998</v>
      </c>
      <c r="L22" s="16">
        <v>7941937</v>
      </c>
      <c r="M22" s="16">
        <v>7747017.7999999998</v>
      </c>
      <c r="N22" s="16">
        <v>9273824.9000000004</v>
      </c>
      <c r="O22" s="16">
        <v>0</v>
      </c>
      <c r="P22" s="8"/>
      <c r="Q22" s="8">
        <v>86233697.299999997</v>
      </c>
    </row>
    <row r="23" spans="2:17">
      <c r="B23" s="77" t="s">
        <v>61</v>
      </c>
      <c r="C23" s="17"/>
      <c r="D23" s="16">
        <v>-6537809.9000000004</v>
      </c>
      <c r="E23" s="16">
        <v>-6588769.0999999996</v>
      </c>
      <c r="F23" s="16">
        <v>-7344621.5</v>
      </c>
      <c r="G23" s="16">
        <v>-6365876.5</v>
      </c>
      <c r="H23" s="16">
        <v>-6196710.9000000004</v>
      </c>
      <c r="I23" s="16">
        <v>-6390680.9000000004</v>
      </c>
      <c r="J23" s="16">
        <v>-7815239.7000000002</v>
      </c>
      <c r="K23" s="16">
        <v>-7583414.9000000004</v>
      </c>
      <c r="L23" s="16">
        <v>-5886775.7000000002</v>
      </c>
      <c r="M23" s="16">
        <v>-5963581.7999999998</v>
      </c>
      <c r="N23" s="16">
        <v>-7583438.5999999996</v>
      </c>
      <c r="O23" s="16">
        <v>0</v>
      </c>
      <c r="P23" s="8"/>
      <c r="Q23" s="8">
        <v>-74256919.5</v>
      </c>
    </row>
    <row r="24" spans="2:17">
      <c r="B24" s="54" t="s">
        <v>123</v>
      </c>
      <c r="C24" s="17"/>
      <c r="D24" s="16">
        <v>9839747.0999999996</v>
      </c>
      <c r="E24" s="16">
        <v>8719677.3000000007</v>
      </c>
      <c r="F24" s="16">
        <v>9697858.799999997</v>
      </c>
      <c r="G24" s="16">
        <v>8611108.5</v>
      </c>
      <c r="H24" s="16">
        <v>8894598.5999999996</v>
      </c>
      <c r="I24" s="16">
        <v>9144355.5</v>
      </c>
      <c r="J24" s="16">
        <v>9598381.4000000022</v>
      </c>
      <c r="K24" s="16">
        <v>9702116.0999999996</v>
      </c>
      <c r="L24" s="16">
        <v>10512467.5</v>
      </c>
      <c r="M24" s="16">
        <v>10643154.099999998</v>
      </c>
      <c r="N24" s="16">
        <v>10434589.299999999</v>
      </c>
      <c r="O24" s="16">
        <v>0</v>
      </c>
      <c r="P24" s="8"/>
      <c r="Q24" s="8">
        <v>105798054.19999999</v>
      </c>
    </row>
    <row r="25" spans="2:17">
      <c r="B25" s="54" t="s">
        <v>28</v>
      </c>
      <c r="D25" s="42">
        <v>5688913.4000000004</v>
      </c>
      <c r="E25" s="42">
        <v>5749054.7000000002</v>
      </c>
      <c r="F25" s="42">
        <v>6356097.2000000002</v>
      </c>
      <c r="G25" s="42">
        <v>5352757.5999999996</v>
      </c>
      <c r="H25" s="42">
        <v>5305848.2</v>
      </c>
      <c r="I25" s="42">
        <v>5468245.5999999996</v>
      </c>
      <c r="J25" s="42">
        <v>6727077.9000000004</v>
      </c>
      <c r="K25" s="42">
        <v>6486570.5</v>
      </c>
      <c r="L25" s="42">
        <v>5146369.8</v>
      </c>
      <c r="M25" s="42">
        <v>5223621.3</v>
      </c>
      <c r="N25" s="42">
        <v>6506779.4000000004</v>
      </c>
      <c r="O25" s="42">
        <v>0</v>
      </c>
      <c r="P25" s="8"/>
      <c r="Q25" s="41">
        <v>64011335.599999987</v>
      </c>
    </row>
    <row r="26" spans="2:17">
      <c r="B26" s="56" t="s">
        <v>46</v>
      </c>
      <c r="D26" s="16">
        <v>15528660.5</v>
      </c>
      <c r="E26" s="16">
        <v>14468732</v>
      </c>
      <c r="F26" s="16">
        <v>16053955.999999996</v>
      </c>
      <c r="G26" s="16">
        <v>13963866.1</v>
      </c>
      <c r="H26" s="16">
        <v>14200446.800000001</v>
      </c>
      <c r="I26" s="16">
        <v>14612601.1</v>
      </c>
      <c r="J26" s="16">
        <v>16325459.300000003</v>
      </c>
      <c r="K26" s="16">
        <v>16188686.6</v>
      </c>
      <c r="L26" s="16">
        <v>15658837.300000001</v>
      </c>
      <c r="M26" s="16">
        <v>15866775.399999999</v>
      </c>
      <c r="N26" s="16">
        <v>16941368.699999999</v>
      </c>
      <c r="O26" s="16">
        <v>0</v>
      </c>
      <c r="P26" s="8"/>
      <c r="Q26" s="8">
        <v>169809389.79999998</v>
      </c>
    </row>
    <row r="27" spans="2:17">
      <c r="B27" s="5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8"/>
      <c r="Q27" s="41"/>
    </row>
    <row r="28" spans="2:17">
      <c r="B28" s="50" t="s">
        <v>56</v>
      </c>
      <c r="C28" s="17"/>
      <c r="D28" s="16">
        <v>18416320</v>
      </c>
      <c r="E28" s="16">
        <v>17108706.099999998</v>
      </c>
      <c r="F28" s="16">
        <v>19007166.999999996</v>
      </c>
      <c r="G28" s="16">
        <v>16823951.5</v>
      </c>
      <c r="H28" s="16">
        <v>16898521.699999999</v>
      </c>
      <c r="I28" s="16">
        <v>17277884.199999999</v>
      </c>
      <c r="J28" s="16">
        <v>19222106.100000001</v>
      </c>
      <c r="K28" s="16">
        <v>19145930.700000003</v>
      </c>
      <c r="L28" s="16">
        <v>18472084.300000001</v>
      </c>
      <c r="M28" s="16">
        <v>18821400</v>
      </c>
      <c r="N28" s="16">
        <v>19820720.199999999</v>
      </c>
      <c r="O28" s="16">
        <v>0</v>
      </c>
      <c r="P28" s="8"/>
      <c r="Q28" s="16">
        <v>201014791.79999998</v>
      </c>
    </row>
    <row r="29" spans="2:17">
      <c r="B29" s="5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8"/>
      <c r="Q29" s="8"/>
    </row>
    <row r="30" spans="2:17">
      <c r="B30" s="74" t="s">
        <v>57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8"/>
      <c r="Q30" s="16"/>
    </row>
    <row r="31" spans="2:17">
      <c r="B31" s="55" t="s">
        <v>49</v>
      </c>
      <c r="D31" s="16">
        <v>1105017.8</v>
      </c>
      <c r="E31" s="16">
        <v>1008284.8</v>
      </c>
      <c r="F31" s="16">
        <v>1112139.1000000001</v>
      </c>
      <c r="G31" s="16">
        <v>1085221.6000000001</v>
      </c>
      <c r="H31" s="16">
        <v>906723.5</v>
      </c>
      <c r="I31" s="16">
        <v>980414</v>
      </c>
      <c r="J31" s="16">
        <v>1090268.3999999999</v>
      </c>
      <c r="K31" s="16">
        <v>1135036.2</v>
      </c>
      <c r="L31" s="16">
        <v>1081543.6000000001</v>
      </c>
      <c r="M31" s="16">
        <v>1210430.2</v>
      </c>
      <c r="N31" s="16">
        <v>1206490.3999999999</v>
      </c>
      <c r="O31" s="16">
        <v>0</v>
      </c>
      <c r="P31" s="8"/>
      <c r="Q31" s="8">
        <v>11921569.6</v>
      </c>
    </row>
    <row r="32" spans="2:17">
      <c r="B32" s="55" t="s">
        <v>48</v>
      </c>
      <c r="D32" s="16">
        <v>339290.4</v>
      </c>
      <c r="E32" s="16">
        <v>279995.2</v>
      </c>
      <c r="F32" s="16">
        <v>334806.40000000002</v>
      </c>
      <c r="G32" s="16">
        <v>308109.2</v>
      </c>
      <c r="H32" s="16">
        <v>270798.40000000002</v>
      </c>
      <c r="I32" s="16">
        <v>322839</v>
      </c>
      <c r="J32" s="16">
        <v>367462</v>
      </c>
      <c r="K32" s="16">
        <v>366359.7</v>
      </c>
      <c r="L32" s="16">
        <v>311858</v>
      </c>
      <c r="M32" s="16">
        <v>399114.4</v>
      </c>
      <c r="N32" s="16">
        <v>388058.1</v>
      </c>
      <c r="O32" s="16">
        <v>0</v>
      </c>
      <c r="P32" s="8"/>
      <c r="Q32" s="16">
        <v>3688690.8000000003</v>
      </c>
    </row>
    <row r="33" spans="2:17">
      <c r="B33" s="53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8"/>
      <c r="Q33" s="8"/>
    </row>
    <row r="34" spans="2:17">
      <c r="B34" s="53" t="s">
        <v>29</v>
      </c>
      <c r="C34" s="17"/>
      <c r="D34" s="16">
        <v>12983.6</v>
      </c>
      <c r="E34" s="16">
        <v>10516</v>
      </c>
      <c r="F34" s="16">
        <v>13221.2</v>
      </c>
      <c r="G34" s="16">
        <v>11167.7</v>
      </c>
      <c r="H34" s="16">
        <v>8180.6</v>
      </c>
      <c r="I34" s="16">
        <v>9313.5</v>
      </c>
      <c r="J34" s="16">
        <v>9926.7000000000007</v>
      </c>
      <c r="K34" s="16">
        <v>9542.1</v>
      </c>
      <c r="L34" s="16">
        <v>8071.7</v>
      </c>
      <c r="M34" s="16">
        <v>9301.6</v>
      </c>
      <c r="N34" s="16">
        <v>9211.6</v>
      </c>
      <c r="O34" s="16">
        <v>0</v>
      </c>
      <c r="P34" s="8"/>
      <c r="Q34" s="8">
        <v>111436.30000000002</v>
      </c>
    </row>
    <row r="35" spans="2:17">
      <c r="B35" s="53" t="s">
        <v>51</v>
      </c>
      <c r="C35" s="18"/>
      <c r="D35" s="16">
        <v>7519.7</v>
      </c>
      <c r="E35" s="16">
        <v>8365</v>
      </c>
      <c r="F35" s="16">
        <v>8932.6</v>
      </c>
      <c r="G35" s="16">
        <v>8701.1</v>
      </c>
      <c r="H35" s="16">
        <v>6650</v>
      </c>
      <c r="I35" s="16">
        <v>5828.9</v>
      </c>
      <c r="J35" s="16">
        <v>6956.4</v>
      </c>
      <c r="K35" s="16">
        <v>7014.6</v>
      </c>
      <c r="L35" s="16">
        <v>7517.6</v>
      </c>
      <c r="M35" s="16">
        <v>7639.8</v>
      </c>
      <c r="N35" s="16">
        <v>8288.7000000000007</v>
      </c>
      <c r="O35" s="16">
        <v>0</v>
      </c>
      <c r="P35" s="8"/>
      <c r="Q35" s="8">
        <v>83414.400000000009</v>
      </c>
    </row>
    <row r="36" spans="2:17">
      <c r="B36" s="53" t="s">
        <v>52</v>
      </c>
      <c r="C36" s="17"/>
      <c r="D36" s="16">
        <v>549117.30000000005</v>
      </c>
      <c r="E36" s="16">
        <v>509498.1</v>
      </c>
      <c r="F36" s="16">
        <v>470234.6</v>
      </c>
      <c r="G36" s="16">
        <v>315930.09999999998</v>
      </c>
      <c r="H36" s="16">
        <v>291686</v>
      </c>
      <c r="I36" s="16">
        <v>285224.90000000002</v>
      </c>
      <c r="J36" s="16">
        <v>347971.3</v>
      </c>
      <c r="K36" s="16">
        <v>416137.9</v>
      </c>
      <c r="L36" s="16">
        <v>387475.1</v>
      </c>
      <c r="M36" s="16">
        <v>463556.2</v>
      </c>
      <c r="N36" s="16">
        <v>553541.1</v>
      </c>
      <c r="O36" s="16">
        <v>0</v>
      </c>
      <c r="P36" s="8"/>
      <c r="Q36" s="8">
        <v>4590372.5999999996</v>
      </c>
    </row>
    <row r="37" spans="2:17">
      <c r="B37" s="53"/>
      <c r="C37" s="17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8"/>
      <c r="Q37" s="8"/>
    </row>
    <row r="38" spans="2:17">
      <c r="B38" s="53" t="s">
        <v>40</v>
      </c>
      <c r="C38" s="17"/>
      <c r="D38" s="16">
        <v>278017.59999999998</v>
      </c>
      <c r="E38" s="16">
        <v>249832.7</v>
      </c>
      <c r="F38" s="16">
        <v>272884.2</v>
      </c>
      <c r="G38" s="16">
        <v>264242.90000000002</v>
      </c>
      <c r="H38" s="16">
        <v>236808.9</v>
      </c>
      <c r="I38" s="16">
        <v>239270</v>
      </c>
      <c r="J38" s="16">
        <v>267204.7</v>
      </c>
      <c r="K38" s="16">
        <v>270481.2</v>
      </c>
      <c r="L38" s="16">
        <v>269548.09999999998</v>
      </c>
      <c r="M38" s="16">
        <v>262189.59999999998</v>
      </c>
      <c r="N38" s="16">
        <v>242067.6</v>
      </c>
      <c r="O38" s="16">
        <v>0</v>
      </c>
      <c r="P38" s="8"/>
      <c r="Q38" s="8">
        <v>2852547.5</v>
      </c>
    </row>
    <row r="39" spans="2:17">
      <c r="B39" s="53" t="s">
        <v>35</v>
      </c>
      <c r="C39" s="17"/>
      <c r="D39" s="16">
        <v>22.1</v>
      </c>
      <c r="E39" s="16">
        <v>46.8</v>
      </c>
      <c r="F39" s="16">
        <v>21.5</v>
      </c>
      <c r="G39" s="16">
        <v>19.8</v>
      </c>
      <c r="H39" s="16">
        <v>20.399999999999999</v>
      </c>
      <c r="I39" s="16">
        <v>17.5</v>
      </c>
      <c r="J39" s="16">
        <v>34.799999999999997</v>
      </c>
      <c r="K39" s="16">
        <v>10.6</v>
      </c>
      <c r="L39" s="16">
        <v>21.3</v>
      </c>
      <c r="M39" s="16">
        <v>14.9</v>
      </c>
      <c r="N39" s="16">
        <v>0</v>
      </c>
      <c r="O39" s="16">
        <v>0</v>
      </c>
      <c r="P39" s="8"/>
      <c r="Q39" s="8">
        <v>229.7</v>
      </c>
    </row>
    <row r="40" spans="2:17">
      <c r="B40" s="53"/>
      <c r="C40" s="17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8"/>
      <c r="Q40" s="8"/>
    </row>
    <row r="41" spans="2:17">
      <c r="B41" s="53" t="s">
        <v>42</v>
      </c>
      <c r="C41" s="17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8"/>
      <c r="Q41" s="8"/>
    </row>
    <row r="42" spans="2:17">
      <c r="B42" s="51" t="s">
        <v>102</v>
      </c>
      <c r="C42" s="18"/>
      <c r="D42" s="78">
        <f>426238+750237.1</f>
        <v>1176475.1000000001</v>
      </c>
      <c r="E42" s="78">
        <f>401024+676020.2</f>
        <v>1077044.2</v>
      </c>
      <c r="F42" s="78">
        <f>462176.1+737362</f>
        <v>1199538.1000000001</v>
      </c>
      <c r="G42" s="78">
        <f>457553.1+712303.8</f>
        <v>1169856.8999999999</v>
      </c>
      <c r="H42" s="78">
        <f>416776.5+708874.9</f>
        <v>1125651.3999999999</v>
      </c>
      <c r="I42" s="78">
        <f>398306+664128.6</f>
        <v>1062434.6000000001</v>
      </c>
      <c r="J42" s="78">
        <f>392067.2+600644.4</f>
        <v>992711.60000000009</v>
      </c>
      <c r="K42" s="78">
        <f>448523.2+502084.9</f>
        <v>950608.10000000009</v>
      </c>
      <c r="L42" s="78">
        <f>418864.6+531176.7</f>
        <v>950041.29999999993</v>
      </c>
      <c r="M42" s="78">
        <f>474323.8+696834</f>
        <v>1171157.8</v>
      </c>
      <c r="N42" s="78">
        <f>493831.2+675539.1</f>
        <v>1169370.3</v>
      </c>
      <c r="O42" s="78">
        <v>0</v>
      </c>
      <c r="P42" s="79"/>
      <c r="Q42" s="79">
        <f t="shared" ref="Q42:Q46" si="0">SUM(D42:O42)</f>
        <v>12044889.4</v>
      </c>
    </row>
    <row r="43" spans="2:17">
      <c r="B43" s="51" t="s">
        <v>103</v>
      </c>
      <c r="C43" s="18"/>
      <c r="D43" s="78">
        <v>426238</v>
      </c>
      <c r="E43" s="78">
        <v>401024</v>
      </c>
      <c r="F43" s="78">
        <v>462176.1</v>
      </c>
      <c r="G43" s="78">
        <v>457553.1</v>
      </c>
      <c r="H43" s="78">
        <v>416776.5</v>
      </c>
      <c r="I43" s="78">
        <v>398306</v>
      </c>
      <c r="J43" s="78">
        <v>392067.2</v>
      </c>
      <c r="K43" s="78">
        <v>448523.2</v>
      </c>
      <c r="L43" s="78">
        <v>418760.8</v>
      </c>
      <c r="M43" s="78">
        <v>474143.7</v>
      </c>
      <c r="N43" s="78">
        <v>491988.3</v>
      </c>
      <c r="O43" s="78">
        <v>0</v>
      </c>
      <c r="P43" s="79"/>
      <c r="Q43" s="79">
        <f t="shared" si="0"/>
        <v>4787556.9000000004</v>
      </c>
    </row>
    <row r="44" spans="2:17">
      <c r="B44" s="51" t="s">
        <v>124</v>
      </c>
      <c r="C44" s="18"/>
      <c r="D44" s="78">
        <v>819751.5</v>
      </c>
      <c r="E44" s="78">
        <v>751511.2</v>
      </c>
      <c r="F44" s="78">
        <v>834580.1</v>
      </c>
      <c r="G44" s="78">
        <v>828365.9</v>
      </c>
      <c r="H44" s="78">
        <v>872414.8</v>
      </c>
      <c r="I44" s="78">
        <v>797641.8</v>
      </c>
      <c r="J44" s="78">
        <v>832981.1</v>
      </c>
      <c r="K44" s="78">
        <v>818342.2</v>
      </c>
      <c r="L44" s="78">
        <v>779197.4</v>
      </c>
      <c r="M44" s="78">
        <v>812931.3</v>
      </c>
      <c r="N44" s="78">
        <v>830143.9</v>
      </c>
      <c r="O44" s="78">
        <v>0</v>
      </c>
      <c r="P44" s="79"/>
      <c r="Q44" s="79">
        <f t="shared" si="0"/>
        <v>8977861.1999999993</v>
      </c>
    </row>
    <row r="45" spans="2:17">
      <c r="B45" s="51" t="s">
        <v>104</v>
      </c>
      <c r="C45" s="17"/>
      <c r="D45" s="80">
        <v>252200.6</v>
      </c>
      <c r="E45" s="80">
        <v>203076.6</v>
      </c>
      <c r="F45" s="80">
        <v>260589.4</v>
      </c>
      <c r="G45" s="80">
        <v>183779.4</v>
      </c>
      <c r="H45" s="80">
        <v>222139.2</v>
      </c>
      <c r="I45" s="80">
        <v>277212.3</v>
      </c>
      <c r="J45" s="80">
        <v>290731.09999999998</v>
      </c>
      <c r="K45" s="80">
        <v>304011.40000000002</v>
      </c>
      <c r="L45" s="80">
        <v>273352.09999999998</v>
      </c>
      <c r="M45" s="80">
        <v>264080.8</v>
      </c>
      <c r="N45" s="80">
        <v>253587.20000000001</v>
      </c>
      <c r="O45" s="80">
        <v>0</v>
      </c>
      <c r="P45" s="80"/>
      <c r="Q45" s="80">
        <f t="shared" si="0"/>
        <v>2784760.1</v>
      </c>
    </row>
    <row r="46" spans="2:17">
      <c r="B46" s="53" t="s">
        <v>101</v>
      </c>
      <c r="C46" s="17"/>
      <c r="D46" s="89">
        <f t="shared" ref="D46:N46" si="1">SUM(D42:D45)</f>
        <v>2674665.2000000002</v>
      </c>
      <c r="E46" s="89">
        <f t="shared" si="1"/>
        <v>2432656</v>
      </c>
      <c r="F46" s="89">
        <f t="shared" si="1"/>
        <v>2756883.7</v>
      </c>
      <c r="G46" s="89">
        <f t="shared" si="1"/>
        <v>2639555.2999999998</v>
      </c>
      <c r="H46" s="89">
        <f t="shared" si="1"/>
        <v>2636981.9000000004</v>
      </c>
      <c r="I46" s="89">
        <f t="shared" si="1"/>
        <v>2535594.7000000002</v>
      </c>
      <c r="J46" s="89">
        <f t="shared" si="1"/>
        <v>2508491</v>
      </c>
      <c r="K46" s="89">
        <f t="shared" si="1"/>
        <v>2521484.9</v>
      </c>
      <c r="L46" s="89">
        <f t="shared" si="1"/>
        <v>2421351.6</v>
      </c>
      <c r="M46" s="89">
        <f t="shared" si="1"/>
        <v>2722313.5999999996</v>
      </c>
      <c r="N46" s="89">
        <f t="shared" si="1"/>
        <v>2745089.7</v>
      </c>
      <c r="O46" s="78">
        <v>0</v>
      </c>
      <c r="P46" s="79"/>
      <c r="Q46" s="79">
        <f t="shared" si="0"/>
        <v>28595067.599999998</v>
      </c>
    </row>
    <row r="47" spans="2:17">
      <c r="B47" s="50"/>
      <c r="C47" s="1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9"/>
      <c r="Q47" s="79"/>
    </row>
    <row r="48" spans="2:17">
      <c r="B48" s="50" t="s">
        <v>58</v>
      </c>
      <c r="D48" s="89">
        <f t="shared" ref="D48:N48" si="2">D31+D32+D34+D35+D36+D38+D39+D46</f>
        <v>4966633.7000000011</v>
      </c>
      <c r="E48" s="89">
        <f t="shared" si="2"/>
        <v>4499194.5999999996</v>
      </c>
      <c r="F48" s="89">
        <f t="shared" si="2"/>
        <v>4969123.3000000007</v>
      </c>
      <c r="G48" s="89">
        <f t="shared" si="2"/>
        <v>4632947.7</v>
      </c>
      <c r="H48" s="89">
        <f t="shared" si="2"/>
        <v>4357849.7</v>
      </c>
      <c r="I48" s="89">
        <f t="shared" si="2"/>
        <v>4378502.5</v>
      </c>
      <c r="J48" s="89">
        <f t="shared" si="2"/>
        <v>4598315.3</v>
      </c>
      <c r="K48" s="89">
        <f t="shared" si="2"/>
        <v>4726067.2000000002</v>
      </c>
      <c r="L48" s="89">
        <f t="shared" si="2"/>
        <v>4487387</v>
      </c>
      <c r="M48" s="89">
        <f t="shared" si="2"/>
        <v>5074560.3</v>
      </c>
      <c r="N48" s="89">
        <f t="shared" si="2"/>
        <v>5152747.2</v>
      </c>
      <c r="O48" s="78">
        <v>0</v>
      </c>
      <c r="P48" s="79"/>
      <c r="Q48" s="79">
        <f>SUM(D48:O48)</f>
        <v>51843328.5</v>
      </c>
    </row>
    <row r="49" spans="2:17">
      <c r="B49" s="5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79"/>
      <c r="Q49" s="82"/>
    </row>
    <row r="50" spans="2:17">
      <c r="B50" s="57" t="s">
        <v>54</v>
      </c>
      <c r="D50" s="78">
        <v>206336.1</v>
      </c>
      <c r="E50" s="78">
        <v>190509.1</v>
      </c>
      <c r="F50" s="78">
        <v>216507</v>
      </c>
      <c r="G50" s="78">
        <v>190389.5</v>
      </c>
      <c r="H50" s="78">
        <v>190088.2</v>
      </c>
      <c r="I50" s="78">
        <v>200935.8</v>
      </c>
      <c r="J50" s="78">
        <v>213838.8</v>
      </c>
      <c r="K50" s="78">
        <v>212218.2</v>
      </c>
      <c r="L50" s="78">
        <v>233762.9</v>
      </c>
      <c r="M50" s="78">
        <v>247240.3</v>
      </c>
      <c r="N50" s="78">
        <v>245436.2</v>
      </c>
      <c r="O50" s="78">
        <v>0</v>
      </c>
      <c r="P50" s="79"/>
      <c r="Q50" s="79">
        <f t="shared" ref="Q50:Q52" si="3">SUM(D50:O50)</f>
        <v>2347262.1</v>
      </c>
    </row>
    <row r="51" spans="2:17">
      <c r="B51" s="50" t="s">
        <v>22</v>
      </c>
      <c r="D51" s="78">
        <v>81141.399999999994</v>
      </c>
      <c r="E51" s="78">
        <v>91399.4</v>
      </c>
      <c r="F51" s="78">
        <v>111325.1</v>
      </c>
      <c r="G51" s="78">
        <v>98943.6</v>
      </c>
      <c r="H51" s="78">
        <v>103284.6</v>
      </c>
      <c r="I51" s="78">
        <v>90043</v>
      </c>
      <c r="J51" s="78">
        <v>96036.4</v>
      </c>
      <c r="K51" s="78">
        <v>104432.5</v>
      </c>
      <c r="L51" s="78">
        <v>96851.7</v>
      </c>
      <c r="M51" s="78">
        <v>88711.3</v>
      </c>
      <c r="N51" s="78">
        <v>94108.5</v>
      </c>
      <c r="O51" s="78">
        <v>0</v>
      </c>
      <c r="P51" s="79"/>
      <c r="Q51" s="79">
        <f t="shared" si="3"/>
        <v>1056277.5</v>
      </c>
    </row>
    <row r="52" spans="2:17">
      <c r="B52" s="50" t="s">
        <v>17</v>
      </c>
      <c r="D52" s="78">
        <v>323828.09999999998</v>
      </c>
      <c r="E52" s="78">
        <v>292994</v>
      </c>
      <c r="F52" s="78">
        <v>323337.3</v>
      </c>
      <c r="G52" s="78">
        <v>310960.2</v>
      </c>
      <c r="H52" s="78">
        <v>276690.7</v>
      </c>
      <c r="I52" s="78">
        <v>287344.40000000002</v>
      </c>
      <c r="J52" s="78">
        <v>312824.8</v>
      </c>
      <c r="K52" s="78">
        <v>320066.40000000002</v>
      </c>
      <c r="L52" s="78">
        <v>305352.09999999998</v>
      </c>
      <c r="M52" s="78">
        <v>344263</v>
      </c>
      <c r="N52" s="78">
        <v>337761.6</v>
      </c>
      <c r="O52" s="78">
        <v>0</v>
      </c>
      <c r="P52" s="78"/>
      <c r="Q52" s="78">
        <f t="shared" si="3"/>
        <v>3435422.5999999996</v>
      </c>
    </row>
    <row r="53" spans="2:17" ht="14.25" customHeight="1">
      <c r="B53" s="50"/>
      <c r="C53" s="22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9"/>
    </row>
    <row r="54" spans="2:17" s="1" customFormat="1" ht="15" customHeight="1">
      <c r="B54" s="50" t="s">
        <v>43</v>
      </c>
      <c r="C54" s="4"/>
      <c r="D54" s="83">
        <v>10608650.9</v>
      </c>
      <c r="E54" s="83">
        <v>10238355.9</v>
      </c>
      <c r="F54" s="83">
        <v>10412171</v>
      </c>
      <c r="G54" s="83">
        <v>10645827.800000001</v>
      </c>
      <c r="H54" s="83">
        <v>9824214</v>
      </c>
      <c r="I54" s="83">
        <v>9120163.5</v>
      </c>
      <c r="J54" s="83">
        <v>9335298.4000000004</v>
      </c>
      <c r="K54" s="83">
        <v>9604206.8000000007</v>
      </c>
      <c r="L54" s="83">
        <v>9537074.9000000004</v>
      </c>
      <c r="M54" s="83">
        <v>9821292.5</v>
      </c>
      <c r="N54" s="83">
        <v>9714933.5999999996</v>
      </c>
      <c r="O54" s="83">
        <v>0</v>
      </c>
      <c r="P54" s="83"/>
      <c r="Q54" s="84">
        <v>9714933.5999999996</v>
      </c>
    </row>
    <row r="55" spans="2:17">
      <c r="B55" s="50" t="s">
        <v>50</v>
      </c>
      <c r="D55" s="78">
        <v>-1178697.3</v>
      </c>
      <c r="E55" s="78">
        <v>-47549.599999999999</v>
      </c>
      <c r="F55" s="78">
        <v>-44608.7</v>
      </c>
      <c r="G55" s="78">
        <v>-74222.3</v>
      </c>
      <c r="H55" s="78">
        <v>6376.2</v>
      </c>
      <c r="I55" s="78">
        <v>-140687.70000000001</v>
      </c>
      <c r="J55" s="78">
        <v>-39545.4</v>
      </c>
      <c r="K55" s="78">
        <v>-10721.7</v>
      </c>
      <c r="L55" s="78">
        <v>-110896.2</v>
      </c>
      <c r="M55" s="78">
        <v>-121044.3</v>
      </c>
      <c r="N55" s="78">
        <v>-107598.9</v>
      </c>
      <c r="O55" s="78">
        <v>0</v>
      </c>
      <c r="P55" s="79"/>
      <c r="Q55" s="79">
        <f>SUM(D55:O55)</f>
        <v>-1869195.9</v>
      </c>
    </row>
    <row r="56" spans="2:17" ht="15.75" thickBot="1">
      <c r="B56" s="50"/>
      <c r="C56" s="18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6"/>
      <c r="Q56" s="86"/>
    </row>
    <row r="57" spans="2:17" ht="15.75" thickTop="1">
      <c r="B57" s="59" t="s">
        <v>31</v>
      </c>
      <c r="D57" s="89">
        <f t="shared" ref="D57:N57" si="4">D7-D54+(D28+D48)-(D50+D51+D52)+D55</f>
        <v>23036028.400000002</v>
      </c>
      <c r="E57" s="89">
        <f t="shared" si="4"/>
        <v>21355743.599999994</v>
      </c>
      <c r="F57" s="89">
        <f t="shared" si="4"/>
        <v>23106697.099999998</v>
      </c>
      <c r="G57" s="89">
        <f t="shared" si="4"/>
        <v>20548726.799999997</v>
      </c>
      <c r="H57" s="89">
        <f t="shared" si="4"/>
        <v>21514136.999999996</v>
      </c>
      <c r="I57" s="89">
        <f t="shared" si="4"/>
        <v>21660199.200000003</v>
      </c>
      <c r="J57" s="89">
        <f t="shared" si="4"/>
        <v>22942732.100000001</v>
      </c>
      <c r="K57" s="89">
        <f t="shared" si="4"/>
        <v>22955650.699999999</v>
      </c>
      <c r="L57" s="89">
        <f t="shared" si="4"/>
        <v>22279738.300000004</v>
      </c>
      <c r="M57" s="89">
        <f t="shared" si="4"/>
        <v>22810017.800000001</v>
      </c>
      <c r="N57" s="89">
        <f t="shared" si="4"/>
        <v>23526329.699999999</v>
      </c>
      <c r="O57" s="78">
        <v>0</v>
      </c>
      <c r="P57" s="79"/>
      <c r="Q57" s="79">
        <f>SUM(D57:O57)</f>
        <v>245736000.69999999</v>
      </c>
    </row>
    <row r="58" spans="2:17">
      <c r="B58" s="5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1"/>
      <c r="Q58" s="91"/>
    </row>
    <row r="59" spans="2:17" s="1" customFormat="1" ht="18" customHeight="1">
      <c r="B59" s="47" t="s">
        <v>129</v>
      </c>
      <c r="C59" s="4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6" t="s">
        <v>13</v>
      </c>
    </row>
    <row r="60" spans="2:17" ht="15.75">
      <c r="B60" s="48"/>
      <c r="D60" s="92" t="s">
        <v>1</v>
      </c>
      <c r="E60" s="92" t="s">
        <v>2</v>
      </c>
      <c r="F60" s="92" t="s">
        <v>3</v>
      </c>
      <c r="G60" s="92" t="s">
        <v>4</v>
      </c>
      <c r="H60" s="92" t="s">
        <v>5</v>
      </c>
      <c r="I60" s="92" t="s">
        <v>6</v>
      </c>
      <c r="J60" s="92" t="s">
        <v>7</v>
      </c>
      <c r="K60" s="92" t="s">
        <v>8</v>
      </c>
      <c r="L60" s="92" t="s">
        <v>9</v>
      </c>
      <c r="M60" s="92" t="s">
        <v>10</v>
      </c>
      <c r="N60" s="92" t="s">
        <v>11</v>
      </c>
      <c r="O60" s="92" t="s">
        <v>12</v>
      </c>
      <c r="P60" s="91"/>
      <c r="Q60" s="96" t="s">
        <v>127</v>
      </c>
    </row>
    <row r="61" spans="2:17" s="1" customFormat="1">
      <c r="B61" s="49" t="s">
        <v>21</v>
      </c>
      <c r="C61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1"/>
      <c r="Q61" s="91"/>
    </row>
    <row r="62" spans="2:17" s="1" customFormat="1">
      <c r="B62" s="60" t="s">
        <v>18</v>
      </c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1"/>
      <c r="Q62" s="91"/>
    </row>
    <row r="63" spans="2:17" s="1" customFormat="1">
      <c r="B63" s="53" t="s">
        <v>125</v>
      </c>
      <c r="D63" s="90">
        <v>17016.600000000002</v>
      </c>
      <c r="E63" s="90">
        <v>39577</v>
      </c>
      <c r="F63" s="90">
        <v>20585</v>
      </c>
      <c r="G63" s="90">
        <v>949.80000000000007</v>
      </c>
      <c r="H63" s="90">
        <v>493.9</v>
      </c>
      <c r="I63" s="90">
        <v>1281.5999999999999</v>
      </c>
      <c r="J63" s="90">
        <v>1053.9000000000001</v>
      </c>
      <c r="K63" s="90">
        <v>1215.4000000000001</v>
      </c>
      <c r="L63" s="90">
        <v>1555.5</v>
      </c>
      <c r="M63" s="90">
        <v>1775.8</v>
      </c>
      <c r="N63" s="90">
        <v>1566.4</v>
      </c>
      <c r="O63" s="90">
        <v>0</v>
      </c>
      <c r="P63" s="91"/>
      <c r="Q63" s="91">
        <v>87070.9</v>
      </c>
    </row>
    <row r="64" spans="2:17">
      <c r="B64" s="53" t="s">
        <v>32</v>
      </c>
      <c r="D64" s="90">
        <v>2411935.1</v>
      </c>
      <c r="E64" s="90">
        <v>2187420.7999999998</v>
      </c>
      <c r="F64" s="90">
        <v>2415398.2000000002</v>
      </c>
      <c r="G64" s="90">
        <v>1992844.4</v>
      </c>
      <c r="H64" s="90">
        <v>2047753.8</v>
      </c>
      <c r="I64" s="90">
        <v>2308502.2999999998</v>
      </c>
      <c r="J64" s="90">
        <v>2490874.7000000002</v>
      </c>
      <c r="K64" s="90">
        <v>2467419.7000000002</v>
      </c>
      <c r="L64" s="90">
        <v>2206891.7000000002</v>
      </c>
      <c r="M64" s="90">
        <v>2112585</v>
      </c>
      <c r="N64" s="90">
        <v>2291610.5</v>
      </c>
      <c r="O64" s="90">
        <v>0</v>
      </c>
      <c r="P64" s="91"/>
      <c r="Q64" s="91">
        <v>24933236.199999999</v>
      </c>
    </row>
    <row r="65" spans="2:17">
      <c r="B65" s="53" t="s">
        <v>53</v>
      </c>
      <c r="D65" s="90">
        <v>9684.6</v>
      </c>
      <c r="E65" s="90">
        <v>11162</v>
      </c>
      <c r="F65" s="90">
        <v>11588.7</v>
      </c>
      <c r="G65" s="90">
        <v>10620.1</v>
      </c>
      <c r="H65" s="90">
        <v>8753.6</v>
      </c>
      <c r="I65" s="90">
        <v>8387.7000000000007</v>
      </c>
      <c r="J65" s="90">
        <v>9481.1</v>
      </c>
      <c r="K65" s="90">
        <v>9788</v>
      </c>
      <c r="L65" s="90">
        <v>13368.2</v>
      </c>
      <c r="M65" s="90">
        <v>9476.9</v>
      </c>
      <c r="N65" s="90">
        <v>12831.3</v>
      </c>
      <c r="O65" s="90">
        <v>0</v>
      </c>
      <c r="P65" s="91"/>
      <c r="Q65" s="91">
        <v>115142.2</v>
      </c>
    </row>
    <row r="66" spans="2:17">
      <c r="B66" s="53" t="s">
        <v>39</v>
      </c>
      <c r="D66" s="90">
        <v>7600.5</v>
      </c>
      <c r="E66" s="90">
        <v>26572.5</v>
      </c>
      <c r="F66" s="90">
        <v>22641.599999999999</v>
      </c>
      <c r="G66" s="90">
        <v>24431</v>
      </c>
      <c r="H66" s="90">
        <v>32438.5</v>
      </c>
      <c r="I66" s="90">
        <v>12644.2</v>
      </c>
      <c r="J66" s="90">
        <v>24201.200000000001</v>
      </c>
      <c r="K66" s="90">
        <v>28391.4</v>
      </c>
      <c r="L66" s="90">
        <v>6724.8</v>
      </c>
      <c r="M66" s="90">
        <v>11903.9</v>
      </c>
      <c r="N66" s="90">
        <v>33867.9</v>
      </c>
      <c r="O66" s="90">
        <v>0</v>
      </c>
      <c r="P66" s="91"/>
      <c r="Q66" s="91">
        <v>231417.49999999997</v>
      </c>
    </row>
    <row r="67" spans="2:17" s="1" customFormat="1">
      <c r="B67" s="53" t="s">
        <v>44</v>
      </c>
      <c r="C67" s="24"/>
      <c r="D67" s="90">
        <v>0</v>
      </c>
      <c r="E67" s="90">
        <v>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3.2</v>
      </c>
      <c r="N67" s="90">
        <v>83.5</v>
      </c>
      <c r="O67" s="90">
        <v>0</v>
      </c>
      <c r="P67" s="91"/>
      <c r="Q67" s="93">
        <v>86.7</v>
      </c>
    </row>
    <row r="68" spans="2:17" s="1" customFormat="1">
      <c r="B68" s="53" t="s">
        <v>34</v>
      </c>
      <c r="C68" s="24"/>
      <c r="D68" s="90">
        <v>3865</v>
      </c>
      <c r="E68" s="90">
        <v>-10608.4</v>
      </c>
      <c r="F68" s="90">
        <v>-29376.799999999999</v>
      </c>
      <c r="G68" s="90">
        <v>-20376.400000000001</v>
      </c>
      <c r="H68" s="90">
        <v>-34365.599999999999</v>
      </c>
      <c r="I68" s="90">
        <v>-32436.2</v>
      </c>
      <c r="J68" s="90">
        <v>-34757.599999999999</v>
      </c>
      <c r="K68" s="90">
        <v>-27871.200000000001</v>
      </c>
      <c r="L68" s="90">
        <v>-29857.599999999999</v>
      </c>
      <c r="M68" s="90">
        <v>-25699.4</v>
      </c>
      <c r="N68" s="90">
        <v>-9683</v>
      </c>
      <c r="O68" s="90">
        <v>0</v>
      </c>
      <c r="P68" s="91"/>
      <c r="Q68" s="90">
        <v>-251167.2</v>
      </c>
    </row>
    <row r="69" spans="2:17">
      <c r="B69" s="61" t="s">
        <v>33</v>
      </c>
      <c r="C69" s="19"/>
      <c r="D69" s="90">
        <v>292663.5</v>
      </c>
      <c r="E69" s="90">
        <v>320654.2</v>
      </c>
      <c r="F69" s="90">
        <v>354683.2</v>
      </c>
      <c r="G69" s="90">
        <v>370323.1</v>
      </c>
      <c r="H69" s="90">
        <v>371791.1</v>
      </c>
      <c r="I69" s="90">
        <v>246328</v>
      </c>
      <c r="J69" s="90">
        <v>354147.1</v>
      </c>
      <c r="K69" s="90">
        <v>388788.1</v>
      </c>
      <c r="L69" s="90">
        <v>265731.8</v>
      </c>
      <c r="M69" s="90">
        <v>377260.3</v>
      </c>
      <c r="N69" s="90">
        <v>245902.2</v>
      </c>
      <c r="O69" s="90">
        <v>0</v>
      </c>
      <c r="P69" s="91"/>
      <c r="Q69" s="91">
        <v>3588272.6</v>
      </c>
    </row>
    <row r="70" spans="2:17">
      <c r="B70" s="50" t="s">
        <v>19</v>
      </c>
      <c r="C70" s="19"/>
      <c r="D70" s="90">
        <v>2742765.3000000003</v>
      </c>
      <c r="E70" s="90">
        <v>2574778.1</v>
      </c>
      <c r="F70" s="90">
        <v>2795519.9000000008</v>
      </c>
      <c r="G70" s="90">
        <v>2378792</v>
      </c>
      <c r="H70" s="90">
        <v>2426865.2999999998</v>
      </c>
      <c r="I70" s="90">
        <v>2544707.6</v>
      </c>
      <c r="J70" s="90">
        <v>2845000.4000000004</v>
      </c>
      <c r="K70" s="90">
        <v>2867731.4</v>
      </c>
      <c r="L70" s="90">
        <v>2464414.4</v>
      </c>
      <c r="M70" s="90">
        <v>2487305.6999999997</v>
      </c>
      <c r="N70" s="90">
        <v>2576178.7999999998</v>
      </c>
      <c r="O70" s="90">
        <v>0</v>
      </c>
      <c r="P70" s="91"/>
      <c r="Q70" s="91">
        <v>28704058.899999999</v>
      </c>
    </row>
    <row r="71" spans="2:17">
      <c r="B71" s="60"/>
      <c r="C71" s="27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1"/>
      <c r="Q71" s="91"/>
    </row>
    <row r="72" spans="2:17">
      <c r="B72" s="50" t="s">
        <v>98</v>
      </c>
      <c r="C72" s="19"/>
      <c r="D72" s="78">
        <v>19556595.600000001</v>
      </c>
      <c r="E72" s="78">
        <v>17781198</v>
      </c>
      <c r="F72" s="78">
        <v>19393084.300000001</v>
      </c>
      <c r="G72" s="78">
        <v>17565594.699999999</v>
      </c>
      <c r="H72" s="78">
        <v>18365699.199999999</v>
      </c>
      <c r="I72" s="78">
        <v>18557954.800000001</v>
      </c>
      <c r="J72" s="78">
        <v>19645522.899999999</v>
      </c>
      <c r="K72" s="78">
        <v>19639663.300000001</v>
      </c>
      <c r="L72" s="78">
        <v>19443299.699999999</v>
      </c>
      <c r="M72" s="78">
        <v>19932657.399999999</v>
      </c>
      <c r="N72" s="78">
        <v>19832464.899999999</v>
      </c>
      <c r="O72" s="78">
        <v>0</v>
      </c>
      <c r="P72" s="79"/>
      <c r="Q72" s="79">
        <v>209713734.80000001</v>
      </c>
    </row>
    <row r="73" spans="2:17">
      <c r="B73" s="55" t="s">
        <v>115</v>
      </c>
      <c r="C73" s="19"/>
      <c r="D73" s="78">
        <v>630857.92258064519</v>
      </c>
      <c r="E73" s="78">
        <v>635042.78571428568</v>
      </c>
      <c r="F73" s="78">
        <v>625583.36451612902</v>
      </c>
      <c r="G73" s="78">
        <v>585519.82333333336</v>
      </c>
      <c r="H73" s="78">
        <v>592441.90967741935</v>
      </c>
      <c r="I73" s="78">
        <v>618598.4933333334</v>
      </c>
      <c r="J73" s="78">
        <v>633726.54516129033</v>
      </c>
      <c r="K73" s="78">
        <v>633537.52580645168</v>
      </c>
      <c r="L73" s="78">
        <v>648109.99</v>
      </c>
      <c r="M73" s="78">
        <v>642988.94838709675</v>
      </c>
      <c r="N73" s="78">
        <v>661082.16333333333</v>
      </c>
      <c r="O73" s="78">
        <v>0</v>
      </c>
      <c r="P73" s="79"/>
      <c r="Q73" s="79">
        <v>627953.58834939252</v>
      </c>
    </row>
    <row r="74" spans="2:17">
      <c r="B74" s="50"/>
      <c r="C74" s="17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9"/>
      <c r="Q74" s="79"/>
    </row>
    <row r="75" spans="2:17">
      <c r="B75" s="60" t="s">
        <v>0</v>
      </c>
      <c r="C75" s="17"/>
      <c r="D75" s="89">
        <f t="shared" ref="D75:N75" si="5">D57-(D70+D72)</f>
        <v>736667.5</v>
      </c>
      <c r="E75" s="89">
        <f t="shared" si="5"/>
        <v>999767.49999999255</v>
      </c>
      <c r="F75" s="89">
        <f t="shared" si="5"/>
        <v>918092.89999999478</v>
      </c>
      <c r="G75" s="89">
        <f t="shared" si="5"/>
        <v>604340.09999999776</v>
      </c>
      <c r="H75" s="89">
        <f t="shared" si="5"/>
        <v>721572.49999999627</v>
      </c>
      <c r="I75" s="89">
        <f t="shared" si="5"/>
        <v>557536.80000000075</v>
      </c>
      <c r="J75" s="89">
        <f t="shared" si="5"/>
        <v>452208.80000000447</v>
      </c>
      <c r="K75" s="89">
        <f t="shared" si="5"/>
        <v>448256</v>
      </c>
      <c r="L75" s="89">
        <f t="shared" si="5"/>
        <v>372024.20000000671</v>
      </c>
      <c r="M75" s="89">
        <f t="shared" si="5"/>
        <v>390054.70000000298</v>
      </c>
      <c r="N75" s="89">
        <f t="shared" si="5"/>
        <v>1117686</v>
      </c>
      <c r="O75" s="78">
        <v>0</v>
      </c>
      <c r="P75" s="79"/>
      <c r="Q75" s="79">
        <f>SUM(D75:O75)</f>
        <v>7318206.9999999963</v>
      </c>
    </row>
    <row r="76" spans="2:17">
      <c r="B76" s="62" t="s">
        <v>45</v>
      </c>
      <c r="C76" s="18"/>
      <c r="D76" s="94">
        <f t="shared" ref="D76:N76" si="6">IF(D57&gt;0,D75/D57,"")</f>
        <v>3.1978928277410869E-2</v>
      </c>
      <c r="E76" s="100">
        <f t="shared" si="6"/>
        <v>4.6814923363286347E-2</v>
      </c>
      <c r="F76" s="100">
        <f t="shared" si="6"/>
        <v>3.9732762152319676E-2</v>
      </c>
      <c r="G76" s="100">
        <f t="shared" si="6"/>
        <v>2.941009951039876E-2</v>
      </c>
      <c r="H76" s="100">
        <f t="shared" si="6"/>
        <v>3.3539458264117049E-2</v>
      </c>
      <c r="I76" s="100">
        <f t="shared" si="6"/>
        <v>2.5740151087807202E-2</v>
      </c>
      <c r="J76" s="100">
        <f t="shared" si="6"/>
        <v>1.9710329093717852E-2</v>
      </c>
      <c r="K76" s="100">
        <f t="shared" si="6"/>
        <v>1.9527043944783495E-2</v>
      </c>
      <c r="L76" s="100">
        <f t="shared" si="6"/>
        <v>1.669787117741893E-2</v>
      </c>
      <c r="M76" s="100">
        <f t="shared" si="6"/>
        <v>1.710014886529387E-2</v>
      </c>
      <c r="N76" s="100">
        <f t="shared" si="6"/>
        <v>4.7507877950039953E-2</v>
      </c>
      <c r="O76" s="100" t="s">
        <v>128</v>
      </c>
      <c r="P76" s="101"/>
      <c r="Q76" s="101">
        <f>AVERAGE(D76:N76)</f>
        <v>2.9796326698781274E-2</v>
      </c>
    </row>
    <row r="77" spans="2:17" ht="15.75" thickBot="1">
      <c r="B77" s="50"/>
      <c r="C77" s="26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79"/>
      <c r="Q77" s="88"/>
    </row>
    <row r="78" spans="2:17" ht="15.75" thickTop="1">
      <c r="B78" s="59" t="s">
        <v>36</v>
      </c>
      <c r="D78" s="89">
        <f t="shared" ref="D78:N78" si="7">(D70+D72)+D75</f>
        <v>23036028.400000002</v>
      </c>
      <c r="E78" s="89">
        <f t="shared" si="7"/>
        <v>21355743.599999994</v>
      </c>
      <c r="F78" s="89">
        <f t="shared" si="7"/>
        <v>23106697.099999998</v>
      </c>
      <c r="G78" s="89">
        <f t="shared" si="7"/>
        <v>20548726.799999997</v>
      </c>
      <c r="H78" s="89">
        <f t="shared" si="7"/>
        <v>21514136.999999996</v>
      </c>
      <c r="I78" s="89">
        <f t="shared" si="7"/>
        <v>21660199.200000003</v>
      </c>
      <c r="J78" s="89">
        <f t="shared" si="7"/>
        <v>22942732.100000001</v>
      </c>
      <c r="K78" s="89">
        <f t="shared" si="7"/>
        <v>22955650.699999999</v>
      </c>
      <c r="L78" s="89">
        <f t="shared" si="7"/>
        <v>22279738.300000004</v>
      </c>
      <c r="M78" s="89">
        <f t="shared" si="7"/>
        <v>22810017.800000001</v>
      </c>
      <c r="N78" s="89">
        <f t="shared" si="7"/>
        <v>23526329.699999999</v>
      </c>
      <c r="O78" s="78">
        <v>0</v>
      </c>
      <c r="P78" s="79"/>
      <c r="Q78" s="79">
        <f>SUM(D78:O78)</f>
        <v>245736000.69999999</v>
      </c>
    </row>
    <row r="79" spans="2:17">
      <c r="B79" s="59"/>
      <c r="C79" s="15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1"/>
      <c r="Q79" s="91"/>
    </row>
    <row r="80" spans="2:17">
      <c r="B80" s="50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Q80" s="8"/>
    </row>
    <row r="81" spans="2:17">
      <c r="B81" s="63" t="s">
        <v>116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Q81" s="16"/>
    </row>
    <row r="82" spans="2:17">
      <c r="B82" s="64" t="s">
        <v>117</v>
      </c>
    </row>
    <row r="83" spans="2:17">
      <c r="B83" t="s">
        <v>118</v>
      </c>
    </row>
    <row r="84" spans="2:17">
      <c r="B84" s="23" t="s">
        <v>119</v>
      </c>
      <c r="C84" s="24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Q84" s="8"/>
    </row>
    <row r="85" spans="2:17">
      <c r="B85" s="23"/>
      <c r="C85" s="24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Q85" s="8"/>
    </row>
    <row r="87" spans="2:17" ht="15.75">
      <c r="B87" s="35"/>
    </row>
    <row r="88" spans="2:17" ht="15.75">
      <c r="B88" s="35"/>
    </row>
    <row r="89" spans="2:17" ht="15.75">
      <c r="B89" s="35"/>
    </row>
  </sheetData>
  <mergeCells count="1">
    <mergeCell ref="H3:J3"/>
  </mergeCells>
  <pageMargins left="0.25" right="0.25" top="0.75" bottom="0.64" header="0.3" footer="0.3"/>
  <pageSetup paperSize="5" scale="6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Data</vt:lpstr>
      <vt:lpstr>Data!Print_Area</vt:lpstr>
      <vt:lpstr>Documentation!Print_Area</vt:lpstr>
    </vt:vector>
  </TitlesOfParts>
  <Company>Alberta Energy Regulator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cb856</dc:creator>
  <cp:lastModifiedBy>Jessica Bassett</cp:lastModifiedBy>
  <cp:lastPrinted>2019-05-22T20:25:46Z</cp:lastPrinted>
  <dcterms:created xsi:type="dcterms:W3CDTF">2016-06-02T16:03:10Z</dcterms:created>
  <dcterms:modified xsi:type="dcterms:W3CDTF">2024-01-11T15:01:22Z</dcterms:modified>
</cp:coreProperties>
</file>