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V:\Information Management\Info Sharing and Tracking\Product Services\Operations\Product Creation\ST3\ST3s_Report_Prep\All_Pages_Content_Update\"/>
    </mc:Choice>
  </mc:AlternateContent>
  <xr:revisionPtr revIDLastSave="0" documentId="13_ncr:1_{DA58A6E8-A992-4830-852D-EEE4F6074A9A}" xr6:coauthVersionLast="47" xr6:coauthVersionMax="47" xr10:uidLastSave="{00000000-0000-0000-0000-000000000000}"/>
  <bookViews>
    <workbookView xWindow="20370" yWindow="-120" windowWidth="29040" windowHeight="15840" activeTab="1" xr2:uid="{00000000-000D-0000-FFFF-FFFF00000000}"/>
  </bookViews>
  <sheets>
    <sheet name="Documentation" sheetId="21" r:id="rId1"/>
    <sheet name="Data" sheetId="18" r:id="rId2"/>
  </sheets>
  <definedNames>
    <definedName name="_xlnm.Print_Area" localSheetId="1">Data!$A$1:$Q$89</definedName>
    <definedName name="_xlnm.Print_Area" localSheetId="0">Documentation!$A$1:$Q$83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3" i="18" l="1"/>
  <c r="Q72" i="18"/>
  <c r="Q70" i="18"/>
  <c r="Q69" i="18"/>
  <c r="Q68" i="18"/>
  <c r="Q67" i="18"/>
  <c r="Q66" i="18"/>
  <c r="Q65" i="18"/>
  <c r="Q64" i="18"/>
  <c r="Q63" i="18"/>
  <c r="Q55" i="18"/>
  <c r="Q52" i="18"/>
  <c r="Q51" i="18"/>
  <c r="Q50" i="18"/>
  <c r="E46" i="18"/>
  <c r="E48" i="18" s="1"/>
  <c r="E57" i="18" s="1"/>
  <c r="Q45" i="18"/>
  <c r="Q44" i="18"/>
  <c r="F43" i="18"/>
  <c r="F46" i="18" s="1"/>
  <c r="F48" i="18" s="1"/>
  <c r="F57" i="18" s="1"/>
  <c r="E43" i="18"/>
  <c r="D43" i="18"/>
  <c r="D46" i="18" s="1"/>
  <c r="Q42" i="18"/>
  <c r="D48" i="18" l="1"/>
  <c r="Q46" i="18"/>
  <c r="F76" i="18"/>
  <c r="F75" i="18"/>
  <c r="F78" i="18" s="1"/>
  <c r="E75" i="18"/>
  <c r="E78" i="18" s="1"/>
  <c r="Q43" i="18"/>
  <c r="E76" i="18" l="1"/>
  <c r="D57" i="18"/>
  <c r="Q48" i="18"/>
  <c r="Q57" i="18" l="1"/>
  <c r="D75" i="18"/>
  <c r="D78" i="18" l="1"/>
  <c r="Q78" i="18" s="1"/>
  <c r="Q75" i="18"/>
  <c r="D76" i="18"/>
  <c r="Q76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V:\Economics &amp; Environment\Energy Supply &amp; Forecasting\TEST-JUDY\ST3-REENGINEERING\GOOD\xtrct_SULPHUR.xlsx" keepAlive="1" name="xtrct_SULPHUR" type="5" refreshedVersion="0" new="1" background="1">
    <dbPr connection="Provider=Microsoft.ACE.OLEDB.12.0;Password=&quot;&quot;;User ID=Admin;Data Source=V:\Economics &amp; Environment\Energy Supply &amp; Forecasting\TEST-JUDY\ST3-REENGINEERING\GOOD\xtrct_SULPHUR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</connections>
</file>

<file path=xl/sharedStrings.xml><?xml version="1.0" encoding="utf-8"?>
<sst xmlns="http://schemas.openxmlformats.org/spreadsheetml/2006/main" count="241" uniqueCount="130">
  <si>
    <t>Reporting Adjustment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</si>
  <si>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</si>
  <si>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</si>
  <si>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</si>
  <si>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</si>
  <si>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</si>
  <si>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</si>
  <si>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</si>
  <si>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</si>
  <si>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</si>
  <si>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</si>
  <si>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</si>
  <si>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</si>
  <si>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</si>
  <si>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 xml:space="preserve"> </t>
  </si>
  <si>
    <t>Year to date opening inventory is from the most current month reporting</t>
  </si>
  <si>
    <t>Year to date closing inventory is from the most current month reporting</t>
  </si>
  <si>
    <t>Shrinkage</t>
  </si>
  <si>
    <t>Alberta Use</t>
  </si>
  <si>
    <t>Total Alberta Use</t>
  </si>
  <si>
    <t>SUPPLY</t>
  </si>
  <si>
    <t>DISPOSITION</t>
  </si>
  <si>
    <t>Fuel</t>
  </si>
  <si>
    <t>Run Date:</t>
  </si>
  <si>
    <t>Supply and Disposition of Crude Oil and Equivalent</t>
  </si>
  <si>
    <t>Crude Oil Light</t>
  </si>
  <si>
    <t>Crude Oil Medium</t>
  </si>
  <si>
    <t>Crude Oil Heavy</t>
  </si>
  <si>
    <t>Upgraded Production</t>
  </si>
  <si>
    <t>Skim Oil Recovered</t>
  </si>
  <si>
    <t>Condensate Production</t>
  </si>
  <si>
    <t>TOTAL OIL &amp; EQUIVALENT SUPPLY</t>
  </si>
  <si>
    <t xml:space="preserve">Alberta Refinery Sales </t>
  </si>
  <si>
    <t xml:space="preserve">Alberta Other Sales  </t>
  </si>
  <si>
    <t xml:space="preserve">Load Fluid </t>
  </si>
  <si>
    <t xml:space="preserve">NGL reported as Crude Oil or Equivalent </t>
  </si>
  <si>
    <t>TOTAL OIL &amp; EQUIVALENT DISPOSITION</t>
  </si>
  <si>
    <t xml:space="preserve">OIL', 'CRUDEBIT', 'COND', 'SYNCRD'  </t>
  </si>
  <si>
    <t>'IC5-SP', 'NC5-SP', 'C5-SP', 'C6-SP'</t>
  </si>
  <si>
    <t xml:space="preserve">Plant Use  </t>
  </si>
  <si>
    <t xml:space="preserve">Butanes reported as Crude Oil or Equivalent </t>
  </si>
  <si>
    <t>Opening Inventory</t>
  </si>
  <si>
    <t>Imports</t>
  </si>
  <si>
    <t>Closing Inventory</t>
  </si>
  <si>
    <t>Line Fill</t>
  </si>
  <si>
    <t>as percent</t>
  </si>
  <si>
    <t>Total Oil Sands Production</t>
  </si>
  <si>
    <t xml:space="preserve">Oil Sands Production </t>
  </si>
  <si>
    <t>Pentanes Plus  - Fractionation Yield</t>
  </si>
  <si>
    <t>Pentanes Plus  - Plant/Gathering Process</t>
  </si>
  <si>
    <t>Adjustments</t>
  </si>
  <si>
    <t>Waste Plant Receipts</t>
  </si>
  <si>
    <t>Other Alberta Receipts</t>
  </si>
  <si>
    <t>Waste Plant Use</t>
  </si>
  <si>
    <t>Flare or Waste</t>
  </si>
  <si>
    <t>Production</t>
  </si>
  <si>
    <t>Total Production</t>
  </si>
  <si>
    <t>Receipts</t>
  </si>
  <si>
    <t>Total Receipts</t>
  </si>
  <si>
    <t>In Situ Production</t>
  </si>
  <si>
    <t>Mined Production</t>
  </si>
  <si>
    <t>Sent for Further Processing</t>
  </si>
  <si>
    <t>CALCULATED:  Reporting Adjustment      DIVIDED BY      TOTAL SUPPLY      AS PERCENT VALUE</t>
  </si>
  <si>
    <t>CALCULATED:  Total Supply    SUBTRACT    Total Alberta Use    SUBTRACT     Total Removals from Alberta</t>
  </si>
  <si>
    <t>CALCULATED:  EQUAL to TOTAL SUPPLY</t>
  </si>
  <si>
    <t xml:space="preserve">FROM Volumetric Reporting Activity Table      Source=ABOT or ABMC, ACTIVITY=REC, Dest=AB_Facility   </t>
  </si>
  <si>
    <t xml:space="preserve">FROM Volumetric Summary Activity Table       FLARWAST    </t>
  </si>
  <si>
    <t>FROM Volumetric Reporting Activity Table       ACTIVITY=PROD,  FLUID=OIL,   Oil Density between 0 and 849.999999</t>
  </si>
  <si>
    <t xml:space="preserve">FROM Volumetric Reporting Activity Table       ACTIVITY=PROD,  FLUID=OIL,   Oil Density between 850 and 899.999999 </t>
  </si>
  <si>
    <t>FROM Volumetric Reporting Activity Table       ACTIVITY=PROD,  FLUID=OIL,   Oil Density between 900 and 924.999999</t>
  </si>
  <si>
    <t>FROM Volumetric Reporting Activity Table       ACTIVITY=PROD,  FLUID=OIL,   Oil Density &gt;= 925</t>
  </si>
  <si>
    <t>CALCULATED:  SUM of Alberta Use</t>
  </si>
  <si>
    <t>FROM Volumetric Reporting Activity Table       ACTIVITY=PROD,  FLUID= COND</t>
  </si>
  <si>
    <t>FROM Volumetric Reporting Activity Table      ACTIVITY=PROD,  FLUID=CRUDEBIT</t>
  </si>
  <si>
    <t>FROM Volumetric Reporting Activity Table      ACTIVITY=FURPROC,  FLUID=CRUDEBIT    (set as negative)</t>
  </si>
  <si>
    <t>FROM Volumetric Reporting Activity Table      ACTIVITY=PROD,  FLUID= SYNCRD        SUBTRACT      ACTIVITY = FURPROC,   FLUID= SYNCRD</t>
  </si>
  <si>
    <t>CALCULATED:  SUM of Non-Upgraded Production Total and Upgraded Production</t>
  </si>
  <si>
    <t>CALCULATED:  SUM of Total Conventional Oil Production   and   Condensate Production   and    Total Oil Sands Production</t>
  </si>
  <si>
    <t xml:space="preserve">FROM Volumetric Summary Activity Table       PROC </t>
  </si>
  <si>
    <t>FROM Volumetric Summary Activity Table       FRAC</t>
  </si>
  <si>
    <t>FROM Volumetric Reporting Activity Table      ACTIVITY=REC,  Source= ABWP</t>
  </si>
  <si>
    <t>FROM Volumetric Summary Activity Table       Sum of all facilities:   C4 supply - C4 disposition</t>
  </si>
  <si>
    <t>FROM Volumetric Summary Activity Table       Sum of all facilities:   NGL supply - NGL disposition</t>
  </si>
  <si>
    <t xml:space="preserve">FROM Volumetric Summary Activity Table       FUEL </t>
  </si>
  <si>
    <t>FROM Volumetric Summary Activity Table       SHR</t>
  </si>
  <si>
    <t>FROM Volumetric Summary Activity Table       INVCL</t>
  </si>
  <si>
    <t>FROM Volumetric Summary Activity Table       INVADJ     (can be either positive or negative)     PLUS     IMBAL     (can be either positive or negative)     PLUS     DIFF     (can be either positive or negative)</t>
  </si>
  <si>
    <t xml:space="preserve">FROM Volumetric Reporting Activity Table      INJ      PLUS       ACTIVITY=DISP, Dest=Well </t>
  </si>
  <si>
    <t>FROM Volumetric Reporting Activity Table      Source=ABRF, ACTIVITY=DISP, Dest=ABOT or ABMC</t>
  </si>
  <si>
    <t>FROM Volumetric Reporting Activity Table      ACTIVITY=DISP, Dest=ABWP</t>
  </si>
  <si>
    <t xml:space="preserve">FROM Volumetric Summary Activity Table       PLTUSE   </t>
  </si>
  <si>
    <t>FROM Volumetric Reporting Activity Table      ACTIVITY=DISP, Dest=ABLF</t>
  </si>
  <si>
    <t xml:space="preserve">FROM Volumetric Reporting Activity Table      LDINVOP - LDINJ  +  LDREC  -  LDINVCL   +   LDINVADJ    </t>
  </si>
  <si>
    <t>FROM Volumetric Reporting Activity Table      Source=AB_Facility and &lt;&gt; ABRF, ACTIVITY=DISP, Dest=ABOT or ABMC</t>
  </si>
  <si>
    <t>CALCULATED: Removals from Alberta / number of days in month</t>
  </si>
  <si>
    <t>CALCULATED:  SUM of Conventional Oil Production</t>
  </si>
  <si>
    <t xml:space="preserve">CALCULATED:  SUM of Non-Upgraded Production  </t>
  </si>
  <si>
    <t>CALCULATED --  Opening Inventory  PLUS   Total Production     PLUS   Total Receipts   SUBTRACT   Flare or Waste   SUBTRACT  Fuel   SUBTRACT   Shrinkage   SUBTRACT  Closing Inventory  PLUS   Adjustments</t>
  </si>
  <si>
    <t>Removals from Alberta</t>
  </si>
  <si>
    <t>FROM Volumetric Summary Activity Table       Sum of skim oil recovered at Injection Facilities (ABIF)        invop_oil + rec_oil - disp_oil - invcl_oil + invadj_oil</t>
  </si>
  <si>
    <t>FROM Volumetric Reporting Activity Table      ACTIVITY=DISP   AND   Dest&lt;&gt;AB    OR     Dest='NEB pipeline'   OR  Dest='ABRC'</t>
  </si>
  <si>
    <t>Total Imports</t>
  </si>
  <si>
    <t>Pentanes Plus</t>
  </si>
  <si>
    <t>Condensates</t>
  </si>
  <si>
    <t>Synthetic Crude Oil</t>
  </si>
  <si>
    <t>FROM Volumetric Reporting Activity Table      Source=^AB, ACTIVITY=REC, Dest=AB_Facility, FLUID=IC5-SP,NC5-SP,C5-SP,C6-SP</t>
  </si>
  <si>
    <t>FROM Volumetric Reporting Activity Table      Source=^AB, ACTIVITY=REC, Dest=AB_Facility, FLUID=COND</t>
  </si>
  <si>
    <t>FROM Volumetric Reporting Activity Table      Source=^AB, ACTIVITY=REC, Dest=AB_Facility, FLUID=OIL, CRUDEBIT</t>
  </si>
  <si>
    <t>FROM Volumetric Reporting Activity Table      Source=^AB, ACTIVITY=REC, Dest=AB_Facility, FLUID=SYNCRD</t>
  </si>
  <si>
    <r>
      <t xml:space="preserve">See </t>
    </r>
    <r>
      <rPr>
        <i/>
        <sz val="11"/>
        <color theme="1"/>
        <rFont val="Calibri"/>
        <family val="2"/>
        <scheme val="minor"/>
      </rPr>
      <t>Manual 011: How to Submit Volumetric Data to the AER</t>
    </r>
    <r>
      <rPr>
        <sz val="11"/>
        <color theme="1"/>
        <rFont val="Calibri"/>
        <family val="2"/>
        <scheme val="minor"/>
      </rPr>
      <t xml:space="preserve"> for definitions of the codes used below.</t>
    </r>
  </si>
  <si>
    <t>FROM Volumetric Reporting Activity Table      ACTIVITY=PROD,  FLUID=OIL,  DEPOSIT_ID not null</t>
  </si>
  <si>
    <t>FROM Volumetric Summary Activity Table        INVOP</t>
  </si>
  <si>
    <t>CALCULATED:  SUM of Receipts</t>
  </si>
  <si>
    <t>Crude Oil Production</t>
  </si>
  <si>
    <t>Total Crude Oil Production</t>
  </si>
  <si>
    <t>(cubic metres per day)</t>
  </si>
  <si>
    <t xml:space="preserve">Note:  Removals from Alberta includes deliveries reported to non-Alberta destinations which could be via rail or truck, and deliveries reported to CER pipelines.  Final destinations are not reported into PETRINEX. </t>
  </si>
  <si>
    <t xml:space="preserve">            For more information regarding oil removals (Canada and US destinations) please see https://www.cer-rec.gc.ca/nrg/sttstc/crdlndptrlmprdct/index-eng.html.</t>
  </si>
  <si>
    <t xml:space="preserve">            Reporting adjustment may also include fluctuations in CER pipeline inventories.</t>
  </si>
  <si>
    <t xml:space="preserve">            Condensate imports have been adjusted to represent estimated diluent import volumes.</t>
  </si>
  <si>
    <r>
      <t>Unit = cubic metres (m</t>
    </r>
    <r>
      <rPr>
        <b/>
        <vertAlign val="superscript"/>
        <sz val="13"/>
        <rFont val="Calibri"/>
        <family val="2"/>
      </rPr>
      <t>3</t>
    </r>
    <r>
      <rPr>
        <b/>
        <sz val="13"/>
        <rFont val="Calibri"/>
        <family val="2"/>
      </rPr>
      <t>)</t>
    </r>
  </si>
  <si>
    <t>CALCULATED:  Pentanes Plus  - Plant/Gathering Process  PLUS  NGL reported as Crude Oil or Equivalent   PLUS  Total Imports</t>
  </si>
  <si>
    <t>Crude Oil Ultra-Heavy</t>
  </si>
  <si>
    <t xml:space="preserve">Nonupgraded Total </t>
  </si>
  <si>
    <t>Crude Oil</t>
  </si>
  <si>
    <t xml:space="preserve">Alberta Injection and Well Use  </t>
  </si>
  <si>
    <t>Nonupgraded</t>
  </si>
  <si>
    <t>2024</t>
  </si>
  <si>
    <t/>
  </si>
  <si>
    <t xml:space="preserve"> Run Date:  26 April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</si>
</sst>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,##0.0"/>
    <numFmt numFmtId="166" formatCode="_(* #,##0.0_);_(* \(#,##0.0\);_(* &quot;-&quot;??_);_(@_)"/>
    <numFmt numFmtId="167" formatCode="0.00_)"/>
    <numFmt numFmtId="168" formatCode="0____"/>
    <numFmt numFmtId="169" formatCode="0.0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0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name val="Arial"/>
      <family val="2"/>
    </font>
    <font>
      <b/>
      <i/>
      <sz val="10"/>
      <color indexed="16"/>
      <name val="Arial"/>
      <family val="2"/>
    </font>
    <font>
      <b/>
      <sz val="10"/>
      <color indexed="16"/>
      <name val="Arial"/>
      <family val="2"/>
    </font>
    <font>
      <sz val="10"/>
      <color indexed="20"/>
      <name val="Arial"/>
      <family val="2"/>
    </font>
    <font>
      <sz val="9"/>
      <name val="Arial"/>
      <family val="2"/>
    </font>
    <font>
      <sz val="10"/>
      <name val="MS Sans Serif"/>
      <family val="2"/>
    </font>
    <font>
      <sz val="16"/>
      <name val="Arial"/>
      <family val="2"/>
    </font>
    <font>
      <b/>
      <sz val="9"/>
      <color indexed="18"/>
      <name val="Arial"/>
      <family val="2"/>
    </font>
    <font>
      <sz val="10"/>
      <name val="Corporate Mono"/>
    </font>
    <font>
      <b/>
      <sz val="16"/>
      <name val="Arial"/>
      <family val="2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Calibri"/>
      <family val="2"/>
    </font>
    <font>
      <b/>
      <vertAlign val="superscript"/>
      <sz val="13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u/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6">
    <xf numFmtId="0" fontId="0" fillId="0" borderId="0"/>
    <xf numFmtId="164" fontId="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0" fillId="0" borderId="0"/>
    <xf numFmtId="4" fontId="11" fillId="0" borderId="0">
      <protection locked="0"/>
    </xf>
    <xf numFmtId="167" fontId="12" fillId="0" borderId="0">
      <alignment horizontal="right"/>
    </xf>
    <xf numFmtId="40" fontId="13" fillId="0" borderId="0">
      <alignment horizontal="right"/>
    </xf>
    <xf numFmtId="0" fontId="10" fillId="0" borderId="0"/>
    <xf numFmtId="39" fontId="14" fillId="0" borderId="0"/>
    <xf numFmtId="0" fontId="15" fillId="0" borderId="0">
      <alignment textRotation="90"/>
    </xf>
    <xf numFmtId="168" fontId="16" fillId="0" borderId="0"/>
    <xf numFmtId="39" fontId="17" fillId="0" borderId="0">
      <protection locked="0"/>
    </xf>
    <xf numFmtId="1" fontId="18" fillId="0" borderId="0">
      <alignment horizontal="center"/>
    </xf>
    <xf numFmtId="1" fontId="19" fillId="0" borderId="0">
      <alignment horizontal="centerContinuous"/>
    </xf>
    <xf numFmtId="9" fontId="2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4" fillId="0" borderId="0" xfId="0" applyFont="1"/>
    <xf numFmtId="0" fontId="1" fillId="2" borderId="0" xfId="0" applyFont="1" applyFill="1" applyAlignment="1">
      <alignment horizontal="right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/>
    </xf>
    <xf numFmtId="166" fontId="1" fillId="0" borderId="0" xfId="0" applyNumberFormat="1" applyFont="1"/>
    <xf numFmtId="166" fontId="2" fillId="0" borderId="0" xfId="1" applyNumberFormat="1" applyFont="1" applyAlignment="1">
      <alignment horizontal="center"/>
    </xf>
    <xf numFmtId="166" fontId="2" fillId="0" borderId="0" xfId="1" applyNumberFormat="1" applyFont="1" applyBorder="1"/>
    <xf numFmtId="166" fontId="3" fillId="0" borderId="0" xfId="1" applyNumberFormat="1" applyFont="1" applyBorder="1"/>
    <xf numFmtId="166" fontId="1" fillId="0" borderId="0" xfId="1" applyNumberFormat="1" applyFont="1"/>
    <xf numFmtId="166" fontId="1" fillId="0" borderId="0" xfId="1" applyNumberFormat="1" applyFont="1" applyBorder="1"/>
    <xf numFmtId="166" fontId="0" fillId="0" borderId="0" xfId="0" applyNumberFormat="1"/>
    <xf numFmtId="0" fontId="8" fillId="0" borderId="0" xfId="0" applyFont="1" applyAlignment="1">
      <alignment horizontal="right"/>
    </xf>
    <xf numFmtId="164" fontId="0" fillId="0" borderId="0" xfId="0" applyNumberFormat="1"/>
    <xf numFmtId="165" fontId="5" fillId="0" borderId="0" xfId="1" applyNumberFormat="1" applyFont="1" applyFill="1" applyAlignment="1">
      <alignment horizontal="left" vertical="top"/>
    </xf>
    <xf numFmtId="166" fontId="2" fillId="0" borderId="0" xfId="1" applyNumberFormat="1" applyFont="1" applyBorder="1" applyAlignment="1">
      <alignment horizontal="center"/>
    </xf>
    <xf numFmtId="0" fontId="0" fillId="0" borderId="0" xfId="0" applyAlignment="1">
      <alignment horizontal="left" indent="3"/>
    </xf>
    <xf numFmtId="0" fontId="0" fillId="0" borderId="0" xfId="0" applyAlignment="1">
      <alignment horizontal="left"/>
    </xf>
    <xf numFmtId="0" fontId="0" fillId="0" borderId="0" xfId="0" applyAlignment="1">
      <alignment horizontal="left" indent="6"/>
    </xf>
    <xf numFmtId="165" fontId="9" fillId="0" borderId="0" xfId="1" applyNumberFormat="1" applyFont="1" applyAlignment="1">
      <alignment horizontal="left" vertical="top"/>
    </xf>
    <xf numFmtId="165" fontId="9" fillId="0" borderId="0" xfId="1" applyNumberFormat="1" applyFont="1" applyFill="1" applyAlignment="1">
      <alignment horizontal="left" vertical="top"/>
    </xf>
    <xf numFmtId="165" fontId="7" fillId="0" borderId="0" xfId="1" quotePrefix="1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3"/>
    </xf>
    <xf numFmtId="0" fontId="0" fillId="0" borderId="2" xfId="0" applyBorder="1"/>
    <xf numFmtId="165" fontId="5" fillId="0" borderId="0" xfId="1" applyNumberFormat="1" applyFont="1" applyFill="1" applyAlignment="1">
      <alignment horizontal="left" indent="3"/>
    </xf>
    <xf numFmtId="0" fontId="0" fillId="0" borderId="0" xfId="0" applyAlignment="1">
      <alignment horizontal="left" indent="9"/>
    </xf>
    <xf numFmtId="0" fontId="4" fillId="0" borderId="0" xfId="0" quotePrefix="1" applyFont="1"/>
    <xf numFmtId="0" fontId="1" fillId="2" borderId="0" xfId="0" applyFont="1" applyFill="1" applyAlignment="1">
      <alignment horizontal="right" vertical="center"/>
    </xf>
    <xf numFmtId="0" fontId="20" fillId="0" borderId="4" xfId="0" applyFont="1" applyBorder="1"/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21" fillId="0" borderId="0" xfId="0" applyFont="1"/>
    <xf numFmtId="0" fontId="0" fillId="0" borderId="1" xfId="0" applyBorder="1"/>
    <xf numFmtId="49" fontId="2" fillId="0" borderId="0" xfId="1" applyNumberFormat="1" applyFont="1"/>
    <xf numFmtId="49" fontId="0" fillId="0" borderId="0" xfId="0" applyNumberFormat="1"/>
    <xf numFmtId="49" fontId="0" fillId="0" borderId="1" xfId="0" applyNumberFormat="1" applyBorder="1"/>
    <xf numFmtId="166" fontId="2" fillId="0" borderId="0" xfId="1" applyNumberFormat="1" applyFont="1"/>
    <xf numFmtId="166" fontId="2" fillId="0" borderId="1" xfId="1" applyNumberFormat="1" applyFont="1" applyBorder="1"/>
    <xf numFmtId="166" fontId="2" fillId="0" borderId="1" xfId="1" applyNumberFormat="1" applyFont="1" applyBorder="1" applyAlignment="1">
      <alignment horizontal="center"/>
    </xf>
    <xf numFmtId="49" fontId="0" fillId="0" borderId="0" xfId="1" applyNumberFormat="1" applyFont="1" applyAlignment="1">
      <alignment horizontal="left"/>
    </xf>
    <xf numFmtId="166" fontId="0" fillId="0" borderId="0" xfId="1" applyNumberFormat="1" applyFont="1" applyAlignment="1">
      <alignment horizontal="right" vertical="center"/>
    </xf>
    <xf numFmtId="0" fontId="0" fillId="2" borderId="0" xfId="0" applyFill="1" applyAlignment="1">
      <alignment horizontal="right"/>
    </xf>
    <xf numFmtId="0" fontId="22" fillId="0" borderId="4" xfId="0" applyFont="1" applyBorder="1" applyAlignment="1">
      <alignment horizontal="center"/>
    </xf>
    <xf numFmtId="165" fontId="25" fillId="0" borderId="0" xfId="1" quotePrefix="1" applyNumberFormat="1" applyFont="1" applyFill="1" applyBorder="1" applyAlignment="1">
      <alignment horizontal="left"/>
    </xf>
    <xf numFmtId="0" fontId="26" fillId="0" borderId="0" xfId="0" applyFont="1" applyAlignment="1">
      <alignment horizontal="left" vertical="center"/>
    </xf>
    <xf numFmtId="165" fontId="27" fillId="0" borderId="0" xfId="1" applyNumberFormat="1" applyFont="1" applyFill="1" applyBorder="1" applyAlignment="1">
      <alignment horizontal="left" vertical="top"/>
    </xf>
    <xf numFmtId="0" fontId="28" fillId="0" borderId="0" xfId="0" applyFont="1"/>
    <xf numFmtId="0" fontId="28" fillId="0" borderId="0" xfId="0" applyFont="1" applyAlignment="1">
      <alignment horizontal="left" indent="6"/>
    </xf>
    <xf numFmtId="0" fontId="24" fillId="0" borderId="0" xfId="0" applyFont="1" applyAlignment="1">
      <alignment horizontal="left" indent="2"/>
    </xf>
    <xf numFmtId="0" fontId="28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2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165" fontId="29" fillId="0" borderId="0" xfId="1" applyNumberFormat="1" applyFont="1" applyFill="1" applyBorder="1" applyAlignment="1">
      <alignment horizontal="left" vertical="top"/>
    </xf>
    <xf numFmtId="165" fontId="29" fillId="0" borderId="0" xfId="1" applyNumberFormat="1" applyFont="1" applyFill="1" applyBorder="1" applyAlignment="1">
      <alignment horizontal="left" indent="3"/>
    </xf>
    <xf numFmtId="165" fontId="29" fillId="0" borderId="0" xfId="1" applyNumberFormat="1" applyFont="1" applyFill="1" applyBorder="1" applyAlignment="1">
      <alignment horizontal="left" vertical="top" indent="6"/>
    </xf>
    <xf numFmtId="0" fontId="29" fillId="0" borderId="0" xfId="0" applyFont="1" applyAlignment="1">
      <alignment horizontal="left" vertical="top"/>
    </xf>
    <xf numFmtId="0" fontId="29" fillId="0" borderId="0" xfId="0" applyFont="1" applyAlignment="1">
      <alignment vertical="top"/>
    </xf>
    <xf numFmtId="166" fontId="24" fillId="0" borderId="1" xfId="1" applyNumberFormat="1" applyFont="1" applyFill="1" applyBorder="1"/>
    <xf numFmtId="166" fontId="24" fillId="0" borderId="0" xfId="1" applyNumberFormat="1" applyFont="1" applyFill="1" applyBorder="1"/>
    <xf numFmtId="49" fontId="24" fillId="0" borderId="0" xfId="1" applyNumberFormat="1" applyFont="1" applyFill="1" applyBorder="1"/>
    <xf numFmtId="49" fontId="2" fillId="0" borderId="0" xfId="1" applyNumberFormat="1" applyFont="1" applyBorder="1"/>
    <xf numFmtId="49" fontId="0" fillId="0" borderId="2" xfId="0" applyNumberFormat="1" applyBorder="1"/>
    <xf numFmtId="49" fontId="2" fillId="0" borderId="0" xfId="1" applyNumberFormat="1" applyFont="1" applyBorder="1" applyAlignment="1">
      <alignment horizontal="left"/>
    </xf>
    <xf numFmtId="49" fontId="24" fillId="0" borderId="1" xfId="1" applyNumberFormat="1" applyFont="1" applyFill="1" applyBorder="1"/>
    <xf numFmtId="49" fontId="2" fillId="0" borderId="0" xfId="1" applyNumberFormat="1" applyFont="1" applyAlignment="1">
      <alignment horizontal="left"/>
    </xf>
    <xf numFmtId="0" fontId="1" fillId="0" borderId="1" xfId="0" applyFont="1" applyBorder="1"/>
    <xf numFmtId="0" fontId="29" fillId="0" borderId="0" xfId="0" applyFont="1"/>
    <xf numFmtId="164" fontId="2" fillId="0" borderId="0" xfId="1" applyFont="1" applyBorder="1" applyAlignment="1">
      <alignment horizontal="center"/>
    </xf>
    <xf numFmtId="164" fontId="0" fillId="0" borderId="0" xfId="1" applyFont="1" applyBorder="1"/>
    <xf numFmtId="0" fontId="29" fillId="0" borderId="0" xfId="0" applyFont="1" applyAlignment="1">
      <alignment horizontal="left" indent="6"/>
    </xf>
    <xf numFmtId="166" fontId="29" fillId="0" borderId="0" xfId="1" applyNumberFormat="1" applyFont="1" applyFill="1" applyBorder="1" applyAlignment="1">
      <alignment horizontal="center"/>
    </xf>
    <xf numFmtId="166" fontId="29" fillId="0" borderId="0" xfId="1" applyNumberFormat="1" applyFont="1" applyFill="1" applyBorder="1"/>
    <xf numFmtId="164" fontId="29" fillId="0" borderId="0" xfId="1" applyFont="1" applyFill="1" applyBorder="1"/>
    <xf numFmtId="166" fontId="29" fillId="0" borderId="1" xfId="1" applyNumberFormat="1" applyFont="1" applyFill="1" applyBorder="1" applyAlignment="1">
      <alignment horizontal="center"/>
    </xf>
    <xf numFmtId="166" fontId="29" fillId="0" borderId="1" xfId="1" applyNumberFormat="1" applyFont="1" applyFill="1" applyBorder="1"/>
    <xf numFmtId="166" fontId="29" fillId="0" borderId="0" xfId="1" applyNumberFormat="1" applyFont="1" applyFill="1" applyBorder="1" applyAlignment="1">
      <alignment horizontal="right"/>
    </xf>
    <xf numFmtId="166" fontId="29" fillId="0" borderId="0" xfId="1" applyNumberFormat="1" applyFont="1" applyFill="1" applyBorder="1" applyAlignment="1">
      <alignment horizontal="right" vertical="center"/>
    </xf>
    <xf numFmtId="166" fontId="29" fillId="0" borderId="8" xfId="1" applyNumberFormat="1" applyFont="1" applyFill="1" applyBorder="1" applyAlignment="1">
      <alignment horizontal="center"/>
    </xf>
    <xf numFmtId="166" fontId="29" fillId="0" borderId="8" xfId="1" applyNumberFormat="1" applyFont="1" applyFill="1" applyBorder="1"/>
    <xf numFmtId="166" fontId="29" fillId="0" borderId="2" xfId="1" applyNumberFormat="1" applyFont="1" applyFill="1" applyBorder="1" applyAlignment="1">
      <alignment horizontal="center"/>
    </xf>
    <xf numFmtId="166" fontId="29" fillId="0" borderId="2" xfId="1" applyNumberFormat="1" applyFont="1" applyFill="1" applyBorder="1"/>
    <xf numFmtId="166" fontId="5" fillId="0" borderId="0" xfId="1" applyNumberFormat="1" applyFont="1" applyFill="1" applyBorder="1" applyAlignment="1">
      <alignment horizontal="center"/>
    </xf>
    <xf numFmtId="166" fontId="2" fillId="0" borderId="0" xfId="1" applyNumberFormat="1" applyFont="1" applyFill="1" applyBorder="1" applyAlignment="1">
      <alignment horizontal="center"/>
    </xf>
    <xf numFmtId="166" fontId="2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169" fontId="2" fillId="0" borderId="0" xfId="15" applyNumberFormat="1" applyFont="1" applyFill="1" applyBorder="1" applyAlignment="1">
      <alignment horizontal="right"/>
    </xf>
    <xf numFmtId="169" fontId="29" fillId="0" borderId="0" xfId="15" applyNumberFormat="1" applyFont="1" applyFill="1" applyBorder="1" applyAlignment="1">
      <alignment horizontal="center"/>
    </xf>
    <xf numFmtId="169" fontId="29" fillId="0" borderId="0" xfId="15" applyNumberFormat="1" applyFont="1" applyFill="1" applyBorder="1"/>
    <xf numFmtId="166" fontId="2" fillId="0" borderId="1" xfId="1" applyNumberFormat="1" applyFont="1" applyFill="1" applyBorder="1" applyAlignment="1">
      <alignment horizontal="center"/>
    </xf>
    <xf numFmtId="164" fontId="2" fillId="0" borderId="0" xfId="1" applyFont="1" applyFill="1" applyBorder="1"/>
    <xf numFmtId="10" fontId="2" fillId="0" borderId="0" xfId="15" applyNumberFormat="1" applyFont="1" applyFill="1" applyBorder="1" applyAlignment="1">
      <alignment horizontal="right"/>
    </xf>
    <xf numFmtId="166" fontId="2" fillId="0" borderId="1" xfId="1" applyNumberFormat="1" applyFont="1" applyFill="1" applyBorder="1"/>
    <xf numFmtId="0" fontId="1" fillId="0" borderId="0" xfId="1" applyNumberFormat="1" applyFont="1" applyFill="1" applyBorder="1"/>
    <xf numFmtId="0" fontId="22" fillId="0" borderId="1" xfId="0" applyFont="1" applyBorder="1" applyAlignment="1">
      <alignment horizontal="center"/>
    </xf>
    <xf numFmtId="166" fontId="1" fillId="0" borderId="0" xfId="1" applyNumberFormat="1" applyFont="1" applyFill="1" applyBorder="1"/>
    <xf numFmtId="0" fontId="25" fillId="0" borderId="0" xfId="0" applyFont="1" applyFill="1"/>
    <xf numFmtId="0" fontId="25" fillId="0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right" vertical="center"/>
    </xf>
  </cellXfs>
  <cellStyles count="16">
    <cellStyle name="Comma" xfId="1" builtinId="3"/>
    <cellStyle name="Comma 2" xfId="4" xr:uid="{00000000-0005-0000-0000-000001000000}"/>
    <cellStyle name="Comma 3" xfId="2" xr:uid="{00000000-0005-0000-0000-000002000000}"/>
    <cellStyle name="Comma 4" xfId="3" xr:uid="{00000000-0005-0000-0000-000003000000}"/>
    <cellStyle name="FORECAST" xfId="5" xr:uid="{00000000-0005-0000-0000-000004000000}"/>
    <cellStyle name="HEADINGS" xfId="6" xr:uid="{00000000-0005-0000-0000-000005000000}"/>
    <cellStyle name="MACRO" xfId="7" xr:uid="{00000000-0005-0000-0000-000006000000}"/>
    <cellStyle name="Normal" xfId="0" builtinId="0"/>
    <cellStyle name="Normal 2" xfId="8" xr:uid="{00000000-0005-0000-0000-000008000000}"/>
    <cellStyle name="Percent" xfId="15" builtinId="5"/>
    <cellStyle name="PROTECTED" xfId="9" xr:uid="{00000000-0005-0000-0000-00000A000000}"/>
    <cellStyle name="sideways" xfId="10" xr:uid="{00000000-0005-0000-0000-00000B000000}"/>
    <cellStyle name="tons" xfId="11" xr:uid="{00000000-0005-0000-0000-00000C000000}"/>
    <cellStyle name="UNPROTECTED" xfId="12" xr:uid="{00000000-0005-0000-0000-00000D000000}"/>
    <cellStyle name="year" xfId="13" xr:uid="{00000000-0005-0000-0000-00000E000000}"/>
    <cellStyle name="YEARS" xfId="14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0</xdr:row>
      <xdr:rowOff>88900</xdr:rowOff>
    </xdr:from>
    <xdr:to>
      <xdr:col>1</xdr:col>
      <xdr:colOff>1701800</xdr:colOff>
      <xdr:row>3</xdr:row>
      <xdr:rowOff>18051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" y="88900"/>
          <a:ext cx="1638300" cy="6911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0</xdr:row>
      <xdr:rowOff>88900</xdr:rowOff>
    </xdr:from>
    <xdr:to>
      <xdr:col>1</xdr:col>
      <xdr:colOff>1694180</xdr:colOff>
      <xdr:row>3</xdr:row>
      <xdr:rowOff>18051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" y="88900"/>
          <a:ext cx="1638300" cy="691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84"/>
  <sheetViews>
    <sheetView zoomScale="90" zoomScaleNormal="90" workbookViewId="0">
      <selection activeCell="B4" sqref="B4"/>
    </sheetView>
  </sheetViews>
  <sheetFormatPr defaultColWidth="9.140625" defaultRowHeight="15"/>
  <cols>
    <col min="1" max="1" width="4" customWidth="1"/>
    <col min="2" max="2" width="43" customWidth="1"/>
    <col min="3" max="3" width="3.85546875" customWidth="1"/>
    <col min="4" max="15" width="14.5703125" customWidth="1"/>
    <col min="16" max="16" width="1.5703125" customWidth="1"/>
    <col min="17" max="17" width="17" customWidth="1"/>
    <col min="18" max="18" width="14.5703125" customWidth="1"/>
    <col min="21" max="21" width="20.28515625" customWidth="1"/>
    <col min="22" max="22" width="14.42578125" bestFit="1" customWidth="1"/>
  </cols>
  <sheetData>
    <row r="1" spans="1:63" s="2" customFormat="1" ht="20.25" customHeight="1"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1:63" s="2" customFormat="1" ht="20.25" customHeight="1">
      <c r="G2" s="31"/>
      <c r="H2" s="30"/>
      <c r="I2" s="46" t="s">
        <v>24</v>
      </c>
      <c r="J2" s="30"/>
      <c r="K2" s="32"/>
      <c r="M2" s="28" t="s">
        <v>37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</row>
    <row r="3" spans="1:63" s="2" customFormat="1" ht="19.5" customHeight="1">
      <c r="G3" s="33"/>
      <c r="H3" s="102" t="s">
        <v>120</v>
      </c>
      <c r="I3" s="102"/>
      <c r="J3" s="102"/>
      <c r="K3" s="34"/>
      <c r="M3" s="2" t="s">
        <v>38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</row>
    <row r="4" spans="1:63" ht="24" customHeight="1">
      <c r="B4" s="47" t="s">
        <v>23</v>
      </c>
      <c r="C4" s="22"/>
      <c r="D4" t="s">
        <v>109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5" t="s">
        <v>13</v>
      </c>
    </row>
    <row r="5" spans="1:63" s="1" customFormat="1" ht="15" customHeight="1">
      <c r="B5" s="48"/>
      <c r="C5" s="4"/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/>
      <c r="Q5" s="3" t="s">
        <v>14</v>
      </c>
    </row>
    <row r="6" spans="1:63" s="1" customFormat="1">
      <c r="B6" s="49" t="s">
        <v>20</v>
      </c>
      <c r="C6" s="20"/>
    </row>
    <row r="7" spans="1:63">
      <c r="A7" s="1"/>
      <c r="B7" s="50" t="s">
        <v>41</v>
      </c>
      <c r="D7" s="43" t="s">
        <v>111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44" t="s">
        <v>15</v>
      </c>
      <c r="R7" s="13"/>
      <c r="S7" s="1"/>
    </row>
    <row r="8" spans="1:63">
      <c r="A8" s="1"/>
      <c r="B8" s="50"/>
      <c r="D8" s="37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8"/>
      <c r="Q8" s="8"/>
    </row>
    <row r="9" spans="1:63">
      <c r="A9" s="1"/>
      <c r="B9" s="50" t="s">
        <v>55</v>
      </c>
      <c r="D9" s="38"/>
    </row>
    <row r="10" spans="1:63">
      <c r="B10" s="56" t="s">
        <v>113</v>
      </c>
      <c r="C10" s="17"/>
      <c r="D10" s="43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</row>
    <row r="11" spans="1:63">
      <c r="B11" s="51" t="s">
        <v>25</v>
      </c>
      <c r="C11" s="17"/>
      <c r="D11" s="43" t="s">
        <v>67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</row>
    <row r="12" spans="1:63">
      <c r="B12" s="51" t="s">
        <v>26</v>
      </c>
      <c r="C12" s="17"/>
      <c r="D12" s="43" t="s">
        <v>68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</row>
    <row r="13" spans="1:63">
      <c r="B13" s="51" t="s">
        <v>27</v>
      </c>
      <c r="C13" s="17"/>
      <c r="D13" s="43" t="s">
        <v>69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</row>
    <row r="14" spans="1:63">
      <c r="B14" s="51" t="s">
        <v>122</v>
      </c>
      <c r="C14" s="17"/>
      <c r="D14" s="39" t="s">
        <v>70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8"/>
      <c r="Q14" s="41"/>
    </row>
    <row r="15" spans="1:63">
      <c r="B15" s="52" t="s">
        <v>114</v>
      </c>
      <c r="C15" s="17"/>
      <c r="D15" s="37" t="s">
        <v>95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8"/>
      <c r="Q15" s="8"/>
    </row>
    <row r="16" spans="1:63">
      <c r="B16" s="53"/>
      <c r="C16" s="17"/>
      <c r="D16" s="38"/>
    </row>
    <row r="17" spans="1:22">
      <c r="B17" s="56" t="s">
        <v>30</v>
      </c>
      <c r="C17" s="18"/>
      <c r="D17" s="68" t="s">
        <v>72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22">
      <c r="B18" s="55"/>
      <c r="D18" s="38"/>
      <c r="U18" s="14"/>
      <c r="V18" s="12"/>
    </row>
    <row r="19" spans="1:22">
      <c r="B19" s="56" t="s">
        <v>47</v>
      </c>
      <c r="C19" s="17"/>
      <c r="D19" s="38"/>
      <c r="U19" s="14"/>
    </row>
    <row r="20" spans="1:22">
      <c r="B20" s="54" t="s">
        <v>126</v>
      </c>
      <c r="C20" s="17"/>
      <c r="D20" s="38"/>
      <c r="U20" s="14"/>
    </row>
    <row r="21" spans="1:22">
      <c r="B21" s="77" t="s">
        <v>59</v>
      </c>
      <c r="C21" s="17"/>
      <c r="D21" s="38" t="s">
        <v>110</v>
      </c>
    </row>
    <row r="22" spans="1:22">
      <c r="B22" s="77" t="s">
        <v>60</v>
      </c>
      <c r="C22" s="17"/>
      <c r="D22" s="38" t="s">
        <v>73</v>
      </c>
    </row>
    <row r="23" spans="1:22">
      <c r="B23" s="77" t="s">
        <v>61</v>
      </c>
      <c r="C23" s="17"/>
      <c r="D23" s="38" t="s">
        <v>74</v>
      </c>
    </row>
    <row r="24" spans="1:22">
      <c r="B24" s="54" t="s">
        <v>123</v>
      </c>
      <c r="C24" s="18"/>
      <c r="D24" s="37" t="s">
        <v>96</v>
      </c>
    </row>
    <row r="25" spans="1:22">
      <c r="B25" s="54" t="s">
        <v>28</v>
      </c>
      <c r="C25" s="18"/>
      <c r="D25" s="39" t="s">
        <v>75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Q25" s="36"/>
    </row>
    <row r="26" spans="1:22">
      <c r="B26" s="56" t="s">
        <v>46</v>
      </c>
      <c r="C26" s="18"/>
      <c r="D26" s="37" t="s">
        <v>76</v>
      </c>
    </row>
    <row r="27" spans="1:22" s="1" customFormat="1">
      <c r="A27"/>
      <c r="B27" s="53"/>
      <c r="C27" s="18"/>
      <c r="D27" s="39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T27"/>
      <c r="U27"/>
    </row>
    <row r="28" spans="1:22">
      <c r="B28" s="50" t="s">
        <v>56</v>
      </c>
      <c r="C28" s="18"/>
      <c r="D28" s="37" t="s">
        <v>77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8"/>
      <c r="Q28" s="8"/>
      <c r="T28" s="1"/>
      <c r="U28" s="1"/>
    </row>
    <row r="29" spans="1:22">
      <c r="B29" s="50"/>
      <c r="C29" s="17"/>
      <c r="D29" s="38"/>
    </row>
    <row r="30" spans="1:22">
      <c r="B30" s="57" t="s">
        <v>57</v>
      </c>
      <c r="C30" s="17"/>
      <c r="D30" s="38"/>
    </row>
    <row r="31" spans="1:22">
      <c r="B31" s="53" t="s">
        <v>49</v>
      </c>
      <c r="C31" s="17"/>
      <c r="D31" s="70" t="s">
        <v>78</v>
      </c>
    </row>
    <row r="32" spans="1:22">
      <c r="B32" s="53" t="s">
        <v>48</v>
      </c>
      <c r="C32" s="18"/>
      <c r="D32" s="70" t="s">
        <v>79</v>
      </c>
    </row>
    <row r="33" spans="2:18">
      <c r="B33" s="53"/>
      <c r="C33" s="18"/>
      <c r="D33" s="38"/>
    </row>
    <row r="34" spans="2:18">
      <c r="B34" s="53" t="s">
        <v>29</v>
      </c>
      <c r="D34" s="38" t="s">
        <v>99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R34" s="13"/>
    </row>
    <row r="35" spans="2:18">
      <c r="B35" s="53" t="s">
        <v>51</v>
      </c>
      <c r="D35" s="38" t="s">
        <v>80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8"/>
      <c r="Q35" s="40"/>
    </row>
    <row r="36" spans="2:18">
      <c r="B36" s="53" t="s">
        <v>52</v>
      </c>
      <c r="D36" s="70" t="s">
        <v>65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2:18">
      <c r="B37" s="53"/>
      <c r="D37" s="38"/>
    </row>
    <row r="38" spans="2:18">
      <c r="B38" s="53" t="s">
        <v>40</v>
      </c>
      <c r="D38" s="37" t="s">
        <v>81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8"/>
      <c r="Q38" s="8"/>
    </row>
    <row r="39" spans="2:18">
      <c r="B39" s="53" t="s">
        <v>35</v>
      </c>
      <c r="C39" s="21"/>
      <c r="D39" s="37" t="s">
        <v>82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</row>
    <row r="40" spans="2:18">
      <c r="B40" s="53"/>
      <c r="D40" s="38"/>
    </row>
    <row r="41" spans="2:18">
      <c r="B41" s="53" t="s">
        <v>42</v>
      </c>
      <c r="C41" s="17"/>
    </row>
    <row r="42" spans="2:18">
      <c r="B42" s="51" t="s">
        <v>102</v>
      </c>
      <c r="C42" s="17"/>
      <c r="D42" s="70" t="s">
        <v>105</v>
      </c>
    </row>
    <row r="43" spans="2:18">
      <c r="B43" s="51" t="s">
        <v>103</v>
      </c>
      <c r="C43" s="17"/>
      <c r="D43" s="70" t="s">
        <v>106</v>
      </c>
    </row>
    <row r="44" spans="2:18">
      <c r="B44" s="51" t="s">
        <v>124</v>
      </c>
      <c r="C44" s="17"/>
      <c r="D44" s="70" t="s">
        <v>107</v>
      </c>
    </row>
    <row r="45" spans="2:18">
      <c r="B45" s="51" t="s">
        <v>104</v>
      </c>
      <c r="C45" s="17"/>
      <c r="D45" s="70" t="s">
        <v>108</v>
      </c>
    </row>
    <row r="46" spans="2:18">
      <c r="B46" s="53" t="s">
        <v>101</v>
      </c>
      <c r="C46" s="17"/>
      <c r="D46" s="37" t="s">
        <v>112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8"/>
      <c r="Q46" s="8"/>
    </row>
    <row r="47" spans="2:18">
      <c r="B47" s="53"/>
      <c r="C47" s="17"/>
      <c r="D47" s="71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6"/>
      <c r="Q47" s="65"/>
    </row>
    <row r="48" spans="2:18">
      <c r="B48" s="58" t="s">
        <v>58</v>
      </c>
      <c r="C48" s="17"/>
      <c r="D48" s="67" t="s">
        <v>121</v>
      </c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</row>
    <row r="49" spans="1:19">
      <c r="B49" s="50"/>
      <c r="C49" s="17"/>
      <c r="D49" s="37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8"/>
      <c r="Q49" s="8"/>
    </row>
    <row r="50" spans="1:19">
      <c r="B50" s="57" t="s">
        <v>54</v>
      </c>
      <c r="C50" s="17"/>
      <c r="D50" s="70" t="s">
        <v>66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9">
      <c r="A51" s="1"/>
      <c r="B51" s="50" t="s">
        <v>22</v>
      </c>
      <c r="C51" s="17"/>
      <c r="D51" s="70" t="s">
        <v>83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8"/>
      <c r="Q51" s="8"/>
      <c r="R51" s="1"/>
      <c r="S51" s="1"/>
    </row>
    <row r="52" spans="1:19">
      <c r="B52" s="50" t="s">
        <v>17</v>
      </c>
      <c r="C52" s="17"/>
      <c r="D52" s="70" t="s">
        <v>84</v>
      </c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8"/>
      <c r="Q52" s="8"/>
    </row>
    <row r="53" spans="1:19">
      <c r="B53" s="50"/>
      <c r="C53" s="17"/>
      <c r="D53" s="7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8"/>
      <c r="Q53" s="8"/>
    </row>
    <row r="54" spans="1:19">
      <c r="B54" s="50" t="s">
        <v>43</v>
      </c>
      <c r="C54" s="17"/>
      <c r="D54" s="72" t="s">
        <v>85</v>
      </c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8"/>
      <c r="Q54" s="44" t="s">
        <v>16</v>
      </c>
    </row>
    <row r="55" spans="1:19">
      <c r="B55" s="50" t="s">
        <v>50</v>
      </c>
      <c r="C55" s="17"/>
      <c r="D55" s="72" t="s">
        <v>86</v>
      </c>
    </row>
    <row r="56" spans="1:19" ht="15.75" thickBot="1">
      <c r="B56" s="50"/>
      <c r="C56" s="17"/>
      <c r="D56" s="69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Q56" s="25"/>
    </row>
    <row r="57" spans="1:19" ht="15.75" thickTop="1">
      <c r="B57" s="59" t="s">
        <v>31</v>
      </c>
      <c r="C57" s="17"/>
      <c r="D57" s="37" t="s">
        <v>97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1"/>
      <c r="Q57" s="11"/>
    </row>
    <row r="58" spans="1:19">
      <c r="B58" s="59"/>
      <c r="C58" s="17"/>
      <c r="D58" s="38"/>
    </row>
    <row r="59" spans="1:19" ht="26.25" customHeight="1">
      <c r="B59" s="47" t="s">
        <v>23</v>
      </c>
      <c r="C59" s="2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5" t="s">
        <v>13</v>
      </c>
    </row>
    <row r="60" spans="1:19" s="1" customFormat="1" ht="18" customHeight="1">
      <c r="B60" s="48"/>
      <c r="C60" s="4"/>
      <c r="D60" s="45" t="s">
        <v>1</v>
      </c>
      <c r="E60" s="3" t="s">
        <v>2</v>
      </c>
      <c r="F60" s="3" t="s">
        <v>3</v>
      </c>
      <c r="G60" s="3" t="s">
        <v>4</v>
      </c>
      <c r="H60" s="3" t="s">
        <v>5</v>
      </c>
      <c r="I60" s="3" t="s">
        <v>6</v>
      </c>
      <c r="J60" s="3" t="s">
        <v>7</v>
      </c>
      <c r="K60" s="3" t="s">
        <v>8</v>
      </c>
      <c r="L60" s="3" t="s">
        <v>9</v>
      </c>
      <c r="M60" s="3" t="s">
        <v>10</v>
      </c>
      <c r="N60" s="3" t="s">
        <v>11</v>
      </c>
      <c r="O60" s="3" t="s">
        <v>12</v>
      </c>
      <c r="P60" s="3"/>
      <c r="Q60" s="29"/>
    </row>
    <row r="61" spans="1:19">
      <c r="B61" s="49" t="s">
        <v>21</v>
      </c>
      <c r="C61" s="19"/>
      <c r="D61" s="38"/>
    </row>
    <row r="62" spans="1:19">
      <c r="B62" s="60" t="s">
        <v>18</v>
      </c>
      <c r="C62" s="19"/>
      <c r="D62" s="38"/>
    </row>
    <row r="63" spans="1:19">
      <c r="B63" s="53" t="s">
        <v>125</v>
      </c>
      <c r="C63" s="19"/>
      <c r="D63" s="70" t="s">
        <v>87</v>
      </c>
    </row>
    <row r="64" spans="1:19">
      <c r="B64" s="53" t="s">
        <v>32</v>
      </c>
      <c r="C64" s="19"/>
      <c r="D64" s="70" t="s">
        <v>88</v>
      </c>
    </row>
    <row r="65" spans="2:17">
      <c r="B65" s="53" t="s">
        <v>53</v>
      </c>
      <c r="C65" s="19"/>
      <c r="D65" s="70" t="s">
        <v>89</v>
      </c>
    </row>
    <row r="66" spans="2:17">
      <c r="B66" s="53" t="s">
        <v>39</v>
      </c>
      <c r="C66" s="19"/>
      <c r="D66" s="70" t="s">
        <v>90</v>
      </c>
    </row>
    <row r="67" spans="2:17">
      <c r="B67" s="53" t="s">
        <v>44</v>
      </c>
      <c r="C67" s="17"/>
      <c r="D67" s="70" t="s">
        <v>91</v>
      </c>
    </row>
    <row r="68" spans="2:17">
      <c r="B68" s="53" t="s">
        <v>34</v>
      </c>
      <c r="C68" s="17"/>
      <c r="D68" s="70" t="s">
        <v>92</v>
      </c>
    </row>
    <row r="69" spans="2:17">
      <c r="B69" s="61" t="s">
        <v>33</v>
      </c>
      <c r="C69" s="19"/>
      <c r="D69" s="70" t="s">
        <v>93</v>
      </c>
    </row>
    <row r="70" spans="2:17">
      <c r="B70" s="50" t="s">
        <v>19</v>
      </c>
      <c r="C70" s="19"/>
      <c r="D70" s="37" t="s">
        <v>71</v>
      </c>
    </row>
    <row r="71" spans="2:17">
      <c r="B71" s="60"/>
      <c r="C71" s="19"/>
      <c r="D71" s="38"/>
    </row>
    <row r="72" spans="2:17">
      <c r="B72" s="50" t="s">
        <v>98</v>
      </c>
      <c r="C72" s="19"/>
      <c r="D72" s="72" t="s">
        <v>100</v>
      </c>
    </row>
    <row r="73" spans="2:17">
      <c r="B73" s="55" t="s">
        <v>115</v>
      </c>
      <c r="C73" s="17"/>
      <c r="D73" s="72" t="s">
        <v>94</v>
      </c>
    </row>
    <row r="74" spans="2:17">
      <c r="B74" s="50"/>
      <c r="C74" s="17"/>
      <c r="D74" s="38"/>
    </row>
    <row r="75" spans="2:17">
      <c r="B75" s="60" t="s">
        <v>0</v>
      </c>
      <c r="C75" s="19"/>
      <c r="D75" s="37" t="s">
        <v>63</v>
      </c>
    </row>
    <row r="76" spans="2:17">
      <c r="B76" s="62" t="s">
        <v>45</v>
      </c>
      <c r="C76" s="19"/>
      <c r="D76" s="37" t="s">
        <v>62</v>
      </c>
    </row>
    <row r="77" spans="2:17" ht="15.75" thickBot="1">
      <c r="B77" s="50"/>
      <c r="C77" s="19"/>
      <c r="D77" s="69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Q77" s="25"/>
    </row>
    <row r="78" spans="2:17" ht="15.75" thickTop="1">
      <c r="B78" s="59" t="s">
        <v>36</v>
      </c>
      <c r="C78" s="19"/>
      <c r="D78" s="37" t="s">
        <v>64</v>
      </c>
    </row>
    <row r="79" spans="2:17">
      <c r="B79" s="50"/>
    </row>
    <row r="80" spans="2:17">
      <c r="B80" s="50"/>
    </row>
    <row r="81" spans="2:2">
      <c r="B81" s="63" t="s">
        <v>116</v>
      </c>
    </row>
    <row r="82" spans="2:2">
      <c r="B82" s="64" t="s">
        <v>117</v>
      </c>
    </row>
    <row r="83" spans="2:2">
      <c r="B83" s="60" t="s">
        <v>118</v>
      </c>
    </row>
    <row r="84" spans="2:2">
      <c r="B84" s="60" t="s">
        <v>119</v>
      </c>
    </row>
  </sheetData>
  <mergeCells count="1">
    <mergeCell ref="H3:J3"/>
  </mergeCells>
  <pageMargins left="0.25" right="0.25" top="0.75" bottom="0.75" header="0.3" footer="0.3"/>
  <pageSetup paperSize="5" scale="70" fitToHeight="0" orientation="landscape" r:id="rId1"/>
  <headerFooter>
    <oddFooter>&amp;L_x000D_&amp;1#&amp;"Calibri"&amp;10&amp;K000000 Security Classification: Protected 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B1:V89"/>
  <sheetViews>
    <sheetView tabSelected="1" topLeftCell="A20" zoomScale="80" zoomScaleNormal="80" workbookViewId="0">
      <selection activeCell="U49" sqref="U49"/>
    </sheetView>
  </sheetViews>
  <sheetFormatPr defaultRowHeight="15"/>
  <cols>
    <col min="1" max="1" width="4" customWidth="1"/>
    <col min="2" max="2" width="44.7109375" customWidth="1"/>
    <col min="3" max="3" width="4" customWidth="1"/>
    <col min="4" max="13" width="15.7109375" customWidth="1"/>
    <col min="14" max="14" width="15.85546875" customWidth="1"/>
    <col min="15" max="15" width="15.7109375" customWidth="1"/>
    <col min="16" max="16" width="1.5703125" customWidth="1"/>
    <col min="17" max="17" width="19.42578125" customWidth="1"/>
  </cols>
  <sheetData>
    <row r="1" spans="2:22" s="2" customFormat="1" ht="20.25" customHeight="1">
      <c r="Q1"/>
    </row>
    <row r="2" spans="2:22" s="2" customFormat="1" ht="20.25" customHeight="1">
      <c r="G2" s="31"/>
      <c r="H2" s="30"/>
      <c r="I2" s="46" t="s">
        <v>24</v>
      </c>
      <c r="J2" s="30"/>
      <c r="K2" s="32"/>
      <c r="Q2"/>
    </row>
    <row r="3" spans="2:22" s="2" customFormat="1" ht="19.5" customHeight="1">
      <c r="G3" s="33"/>
      <c r="H3" s="102" t="s">
        <v>120</v>
      </c>
      <c r="I3" s="102"/>
      <c r="J3" s="102"/>
      <c r="K3" s="34"/>
      <c r="Q3"/>
    </row>
    <row r="4" spans="2:22" ht="22.5" customHeight="1">
      <c r="B4" s="47" t="s">
        <v>129</v>
      </c>
      <c r="C4" s="2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5" t="s">
        <v>13</v>
      </c>
    </row>
    <row r="5" spans="2:22" s="1" customFormat="1" ht="18" customHeight="1">
      <c r="B5" s="48"/>
      <c r="C5" s="4"/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/>
      <c r="Q5" s="29" t="s">
        <v>127</v>
      </c>
    </row>
    <row r="6" spans="2:22" s="1" customFormat="1">
      <c r="B6" s="49" t="s">
        <v>20</v>
      </c>
      <c r="C6" s="20"/>
    </row>
    <row r="7" spans="2:22" s="1" customFormat="1">
      <c r="B7" s="50" t="s">
        <v>41</v>
      </c>
      <c r="C7"/>
      <c r="D7" s="90">
        <v>11068791.199999999</v>
      </c>
      <c r="E7" s="16">
        <v>11473850.199999999</v>
      </c>
      <c r="F7" s="16">
        <v>11132028.699999999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8"/>
      <c r="Q7" s="91">
        <v>11068791.199999999</v>
      </c>
      <c r="V7" s="16"/>
    </row>
    <row r="8" spans="2:22" s="1" customFormat="1">
      <c r="B8" s="50"/>
      <c r="D8" s="90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8"/>
      <c r="Q8" s="91"/>
    </row>
    <row r="9" spans="2:22" s="1" customFormat="1">
      <c r="B9" s="50" t="s">
        <v>55</v>
      </c>
      <c r="D9" s="90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8"/>
      <c r="Q9" s="91"/>
    </row>
    <row r="10" spans="2:22">
      <c r="B10" s="56" t="s">
        <v>113</v>
      </c>
      <c r="D10" s="97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8"/>
      <c r="Q10" s="100"/>
    </row>
    <row r="11" spans="2:22">
      <c r="B11" s="77" t="s">
        <v>25</v>
      </c>
      <c r="D11" s="90">
        <v>1445338.9</v>
      </c>
      <c r="E11" s="16">
        <v>1444196.6</v>
      </c>
      <c r="F11" s="16">
        <v>1617390.2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8"/>
      <c r="Q11" s="91">
        <v>4506925.7</v>
      </c>
    </row>
    <row r="12" spans="2:22" s="1" customFormat="1">
      <c r="B12" s="77" t="s">
        <v>26</v>
      </c>
      <c r="C12"/>
      <c r="D12" s="90">
        <v>357096.5</v>
      </c>
      <c r="E12" s="16">
        <v>348020.9</v>
      </c>
      <c r="F12" s="16">
        <v>367434.8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8"/>
      <c r="Q12" s="91">
        <v>1072552.2</v>
      </c>
    </row>
    <row r="13" spans="2:22">
      <c r="B13" s="77" t="s">
        <v>27</v>
      </c>
      <c r="D13" s="90">
        <v>165823.79999999999</v>
      </c>
      <c r="E13" s="16">
        <v>158709.1</v>
      </c>
      <c r="F13" s="16">
        <v>164705.60000000001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8"/>
      <c r="Q13" s="91">
        <v>489238.5</v>
      </c>
    </row>
    <row r="14" spans="2:22">
      <c r="B14" s="77" t="s">
        <v>122</v>
      </c>
      <c r="D14" s="98">
        <v>534832.9</v>
      </c>
      <c r="E14" s="76">
        <v>518201</v>
      </c>
      <c r="F14" s="76">
        <v>554325.6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6"/>
      <c r="Q14" s="98">
        <v>1607359.5</v>
      </c>
    </row>
    <row r="15" spans="2:22" s="1" customFormat="1">
      <c r="B15" s="56" t="s">
        <v>114</v>
      </c>
      <c r="D15" s="90">
        <v>2503092.1</v>
      </c>
      <c r="E15" s="16">
        <v>2469127.6</v>
      </c>
      <c r="F15" s="16">
        <v>2703856.2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8"/>
      <c r="Q15" s="91">
        <v>7676075.9000000004</v>
      </c>
    </row>
    <row r="16" spans="2:22" s="1" customFormat="1">
      <c r="B16" s="55"/>
      <c r="D16" s="90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8"/>
      <c r="Q16" s="91"/>
    </row>
    <row r="17" spans="2:17">
      <c r="B17" s="56" t="s">
        <v>30</v>
      </c>
      <c r="D17" s="90">
        <v>341176.5</v>
      </c>
      <c r="E17" s="16">
        <v>349640.4</v>
      </c>
      <c r="F17" s="16">
        <v>368546.7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8"/>
      <c r="Q17" s="91">
        <v>1059363.6000000001</v>
      </c>
    </row>
    <row r="18" spans="2:17">
      <c r="B18" s="55"/>
      <c r="D18" s="90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8"/>
      <c r="Q18" s="91"/>
    </row>
    <row r="19" spans="2:17">
      <c r="B19" s="56" t="s">
        <v>47</v>
      </c>
      <c r="D19" s="90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8"/>
      <c r="Q19" s="90"/>
    </row>
    <row r="20" spans="2:17">
      <c r="B20" s="54" t="s">
        <v>126</v>
      </c>
      <c r="D20" s="90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8"/>
      <c r="Q20" s="91"/>
    </row>
    <row r="21" spans="2:17">
      <c r="B21" s="77" t="s">
        <v>59</v>
      </c>
      <c r="C21" s="18"/>
      <c r="D21" s="90">
        <v>8981456.5999999996</v>
      </c>
      <c r="E21" s="16">
        <v>8550622.5999999996</v>
      </c>
      <c r="F21" s="16">
        <v>9146322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8"/>
      <c r="Q21" s="91">
        <v>26678401.199999999</v>
      </c>
    </row>
    <row r="22" spans="2:17">
      <c r="B22" s="77" t="s">
        <v>60</v>
      </c>
      <c r="C22" s="18"/>
      <c r="D22" s="90">
        <v>8042151.5</v>
      </c>
      <c r="E22" s="16">
        <v>7804241.2999999998</v>
      </c>
      <c r="F22" s="16">
        <v>8731224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8"/>
      <c r="Q22" s="91">
        <v>24577616.800000001</v>
      </c>
    </row>
    <row r="23" spans="2:17">
      <c r="B23" s="77" t="s">
        <v>61</v>
      </c>
      <c r="C23" s="17"/>
      <c r="D23" s="90">
        <v>-7387521.0999999996</v>
      </c>
      <c r="E23" s="16">
        <v>-6907211.4000000004</v>
      </c>
      <c r="F23" s="16">
        <v>-7417269.5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8"/>
      <c r="Q23" s="91">
        <v>-21712002</v>
      </c>
    </row>
    <row r="24" spans="2:17">
      <c r="B24" s="54" t="s">
        <v>123</v>
      </c>
      <c r="C24" s="17"/>
      <c r="D24" s="90">
        <v>9636087.0000000019</v>
      </c>
      <c r="E24" s="16">
        <v>9447652.4999999981</v>
      </c>
      <c r="F24" s="16">
        <v>10460276.5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8"/>
      <c r="Q24" s="91">
        <v>29544016</v>
      </c>
    </row>
    <row r="25" spans="2:17">
      <c r="B25" s="54" t="s">
        <v>28</v>
      </c>
      <c r="D25" s="97">
        <v>6287330.2000000002</v>
      </c>
      <c r="E25" s="42">
        <v>5971343.5</v>
      </c>
      <c r="F25" s="42">
        <v>6380942.0999999996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8"/>
      <c r="Q25" s="100">
        <v>18639615.799999997</v>
      </c>
    </row>
    <row r="26" spans="2:17">
      <c r="B26" s="56" t="s">
        <v>46</v>
      </c>
      <c r="D26" s="90">
        <v>15923417.200000003</v>
      </c>
      <c r="E26" s="16">
        <v>15418995.999999998</v>
      </c>
      <c r="F26" s="16">
        <v>16841218.600000001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8"/>
      <c r="Q26" s="91">
        <v>48183631.799999997</v>
      </c>
    </row>
    <row r="27" spans="2:17">
      <c r="B27" s="53"/>
      <c r="D27" s="97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8"/>
      <c r="Q27" s="100"/>
    </row>
    <row r="28" spans="2:17">
      <c r="B28" s="50" t="s">
        <v>56</v>
      </c>
      <c r="C28" s="17"/>
      <c r="D28" s="90">
        <v>18767685.800000004</v>
      </c>
      <c r="E28" s="16">
        <v>18237763.999999996</v>
      </c>
      <c r="F28" s="16">
        <v>19913621.5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8"/>
      <c r="Q28" s="90">
        <v>56919071.299999997</v>
      </c>
    </row>
    <row r="29" spans="2:17">
      <c r="B29" s="50"/>
      <c r="D29" s="90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8"/>
      <c r="Q29" s="91"/>
    </row>
    <row r="30" spans="2:17">
      <c r="B30" s="74" t="s">
        <v>57</v>
      </c>
      <c r="D30" s="90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8"/>
      <c r="Q30" s="90"/>
    </row>
    <row r="31" spans="2:17">
      <c r="B31" s="55" t="s">
        <v>49</v>
      </c>
      <c r="D31" s="90">
        <v>1143088</v>
      </c>
      <c r="E31" s="16">
        <v>1050685.1000000001</v>
      </c>
      <c r="F31" s="16">
        <v>1185649.8999999999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8"/>
      <c r="Q31" s="91">
        <v>3379423</v>
      </c>
    </row>
    <row r="32" spans="2:17">
      <c r="B32" s="55" t="s">
        <v>48</v>
      </c>
      <c r="D32" s="90">
        <v>366625.4</v>
      </c>
      <c r="E32" s="16">
        <v>347699.4</v>
      </c>
      <c r="F32" s="16">
        <v>361596.8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8"/>
      <c r="Q32" s="90">
        <v>1075921.6000000001</v>
      </c>
    </row>
    <row r="33" spans="2:17">
      <c r="B33" s="53"/>
      <c r="D33" s="90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8"/>
      <c r="Q33" s="91"/>
    </row>
    <row r="34" spans="2:17">
      <c r="B34" s="53" t="s">
        <v>29</v>
      </c>
      <c r="C34" s="17"/>
      <c r="D34" s="90">
        <v>9768.4</v>
      </c>
      <c r="E34" s="16">
        <v>9343.4</v>
      </c>
      <c r="F34" s="16">
        <v>10074.5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8"/>
      <c r="Q34" s="91">
        <v>29186.3</v>
      </c>
    </row>
    <row r="35" spans="2:17">
      <c r="B35" s="53" t="s">
        <v>51</v>
      </c>
      <c r="C35" s="18"/>
      <c r="D35" s="90">
        <v>11409.9</v>
      </c>
      <c r="E35" s="16">
        <v>8201.7999999999993</v>
      </c>
      <c r="F35" s="16">
        <v>10701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8"/>
      <c r="Q35" s="91">
        <v>30312.699999999997</v>
      </c>
    </row>
    <row r="36" spans="2:17">
      <c r="B36" s="53" t="s">
        <v>52</v>
      </c>
      <c r="C36" s="17"/>
      <c r="D36" s="90">
        <v>520252.4</v>
      </c>
      <c r="E36" s="16">
        <v>517158.3</v>
      </c>
      <c r="F36" s="16">
        <v>399386.3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8"/>
      <c r="Q36" s="91">
        <v>1436797</v>
      </c>
    </row>
    <row r="37" spans="2:17">
      <c r="B37" s="53"/>
      <c r="C37" s="17"/>
      <c r="D37" s="90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8"/>
      <c r="Q37" s="91"/>
    </row>
    <row r="38" spans="2:17">
      <c r="B38" s="53" t="s">
        <v>40</v>
      </c>
      <c r="C38" s="17"/>
      <c r="D38" s="90">
        <v>291701.90000000002</v>
      </c>
      <c r="E38" s="16">
        <v>278557.7</v>
      </c>
      <c r="F38" s="16">
        <v>287784.59999999998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8"/>
      <c r="Q38" s="91">
        <v>858044.20000000007</v>
      </c>
    </row>
    <row r="39" spans="2:17">
      <c r="B39" s="53" t="s">
        <v>35</v>
      </c>
      <c r="C39" s="17"/>
      <c r="D39" s="90">
        <v>22.8</v>
      </c>
      <c r="E39" s="16">
        <v>38.6</v>
      </c>
      <c r="F39" s="16">
        <v>23.5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8"/>
      <c r="Q39" s="91">
        <v>84.9</v>
      </c>
    </row>
    <row r="40" spans="2:17">
      <c r="B40" s="53"/>
      <c r="C40" s="17"/>
      <c r="D40" s="90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8"/>
      <c r="Q40" s="91"/>
    </row>
    <row r="41" spans="2:17">
      <c r="B41" s="53" t="s">
        <v>42</v>
      </c>
      <c r="C41" s="17"/>
      <c r="D41" s="90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8"/>
      <c r="Q41" s="91"/>
    </row>
    <row r="42" spans="2:17">
      <c r="B42" s="51" t="s">
        <v>102</v>
      </c>
      <c r="C42" s="18"/>
      <c r="D42" s="78">
        <v>468372.6</v>
      </c>
      <c r="E42" s="78">
        <v>434674.9</v>
      </c>
      <c r="F42" s="78">
        <v>434005.2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9"/>
      <c r="Q42" s="79">
        <f t="shared" ref="Q42:Q46" si="0">SUM(D42:O42)</f>
        <v>1337052.7</v>
      </c>
    </row>
    <row r="43" spans="2:17">
      <c r="B43" s="51" t="s">
        <v>103</v>
      </c>
      <c r="C43" s="18"/>
      <c r="D43" s="78">
        <f>545525.1+744323.3</f>
        <v>1289848.3999999999</v>
      </c>
      <c r="E43" s="78">
        <f>502541.5+530856.6</f>
        <v>1033398.1</v>
      </c>
      <c r="F43" s="78">
        <f>518330.1+603208.4</f>
        <v>1121538.5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9"/>
      <c r="Q43" s="79">
        <f t="shared" si="0"/>
        <v>3444785</v>
      </c>
    </row>
    <row r="44" spans="2:17">
      <c r="B44" s="51" t="s">
        <v>124</v>
      </c>
      <c r="C44" s="18"/>
      <c r="D44" s="78">
        <v>925132.80000000005</v>
      </c>
      <c r="E44" s="78">
        <v>850417.8</v>
      </c>
      <c r="F44" s="78">
        <v>920690.5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9"/>
      <c r="Q44" s="79">
        <f t="shared" si="0"/>
        <v>2696241.1</v>
      </c>
    </row>
    <row r="45" spans="2:17">
      <c r="B45" s="51" t="s">
        <v>104</v>
      </c>
      <c r="C45" s="17"/>
      <c r="D45" s="80">
        <v>246929.6</v>
      </c>
      <c r="E45" s="80">
        <v>270623.40000000002</v>
      </c>
      <c r="F45" s="80">
        <v>281953.90000000002</v>
      </c>
      <c r="G45" s="80">
        <v>0</v>
      </c>
      <c r="H45" s="80">
        <v>0</v>
      </c>
      <c r="I45" s="80">
        <v>0</v>
      </c>
      <c r="J45" s="80">
        <v>0</v>
      </c>
      <c r="K45" s="80">
        <v>0</v>
      </c>
      <c r="L45" s="80">
        <v>0</v>
      </c>
      <c r="M45" s="80">
        <v>0</v>
      </c>
      <c r="N45" s="80">
        <v>0</v>
      </c>
      <c r="O45" s="80">
        <v>0</v>
      </c>
      <c r="P45" s="80"/>
      <c r="Q45" s="80">
        <f t="shared" si="0"/>
        <v>799506.9</v>
      </c>
    </row>
    <row r="46" spans="2:17">
      <c r="B46" s="53" t="s">
        <v>101</v>
      </c>
      <c r="C46" s="17"/>
      <c r="D46" s="89">
        <f t="shared" ref="D46:F46" si="1">SUM(D42:D45)</f>
        <v>2930283.4</v>
      </c>
      <c r="E46" s="89">
        <f t="shared" si="1"/>
        <v>2589114.1999999997</v>
      </c>
      <c r="F46" s="89">
        <f t="shared" si="1"/>
        <v>2758188.1</v>
      </c>
      <c r="G46" s="89">
        <v>0</v>
      </c>
      <c r="H46" s="89">
        <v>0</v>
      </c>
      <c r="I46" s="89">
        <v>0</v>
      </c>
      <c r="J46" s="89">
        <v>0</v>
      </c>
      <c r="K46" s="89">
        <v>0</v>
      </c>
      <c r="L46" s="89">
        <v>0</v>
      </c>
      <c r="M46" s="89">
        <v>0</v>
      </c>
      <c r="N46" s="89">
        <v>0</v>
      </c>
      <c r="O46" s="89">
        <v>0</v>
      </c>
      <c r="P46" s="79"/>
      <c r="Q46" s="79">
        <f t="shared" si="0"/>
        <v>8277585.6999999993</v>
      </c>
    </row>
    <row r="47" spans="2:17">
      <c r="B47" s="50"/>
      <c r="C47" s="17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9"/>
      <c r="Q47" s="79"/>
    </row>
    <row r="48" spans="2:17">
      <c r="B48" s="50" t="s">
        <v>58</v>
      </c>
      <c r="D48" s="89">
        <f t="shared" ref="D48:F48" si="2">D31+D32+D34+D35+D36+D38+D39+D46</f>
        <v>5273152.1999999993</v>
      </c>
      <c r="E48" s="89">
        <f t="shared" si="2"/>
        <v>4800798.5</v>
      </c>
      <c r="F48" s="89">
        <f t="shared" si="2"/>
        <v>5013404.7</v>
      </c>
      <c r="G48" s="89">
        <v>0</v>
      </c>
      <c r="H48" s="89">
        <v>0</v>
      </c>
      <c r="I48" s="89">
        <v>0</v>
      </c>
      <c r="J48" s="89">
        <v>0</v>
      </c>
      <c r="K48" s="89">
        <v>0</v>
      </c>
      <c r="L48" s="89">
        <v>0</v>
      </c>
      <c r="M48" s="89">
        <v>0</v>
      </c>
      <c r="N48" s="89">
        <v>0</v>
      </c>
      <c r="O48" s="89">
        <v>0</v>
      </c>
      <c r="P48" s="79"/>
      <c r="Q48" s="79">
        <f>SUM(D48:O48)</f>
        <v>15087355.399999999</v>
      </c>
    </row>
    <row r="49" spans="2:17">
      <c r="B49" s="5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79"/>
      <c r="Q49" s="82"/>
    </row>
    <row r="50" spans="2:17">
      <c r="B50" s="57" t="s">
        <v>54</v>
      </c>
      <c r="D50" s="78">
        <v>209032.3</v>
      </c>
      <c r="E50" s="78">
        <v>204328.4</v>
      </c>
      <c r="F50" s="78">
        <v>219941.2</v>
      </c>
      <c r="G50" s="78">
        <v>0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9"/>
      <c r="Q50" s="79">
        <f t="shared" ref="Q50:Q52" si="3">SUM(D50:O50)</f>
        <v>633301.89999999991</v>
      </c>
    </row>
    <row r="51" spans="2:17">
      <c r="B51" s="50" t="s">
        <v>22</v>
      </c>
      <c r="D51" s="78">
        <v>97194.9</v>
      </c>
      <c r="E51" s="78">
        <v>100123.4</v>
      </c>
      <c r="F51" s="78">
        <v>101695.5</v>
      </c>
      <c r="G51" s="78">
        <v>0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9"/>
      <c r="Q51" s="79">
        <f t="shared" si="3"/>
        <v>299013.8</v>
      </c>
    </row>
    <row r="52" spans="2:17">
      <c r="B52" s="50" t="s">
        <v>17</v>
      </c>
      <c r="D52" s="78">
        <v>336233</v>
      </c>
      <c r="E52" s="78">
        <v>310324</v>
      </c>
      <c r="F52" s="78">
        <v>341457.5</v>
      </c>
      <c r="G52" s="78">
        <v>0</v>
      </c>
      <c r="H52" s="78">
        <v>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/>
      <c r="Q52" s="78">
        <f t="shared" si="3"/>
        <v>988014.5</v>
      </c>
    </row>
    <row r="53" spans="2:17" ht="14.25" customHeight="1">
      <c r="B53" s="50"/>
      <c r="C53" s="22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5"/>
    </row>
    <row r="54" spans="2:17" s="1" customFormat="1" ht="15" customHeight="1">
      <c r="B54" s="50" t="s">
        <v>43</v>
      </c>
      <c r="C54" s="4"/>
      <c r="D54" s="83">
        <v>11473879.300000001</v>
      </c>
      <c r="E54" s="83">
        <v>11193158.300000001</v>
      </c>
      <c r="F54" s="83">
        <v>11510093</v>
      </c>
      <c r="G54" s="83">
        <v>0</v>
      </c>
      <c r="H54" s="83">
        <v>0</v>
      </c>
      <c r="I54" s="83">
        <v>0</v>
      </c>
      <c r="J54" s="83">
        <v>0</v>
      </c>
      <c r="K54" s="83">
        <v>0</v>
      </c>
      <c r="L54" s="83">
        <v>0</v>
      </c>
      <c r="M54" s="83">
        <v>0</v>
      </c>
      <c r="N54" s="83">
        <v>0</v>
      </c>
      <c r="O54" s="83">
        <v>0</v>
      </c>
      <c r="P54" s="83"/>
      <c r="Q54" s="84">
        <v>11510093</v>
      </c>
    </row>
    <row r="55" spans="2:17">
      <c r="B55" s="50" t="s">
        <v>50</v>
      </c>
      <c r="D55" s="78">
        <v>-84051.3</v>
      </c>
      <c r="E55" s="78">
        <v>-27853.4</v>
      </c>
      <c r="F55" s="78">
        <v>-61593</v>
      </c>
      <c r="G55" s="78">
        <v>0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  <c r="P55" s="79"/>
      <c r="Q55" s="79">
        <f>SUM(D55:O55)</f>
        <v>-173497.7</v>
      </c>
    </row>
    <row r="56" spans="2:17" ht="15.75" thickBot="1">
      <c r="B56" s="50"/>
      <c r="C56" s="18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6"/>
      <c r="Q56" s="86"/>
    </row>
    <row r="57" spans="2:17" ht="15.75" thickTop="1">
      <c r="B57" s="59" t="s">
        <v>31</v>
      </c>
      <c r="D57" s="89">
        <f t="shared" ref="D57:F57" si="4">D7-D54+(D28+D48)-(D50+D51+D52)+D55</f>
        <v>22909238.400000002</v>
      </c>
      <c r="E57" s="89">
        <f t="shared" si="4"/>
        <v>22676625.199999996</v>
      </c>
      <c r="F57" s="89">
        <f t="shared" si="4"/>
        <v>23824274.699999999</v>
      </c>
      <c r="G57" s="89">
        <v>0</v>
      </c>
      <c r="H57" s="89">
        <v>0</v>
      </c>
      <c r="I57" s="89">
        <v>0</v>
      </c>
      <c r="J57" s="89">
        <v>0</v>
      </c>
      <c r="K57" s="89">
        <v>0</v>
      </c>
      <c r="L57" s="89">
        <v>0</v>
      </c>
      <c r="M57" s="89">
        <v>0</v>
      </c>
      <c r="N57" s="89">
        <v>0</v>
      </c>
      <c r="O57" s="89">
        <v>0</v>
      </c>
      <c r="P57" s="79"/>
      <c r="Q57" s="79">
        <f>SUM(D57:O57)</f>
        <v>69410138.299999997</v>
      </c>
    </row>
    <row r="58" spans="2:17">
      <c r="B58" s="59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1"/>
      <c r="Q58" s="91"/>
    </row>
    <row r="59" spans="2:17" s="1" customFormat="1" ht="18" customHeight="1">
      <c r="B59" s="47" t="s">
        <v>129</v>
      </c>
      <c r="C59" s="4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7" t="s">
        <v>13</v>
      </c>
    </row>
    <row r="60" spans="2:17" ht="15.75">
      <c r="B60" s="48"/>
      <c r="D60" s="92" t="s">
        <v>1</v>
      </c>
      <c r="E60" s="92" t="s">
        <v>2</v>
      </c>
      <c r="F60" s="92" t="s">
        <v>3</v>
      </c>
      <c r="G60" s="92" t="s">
        <v>4</v>
      </c>
      <c r="H60" s="92" t="s">
        <v>5</v>
      </c>
      <c r="I60" s="92" t="s">
        <v>6</v>
      </c>
      <c r="J60" s="92" t="s">
        <v>7</v>
      </c>
      <c r="K60" s="92" t="s">
        <v>8</v>
      </c>
      <c r="L60" s="92" t="s">
        <v>9</v>
      </c>
      <c r="M60" s="92" t="s">
        <v>10</v>
      </c>
      <c r="N60" s="92" t="s">
        <v>11</v>
      </c>
      <c r="O60" s="92" t="s">
        <v>12</v>
      </c>
      <c r="P60" s="103"/>
      <c r="Q60" s="101" t="s">
        <v>127</v>
      </c>
    </row>
    <row r="61" spans="2:17" s="1" customFormat="1">
      <c r="B61" s="49" t="s">
        <v>21</v>
      </c>
      <c r="C61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1"/>
      <c r="Q61" s="91"/>
    </row>
    <row r="62" spans="2:17" s="1" customFormat="1">
      <c r="B62" s="60" t="s">
        <v>18</v>
      </c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1"/>
      <c r="Q62" s="91"/>
    </row>
    <row r="63" spans="2:17" s="1" customFormat="1">
      <c r="B63" s="53" t="s">
        <v>125</v>
      </c>
      <c r="D63" s="90">
        <v>1014.6999999999999</v>
      </c>
      <c r="E63" s="90">
        <v>841.8</v>
      </c>
      <c r="F63" s="90">
        <v>139.4</v>
      </c>
      <c r="G63" s="90">
        <v>0</v>
      </c>
      <c r="H63" s="90">
        <v>0</v>
      </c>
      <c r="I63" s="90">
        <v>0</v>
      </c>
      <c r="J63" s="90">
        <v>0</v>
      </c>
      <c r="K63" s="90">
        <v>0</v>
      </c>
      <c r="L63" s="90">
        <v>0</v>
      </c>
      <c r="M63" s="90">
        <v>0</v>
      </c>
      <c r="N63" s="90">
        <v>0</v>
      </c>
      <c r="O63" s="90">
        <v>0</v>
      </c>
      <c r="P63" s="91"/>
      <c r="Q63" s="91">
        <f t="shared" ref="Q63:Q70" si="5">SUM(D63:O63)</f>
        <v>1995.9</v>
      </c>
    </row>
    <row r="64" spans="2:17">
      <c r="B64" s="53" t="s">
        <v>32</v>
      </c>
      <c r="D64" s="90">
        <v>2363322.5</v>
      </c>
      <c r="E64" s="90">
        <v>2337596</v>
      </c>
      <c r="F64" s="90">
        <v>1538190.7</v>
      </c>
      <c r="G64" s="90">
        <v>0</v>
      </c>
      <c r="H64" s="90">
        <v>0</v>
      </c>
      <c r="I64" s="90">
        <v>0</v>
      </c>
      <c r="J64" s="90">
        <v>0</v>
      </c>
      <c r="K64" s="90">
        <v>0</v>
      </c>
      <c r="L64" s="90">
        <v>0</v>
      </c>
      <c r="M64" s="90">
        <v>0</v>
      </c>
      <c r="N64" s="90">
        <v>0</v>
      </c>
      <c r="O64" s="90">
        <v>0</v>
      </c>
      <c r="P64" s="91"/>
      <c r="Q64" s="91">
        <f t="shared" si="5"/>
        <v>6239109.2000000002</v>
      </c>
    </row>
    <row r="65" spans="2:17">
      <c r="B65" s="53" t="s">
        <v>53</v>
      </c>
      <c r="D65" s="90">
        <v>14561.1</v>
      </c>
      <c r="E65" s="90">
        <v>12653.9</v>
      </c>
      <c r="F65" s="90">
        <v>15496.7</v>
      </c>
      <c r="G65" s="90">
        <v>0</v>
      </c>
      <c r="H65" s="90">
        <v>0</v>
      </c>
      <c r="I65" s="90">
        <v>0</v>
      </c>
      <c r="J65" s="90">
        <v>0</v>
      </c>
      <c r="K65" s="90">
        <v>0</v>
      </c>
      <c r="L65" s="90">
        <v>0</v>
      </c>
      <c r="M65" s="90">
        <v>0</v>
      </c>
      <c r="N65" s="90">
        <v>0</v>
      </c>
      <c r="O65" s="90">
        <v>0</v>
      </c>
      <c r="P65" s="91"/>
      <c r="Q65" s="91">
        <f t="shared" si="5"/>
        <v>42711.7</v>
      </c>
    </row>
    <row r="66" spans="2:17">
      <c r="B66" s="53" t="s">
        <v>39</v>
      </c>
      <c r="D66" s="90">
        <v>29177.7</v>
      </c>
      <c r="E66" s="90">
        <v>15831.6</v>
      </c>
      <c r="F66" s="90">
        <v>27199.3</v>
      </c>
      <c r="G66" s="90">
        <v>0</v>
      </c>
      <c r="H66" s="90">
        <v>0</v>
      </c>
      <c r="I66" s="90">
        <v>0</v>
      </c>
      <c r="J66" s="90">
        <v>0</v>
      </c>
      <c r="K66" s="90">
        <v>0</v>
      </c>
      <c r="L66" s="90">
        <v>0</v>
      </c>
      <c r="M66" s="90">
        <v>0</v>
      </c>
      <c r="N66" s="90">
        <v>0</v>
      </c>
      <c r="O66" s="90">
        <v>0</v>
      </c>
      <c r="P66" s="91"/>
      <c r="Q66" s="91">
        <f t="shared" si="5"/>
        <v>72208.600000000006</v>
      </c>
    </row>
    <row r="67" spans="2:17" s="1" customFormat="1">
      <c r="B67" s="53" t="s">
        <v>44</v>
      </c>
      <c r="C67" s="24"/>
      <c r="D67" s="90">
        <v>0</v>
      </c>
      <c r="E67" s="90">
        <v>0</v>
      </c>
      <c r="F67" s="90">
        <v>0</v>
      </c>
      <c r="G67" s="90">
        <v>0</v>
      </c>
      <c r="H67" s="90">
        <v>0</v>
      </c>
      <c r="I67" s="90">
        <v>0</v>
      </c>
      <c r="J67" s="90">
        <v>0</v>
      </c>
      <c r="K67" s="90">
        <v>0</v>
      </c>
      <c r="L67" s="90">
        <v>0</v>
      </c>
      <c r="M67" s="90">
        <v>0</v>
      </c>
      <c r="N67" s="90">
        <v>0</v>
      </c>
      <c r="O67" s="90">
        <v>0</v>
      </c>
      <c r="P67" s="91"/>
      <c r="Q67" s="93">
        <f t="shared" si="5"/>
        <v>0</v>
      </c>
    </row>
    <row r="68" spans="2:17" s="1" customFormat="1">
      <c r="B68" s="53" t="s">
        <v>34</v>
      </c>
      <c r="C68" s="24"/>
      <c r="D68" s="90">
        <v>-27126.5</v>
      </c>
      <c r="E68" s="90">
        <v>-12542.2</v>
      </c>
      <c r="F68" s="90">
        <v>1698.6</v>
      </c>
      <c r="G68" s="90">
        <v>0</v>
      </c>
      <c r="H68" s="90">
        <v>0</v>
      </c>
      <c r="I68" s="90">
        <v>0</v>
      </c>
      <c r="J68" s="90">
        <v>0</v>
      </c>
      <c r="K68" s="90">
        <v>0</v>
      </c>
      <c r="L68" s="90">
        <v>0</v>
      </c>
      <c r="M68" s="90">
        <v>0</v>
      </c>
      <c r="N68" s="90">
        <v>0</v>
      </c>
      <c r="O68" s="90">
        <v>0</v>
      </c>
      <c r="P68" s="91"/>
      <c r="Q68" s="90">
        <f t="shared" si="5"/>
        <v>-37970.1</v>
      </c>
    </row>
    <row r="69" spans="2:17">
      <c r="B69" s="61" t="s">
        <v>33</v>
      </c>
      <c r="C69" s="19"/>
      <c r="D69" s="90">
        <v>313080.8</v>
      </c>
      <c r="E69" s="90">
        <v>343517.6</v>
      </c>
      <c r="F69" s="90">
        <v>406384.2</v>
      </c>
      <c r="G69" s="90">
        <v>0</v>
      </c>
      <c r="H69" s="90">
        <v>0</v>
      </c>
      <c r="I69" s="90">
        <v>0</v>
      </c>
      <c r="J69" s="90">
        <v>0</v>
      </c>
      <c r="K69" s="90">
        <v>0</v>
      </c>
      <c r="L69" s="90">
        <v>0</v>
      </c>
      <c r="M69" s="90">
        <v>0</v>
      </c>
      <c r="N69" s="90">
        <v>0</v>
      </c>
      <c r="O69" s="90">
        <v>0</v>
      </c>
      <c r="P69" s="91"/>
      <c r="Q69" s="91">
        <f t="shared" si="5"/>
        <v>1062982.5999999999</v>
      </c>
    </row>
    <row r="70" spans="2:17">
      <c r="B70" s="50" t="s">
        <v>19</v>
      </c>
      <c r="C70" s="19"/>
      <c r="D70" s="90">
        <v>2694030.3000000003</v>
      </c>
      <c r="E70" s="90">
        <v>2697898.6999999997</v>
      </c>
      <c r="F70" s="90">
        <v>1989108.9</v>
      </c>
      <c r="G70" s="90">
        <v>0</v>
      </c>
      <c r="H70" s="90">
        <v>0</v>
      </c>
      <c r="I70" s="90">
        <v>0</v>
      </c>
      <c r="J70" s="90">
        <v>0</v>
      </c>
      <c r="K70" s="90">
        <v>0</v>
      </c>
      <c r="L70" s="90">
        <v>0</v>
      </c>
      <c r="M70" s="90">
        <v>0</v>
      </c>
      <c r="N70" s="90">
        <v>0</v>
      </c>
      <c r="O70" s="90">
        <v>0</v>
      </c>
      <c r="P70" s="91"/>
      <c r="Q70" s="91">
        <f t="shared" si="5"/>
        <v>7381037.9000000004</v>
      </c>
    </row>
    <row r="71" spans="2:17">
      <c r="B71" s="60"/>
      <c r="C71" s="27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1"/>
      <c r="Q71" s="91"/>
    </row>
    <row r="72" spans="2:17">
      <c r="B72" s="50" t="s">
        <v>98</v>
      </c>
      <c r="C72" s="19"/>
      <c r="D72" s="78">
        <v>19679347</v>
      </c>
      <c r="E72" s="78">
        <v>19364424.800000001</v>
      </c>
      <c r="F72" s="78">
        <v>20505244.399999999</v>
      </c>
      <c r="G72" s="78">
        <v>0</v>
      </c>
      <c r="H72" s="78">
        <v>0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  <c r="N72" s="78">
        <v>0</v>
      </c>
      <c r="O72" s="78">
        <v>0</v>
      </c>
      <c r="P72" s="79"/>
      <c r="Q72" s="79">
        <f>SUM(D72:O72)</f>
        <v>59549016.199999996</v>
      </c>
    </row>
    <row r="73" spans="2:17">
      <c r="B73" s="55" t="s">
        <v>115</v>
      </c>
      <c r="C73" s="19"/>
      <c r="D73" s="78">
        <v>634817.6451612903</v>
      </c>
      <c r="E73" s="78">
        <v>691586.6</v>
      </c>
      <c r="F73" s="78">
        <v>661459.49677419348</v>
      </c>
      <c r="G73" s="78">
        <v>0</v>
      </c>
      <c r="H73" s="78">
        <v>0</v>
      </c>
      <c r="I73" s="78">
        <v>0</v>
      </c>
      <c r="J73" s="78">
        <v>0</v>
      </c>
      <c r="K73" s="78">
        <v>0</v>
      </c>
      <c r="L73" s="78">
        <v>0</v>
      </c>
      <c r="M73" s="78">
        <v>0</v>
      </c>
      <c r="N73" s="78">
        <v>0</v>
      </c>
      <c r="O73" s="78">
        <v>0</v>
      </c>
      <c r="P73" s="79"/>
      <c r="Q73" s="79">
        <f>AVERAGE(D73:F73)</f>
        <v>662621.24731182784</v>
      </c>
    </row>
    <row r="74" spans="2:17">
      <c r="B74" s="50"/>
      <c r="C74" s="17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9"/>
      <c r="Q74" s="79"/>
    </row>
    <row r="75" spans="2:17">
      <c r="B75" s="60" t="s">
        <v>0</v>
      </c>
      <c r="C75" s="17"/>
      <c r="D75" s="89">
        <f>D57-(D70+D72)</f>
        <v>535861.10000000149</v>
      </c>
      <c r="E75" s="89">
        <f>E57-(E70+E72)</f>
        <v>614301.69999999553</v>
      </c>
      <c r="F75" s="89">
        <f>F57-(F70+F72)</f>
        <v>1329921.4000000022</v>
      </c>
      <c r="G75" s="89">
        <v>0</v>
      </c>
      <c r="H75" s="89">
        <v>0</v>
      </c>
      <c r="I75" s="89">
        <v>0</v>
      </c>
      <c r="J75" s="89">
        <v>0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79"/>
      <c r="Q75" s="79">
        <f>SUM(D75:O75)</f>
        <v>2480084.1999999993</v>
      </c>
    </row>
    <row r="76" spans="2:17">
      <c r="B76" s="62" t="s">
        <v>45</v>
      </c>
      <c r="C76" s="18"/>
      <c r="D76" s="94">
        <f t="shared" ref="D76:F76" si="6">IF(D57&gt;0,D75/D57,"")</f>
        <v>2.3390611710601493E-2</v>
      </c>
      <c r="E76" s="94">
        <f t="shared" si="6"/>
        <v>2.7089643832892543E-2</v>
      </c>
      <c r="F76" s="94">
        <f t="shared" si="6"/>
        <v>5.5822114912064971E-2</v>
      </c>
      <c r="G76" s="95" t="s">
        <v>128</v>
      </c>
      <c r="H76" s="95" t="s">
        <v>128</v>
      </c>
      <c r="I76" s="95" t="s">
        <v>128</v>
      </c>
      <c r="J76" s="95" t="s">
        <v>128</v>
      </c>
      <c r="K76" s="95" t="s">
        <v>128</v>
      </c>
      <c r="L76" s="95" t="s">
        <v>128</v>
      </c>
      <c r="M76" s="95" t="s">
        <v>128</v>
      </c>
      <c r="N76" s="95" t="s">
        <v>128</v>
      </c>
      <c r="O76" s="95" t="s">
        <v>128</v>
      </c>
      <c r="P76" s="96"/>
      <c r="Q76" s="96">
        <f>SUM(D76:O76)</f>
        <v>0.10630237045555901</v>
      </c>
    </row>
    <row r="77" spans="2:17" ht="15.75" thickBot="1">
      <c r="B77" s="50"/>
      <c r="C77" s="26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79"/>
      <c r="Q77" s="88"/>
    </row>
    <row r="78" spans="2:17" ht="15.75" thickTop="1">
      <c r="B78" s="59" t="s">
        <v>36</v>
      </c>
      <c r="D78" s="89">
        <f t="shared" ref="D78:F78" si="7">(D70+D72)+D75</f>
        <v>22909238.400000002</v>
      </c>
      <c r="E78" s="89">
        <f t="shared" si="7"/>
        <v>22676625.199999996</v>
      </c>
      <c r="F78" s="89">
        <f t="shared" si="7"/>
        <v>23824274.699999999</v>
      </c>
      <c r="G78" s="89">
        <v>0</v>
      </c>
      <c r="H78" s="89">
        <v>0</v>
      </c>
      <c r="I78" s="89">
        <v>0</v>
      </c>
      <c r="J78" s="89">
        <v>0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79"/>
      <c r="Q78" s="79">
        <f>SUM(D78:O78)</f>
        <v>69410138.299999997</v>
      </c>
    </row>
    <row r="79" spans="2:17">
      <c r="B79" s="59"/>
      <c r="C79" s="15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1"/>
      <c r="Q79" s="91"/>
    </row>
    <row r="80" spans="2:17">
      <c r="B80" s="50"/>
      <c r="D80" s="90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Q80" s="91"/>
    </row>
    <row r="81" spans="2:17">
      <c r="B81" s="63" t="s">
        <v>116</v>
      </c>
      <c r="D81" s="90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Q81" s="90"/>
    </row>
    <row r="82" spans="2:17">
      <c r="B82" s="64" t="s">
        <v>117</v>
      </c>
    </row>
    <row r="83" spans="2:17">
      <c r="B83" t="s">
        <v>118</v>
      </c>
      <c r="D83" s="90"/>
      <c r="Q83" s="91"/>
    </row>
    <row r="84" spans="2:17">
      <c r="B84" s="23" t="s">
        <v>119</v>
      </c>
      <c r="C84" s="24"/>
      <c r="D84" s="99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Q84" s="99"/>
    </row>
    <row r="85" spans="2:17">
      <c r="B85" s="23"/>
      <c r="C85" s="24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2:17">
      <c r="D86" s="12"/>
      <c r="Q86" s="91"/>
    </row>
    <row r="87" spans="2:17" ht="15.75">
      <c r="B87" s="35"/>
      <c r="D87" s="12"/>
      <c r="Q87" s="91"/>
    </row>
    <row r="88" spans="2:17" ht="15.75">
      <c r="B88" s="35"/>
    </row>
    <row r="89" spans="2:17" ht="15.75">
      <c r="B89" s="35"/>
    </row>
  </sheetData>
  <mergeCells count="1">
    <mergeCell ref="H3:J3"/>
  </mergeCells>
  <pageMargins left="0.25" right="0.25" top="0.75" bottom="0.64" header="0.3" footer="0.3"/>
  <pageSetup paperSize="5" scale="65" fitToHeight="0" orientation="landscape" r:id="rId1"/>
  <headerFooter>
    <oddFooter>&amp;L_x000D_&amp;1#&amp;"Calibri"&amp;10&amp;K000000 Security Classification: Protected 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Documentation</vt:lpstr>
      <vt:lpstr>Data</vt:lpstr>
      <vt:lpstr>Data!Print_Area</vt:lpstr>
      <vt:lpstr>Documentation!Print_Area</vt:lpstr>
    </vt:vector>
  </TitlesOfParts>
  <Company>Alberta Energy Regulator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cb856</dc:creator>
  <cp:lastModifiedBy>Jessica Bassett</cp:lastModifiedBy>
  <cp:lastPrinted>2019-05-22T20:25:46Z</cp:lastPrinted>
  <dcterms:created xsi:type="dcterms:W3CDTF">2016-06-02T16:03:10Z</dcterms:created>
  <dcterms:modified xsi:type="dcterms:W3CDTF">2024-04-30T22:53:27Z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456a4-fd09-448a-abb7-32a44248e25a_Enabled">
    <vt:lpwstr>true</vt:lpwstr>
  </property>
  <property fmtid="{D5CDD505-2E9C-101B-9397-08002B2CF9AE}" pid="3" name="MSIP_Label_fa6456a4-fd09-448a-abb7-32a44248e25a_SetDate">
    <vt:lpwstr>2024-02-27T15:34:20Z</vt:lpwstr>
  </property>
  <property fmtid="{D5CDD505-2E9C-101B-9397-08002B2CF9AE}" pid="4" name="MSIP_Label_fa6456a4-fd09-448a-abb7-32a44248e25a_Method">
    <vt:lpwstr>Standard</vt:lpwstr>
  </property>
  <property fmtid="{D5CDD505-2E9C-101B-9397-08002B2CF9AE}" pid="5" name="MSIP_Label_fa6456a4-fd09-448a-abb7-32a44248e25a_Name">
    <vt:lpwstr>Protected A</vt:lpwstr>
  </property>
  <property fmtid="{D5CDD505-2E9C-101B-9397-08002B2CF9AE}" pid="6" name="MSIP_Label_fa6456a4-fd09-448a-abb7-32a44248e25a_SiteId">
    <vt:lpwstr>5a661919-a609-4857-a7a7-eea01d3ecdfa</vt:lpwstr>
  </property>
  <property fmtid="{D5CDD505-2E9C-101B-9397-08002B2CF9AE}" pid="7" name="MSIP_Label_fa6456a4-fd09-448a-abb7-32a44248e25a_ActionId">
    <vt:lpwstr>6db9c950-c7cd-4310-9bc6-12e480fca4f6</vt:lpwstr>
  </property>
  <property fmtid="{D5CDD505-2E9C-101B-9397-08002B2CF9AE}" pid="8" name="MSIP_Label_fa6456a4-fd09-448a-abb7-32a44248e25a_ContentBits">
    <vt:lpwstr>2</vt:lpwstr>
  </property>
</Properties>
</file>