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B116FFA7-C393-40F1-AFFC-8B52D279699D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8" l="1"/>
  <c r="D78" i="18"/>
  <c r="I76" i="18"/>
  <c r="E76" i="18"/>
  <c r="K75" i="18"/>
  <c r="K78" i="18" s="1"/>
  <c r="J75" i="18"/>
  <c r="J78" i="18" s="1"/>
  <c r="I75" i="18"/>
  <c r="I78" i="18" s="1"/>
  <c r="H75" i="18"/>
  <c r="H76" i="18" s="1"/>
  <c r="G75" i="18"/>
  <c r="G76" i="18" s="1"/>
  <c r="F75" i="18"/>
  <c r="F76" i="18" s="1"/>
  <c r="E75" i="18"/>
  <c r="D75" i="18"/>
  <c r="D76" i="18" s="1"/>
  <c r="Q55" i="18"/>
  <c r="Q52" i="18"/>
  <c r="Q51" i="18"/>
  <c r="Q50" i="18"/>
  <c r="D48" i="18"/>
  <c r="K46" i="18"/>
  <c r="K48" i="18" s="1"/>
  <c r="K57" i="18" s="1"/>
  <c r="J46" i="18"/>
  <c r="J48" i="18" s="1"/>
  <c r="J57" i="18" s="1"/>
  <c r="G46" i="18"/>
  <c r="G48" i="18" s="1"/>
  <c r="G57" i="18" s="1"/>
  <c r="D46" i="18"/>
  <c r="Q46" i="18" s="1"/>
  <c r="Q45" i="18"/>
  <c r="Q44" i="18"/>
  <c r="K43" i="18"/>
  <c r="J43" i="18"/>
  <c r="I43" i="18"/>
  <c r="I46" i="18" s="1"/>
  <c r="I48" i="18" s="1"/>
  <c r="I57" i="18" s="1"/>
  <c r="H43" i="18"/>
  <c r="H46" i="18" s="1"/>
  <c r="H48" i="18" s="1"/>
  <c r="H57" i="18" s="1"/>
  <c r="G43" i="18"/>
  <c r="F43" i="18"/>
  <c r="F46" i="18" s="1"/>
  <c r="F48" i="18" s="1"/>
  <c r="F57" i="18" s="1"/>
  <c r="E43" i="18"/>
  <c r="E46" i="18" s="1"/>
  <c r="E48" i="18" s="1"/>
  <c r="E57" i="18" s="1"/>
  <c r="D43" i="18"/>
  <c r="J76" i="18" l="1"/>
  <c r="Q76" i="18" s="1"/>
  <c r="K76" i="18"/>
  <c r="Q75" i="18"/>
  <c r="F78" i="18"/>
  <c r="G78" i="18"/>
  <c r="H78" i="18"/>
  <c r="Q48" i="18"/>
  <c r="D57" i="18"/>
  <c r="Q57" i="18" s="1"/>
  <c r="Q43" i="18"/>
  <c r="Q78" i="1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<sst xmlns="http://schemas.openxmlformats.org/spreadsheetml/2006/main" count="236" uniqueCount="130">
  <si>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</si>
  <si>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</si>
  <si>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</si>
  <si>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</si>
  <si>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</si>
  <si>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</si>
  <si>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</si>
  <si>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</si>
  <si>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</si>
  <si>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</si>
  <si>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</si>
  <si>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</si>
  <si>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</si>
  <si>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</si>
  <si>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</si>
  <si>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</si>
  <si>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</si>
  <si>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</si>
  <si>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</si>
  <si>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</si>
  <si>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</si>
  <si>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</si>
  <si>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</si>
  <si>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</si>
  <si>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</si>
  <si>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</si>
  <si>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</si>
  <si>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</si>
  <si>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</si>
  <si>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</si>
  <si>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</si>
  <si>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</si>
  <si>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</si>
  <si>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</si>
  <si>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</si>
  <si>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</si>
  <si>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</si>
  <si>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</si>
  <si>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</si>
  <si>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</si>
  <si>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</si>
  <si>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</si>
  <si>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</si>
  <si>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</si>
  <si>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</si>
  <si>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</si>
  <si>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</si>
  <si>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</si>
  <si>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</si>
  <si>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</si>
  <si>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</si>
  <si>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</si>
  <si>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</si>
  <si>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</si>
  <si>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</si>
  <si>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</si>
  <si>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</si>
  <si>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</si>
  <si>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</si>
  <si>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</si>
  <si>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</si>
  <si>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</si>
  <si>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</si>
  <si>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</si>
  <si>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</si>
  <si>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</si>
  <si>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</si>
  <si>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</si>
  <si>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</si>
  <si>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</si>
  <si>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</si>
  <si>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</si>
  <si>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</si>
  <si>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</si>
  <si>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</si>
  <si>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</si>
  <si>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</si>
  <si>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</si>
  <si>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</si>
  <si>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</si>
  <si>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</si>
  <si>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</si>
  <si>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</si>
  <si>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</si>
  <si>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</si>
  <si>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</si>
  <si>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</si>
  <si>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</si>
  <si>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</si>
  <si>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</si>
  <si>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</si>
  <si>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</si>
  <si>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</si>
  <si>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</si>
  <si>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</si>
  <si>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</si>
  <si>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</si>
  <si>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</si>
  <si>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</si>
  <si>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</si>
  <si>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</si>
  <si>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</si>
  <si>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</si>
  <si>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</si>
  <si>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</si>
  <si>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</si>
  <si>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</si>
  <si>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</si>
  <si>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</si>
  <si>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</si>
  <si>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</si>
  <si>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</si>
  <si>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</si>
  <si>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</si>
  <si>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</si>
  <si>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</si>
  <si>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</si>
  <si>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</si>
  <si>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</si>
  <si>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</si>
  <si>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</si>
  <si>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</si>
  <si>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</si>
  <si>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</si>
  <si>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</si>
  <si>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</si>
  <si>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</si>
  <si>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>2024</t>
  </si>
  <si>
    <t/>
  </si>
  <si>
    <t xml:space="preserve"> Run Date:  30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</si>
</sst>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0_)"/>
    <numFmt numFmtId="168" formatCode="0____"/>
    <numFmt numFmtId="169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7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8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6" fontId="1" fillId="0" borderId="0" xfId="0" applyNumberFormat="1" applyFont="1"/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Border="1"/>
    <xf numFmtId="166" fontId="3" fillId="0" borderId="0" xfId="1" applyNumberFormat="1" applyFont="1" applyBorder="1"/>
    <xf numFmtId="166" fontId="1" fillId="0" borderId="0" xfId="1" applyNumberFormat="1" applyFont="1"/>
    <xf numFmtId="166" fontId="1" fillId="0" borderId="0" xfId="1" applyNumberFormat="1" applyFont="1" applyBorder="1"/>
    <xf numFmtId="166" fontId="0" fillId="0" borderId="0" xfId="0" applyNumberFormat="1"/>
    <xf numFmtId="0" fontId="8" fillId="0" borderId="0" xfId="0" applyFont="1" applyAlignment="1">
      <alignment horizontal="right"/>
    </xf>
    <xf numFmtId="164" fontId="0" fillId="0" borderId="0" xfId="0" applyNumberFormat="1"/>
    <xf numFmtId="165" fontId="5" fillId="0" borderId="0" xfId="1" applyNumberFormat="1" applyFont="1" applyFill="1" applyAlignment="1">
      <alignment horizontal="left" vertical="top"/>
    </xf>
    <xf numFmtId="166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5" fontId="9" fillId="0" borderId="0" xfId="1" applyNumberFormat="1" applyFont="1" applyAlignment="1">
      <alignment horizontal="left" vertical="top"/>
    </xf>
    <xf numFmtId="165" fontId="9" fillId="0" borderId="0" xfId="1" applyNumberFormat="1" applyFont="1" applyFill="1" applyAlignment="1">
      <alignment horizontal="left" vertical="top"/>
    </xf>
    <xf numFmtId="165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5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6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5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5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5" fontId="29" fillId="0" borderId="0" xfId="1" applyNumberFormat="1" applyFont="1" applyFill="1" applyBorder="1" applyAlignment="1">
      <alignment horizontal="left" vertical="top"/>
    </xf>
    <xf numFmtId="165" fontId="29" fillId="0" borderId="0" xfId="1" applyNumberFormat="1" applyFont="1" applyFill="1" applyBorder="1" applyAlignment="1">
      <alignment horizontal="left" indent="3"/>
    </xf>
    <xf numFmtId="165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6" fontId="24" fillId="0" borderId="1" xfId="1" applyNumberFormat="1" applyFont="1" applyFill="1" applyBorder="1"/>
    <xf numFmtId="166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164" fontId="2" fillId="0" borderId="0" xfId="1" applyFont="1" applyBorder="1" applyAlignment="1">
      <alignment horizontal="center"/>
    </xf>
    <xf numFmtId="164" fontId="0" fillId="0" borderId="0" xfId="1" applyFont="1" applyBorder="1"/>
    <xf numFmtId="0" fontId="29" fillId="0" borderId="0" xfId="0" applyFont="1" applyAlignment="1">
      <alignment horizontal="left" indent="6"/>
    </xf>
    <xf numFmtId="166" fontId="29" fillId="0" borderId="0" xfId="1" applyNumberFormat="1" applyFont="1" applyFill="1" applyBorder="1" applyAlignment="1">
      <alignment horizontal="center"/>
    </xf>
    <xf numFmtId="166" fontId="29" fillId="0" borderId="0" xfId="1" applyNumberFormat="1" applyFont="1" applyFill="1" applyBorder="1"/>
    <xf numFmtId="164" fontId="29" fillId="0" borderId="0" xfId="1" applyFont="1" applyFill="1" applyBorder="1"/>
    <xf numFmtId="166" fontId="29" fillId="0" borderId="1" xfId="1" applyNumberFormat="1" applyFont="1" applyFill="1" applyBorder="1" applyAlignment="1">
      <alignment horizontal="center"/>
    </xf>
    <xf numFmtId="166" fontId="29" fillId="0" borderId="1" xfId="1" applyNumberFormat="1" applyFont="1" applyFill="1" applyBorder="1"/>
    <xf numFmtId="166" fontId="29" fillId="0" borderId="0" xfId="1" applyNumberFormat="1" applyFont="1" applyFill="1" applyBorder="1" applyAlignment="1">
      <alignment horizontal="right"/>
    </xf>
    <xf numFmtId="166" fontId="29" fillId="0" borderId="0" xfId="1" applyNumberFormat="1" applyFont="1" applyFill="1" applyBorder="1" applyAlignment="1">
      <alignment horizontal="right" vertical="center"/>
    </xf>
    <xf numFmtId="166" fontId="29" fillId="0" borderId="8" xfId="1" applyNumberFormat="1" applyFont="1" applyFill="1" applyBorder="1" applyAlignment="1">
      <alignment horizontal="center"/>
    </xf>
    <xf numFmtId="166" fontId="29" fillId="0" borderId="8" xfId="1" applyNumberFormat="1" applyFont="1" applyFill="1" applyBorder="1"/>
    <xf numFmtId="166" fontId="29" fillId="0" borderId="2" xfId="1" applyNumberFormat="1" applyFont="1" applyFill="1" applyBorder="1" applyAlignment="1">
      <alignment horizontal="center"/>
    </xf>
    <xf numFmtId="166" fontId="29" fillId="0" borderId="2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9" fontId="2" fillId="0" borderId="0" xfId="15" applyNumberFormat="1" applyFont="1" applyFill="1" applyBorder="1" applyAlignment="1">
      <alignment horizontal="right"/>
    </xf>
    <xf numFmtId="169" fontId="29" fillId="0" borderId="0" xfId="15" applyNumberFormat="1" applyFont="1" applyFill="1" applyBorder="1" applyAlignment="1">
      <alignment horizontal="center"/>
    </xf>
    <xf numFmtId="169" fontId="29" fillId="0" borderId="0" xfId="15" applyNumberFormat="1" applyFont="1" applyFill="1" applyBorder="1"/>
    <xf numFmtId="166" fontId="2" fillId="0" borderId="1" xfId="1" applyNumberFormat="1" applyFont="1" applyFill="1" applyBorder="1" applyAlignment="1">
      <alignment horizontal="center"/>
    </xf>
    <xf numFmtId="164" fontId="2" fillId="0" borderId="0" xfId="1" applyFont="1" applyFill="1" applyBorder="1"/>
    <xf numFmtId="10" fontId="2" fillId="0" borderId="0" xfId="15" applyNumberFormat="1" applyFont="1" applyFill="1" applyBorder="1" applyAlignment="1">
      <alignment horizontal="right"/>
    </xf>
    <xf numFmtId="166" fontId="2" fillId="0" borderId="1" xfId="1" applyNumberFormat="1" applyFont="1" applyFill="1" applyBorder="1"/>
    <xf numFmtId="0" fontId="1" fillId="0" borderId="0" xfId="1" applyNumberFormat="1" applyFont="1" applyFill="1" applyBorder="1"/>
    <xf numFmtId="166" fontId="1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2" fillId="0" borderId="1" xfId="0" applyFont="1" applyBorder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right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1694180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5" t="s">
        <v>120</v>
      </c>
      <c r="I3" s="105"/>
      <c r="J3" s="105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headerFooter>
    <oddFooter>&amp;L_x000D_&amp;1#&amp;"Calibri"&amp;10&amp;K000000 Security 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topLeftCell="A44" zoomScale="80" zoomScaleNormal="80" workbookViewId="0">
      <selection activeCell="S79" sqref="S79"/>
    </sheetView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5" t="s">
        <v>120</v>
      </c>
      <c r="I3" s="105"/>
      <c r="J3" s="105"/>
      <c r="K3" s="34"/>
      <c r="Q3"/>
    </row>
    <row r="4" spans="2:22" ht="22.5" customHeight="1">
      <c r="B4" s="47" t="s">
        <v>129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127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90">
        <v>11069630.4</v>
      </c>
      <c r="E7" s="16">
        <v>11473724.699999999</v>
      </c>
      <c r="F7" s="16">
        <v>11193240.6</v>
      </c>
      <c r="G7" s="16">
        <v>11562464</v>
      </c>
      <c r="H7" s="16">
        <v>11971523.9</v>
      </c>
      <c r="I7" s="16">
        <v>11336293.9</v>
      </c>
      <c r="J7" s="16">
        <v>9995917.6999999993</v>
      </c>
      <c r="K7" s="16">
        <v>9556127.4000000004</v>
      </c>
      <c r="L7" s="16">
        <v>0</v>
      </c>
      <c r="M7" s="16">
        <v>0</v>
      </c>
      <c r="N7" s="16">
        <v>0</v>
      </c>
      <c r="O7" s="16">
        <v>0</v>
      </c>
      <c r="P7" s="8"/>
      <c r="Q7" s="91">
        <v>11069630.4</v>
      </c>
      <c r="V7" s="16"/>
    </row>
    <row r="8" spans="2:22" s="1" customFormat="1">
      <c r="B8" s="50"/>
      <c r="D8" s="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91"/>
    </row>
    <row r="9" spans="2:22" s="1" customFormat="1">
      <c r="B9" s="50" t="s">
        <v>55</v>
      </c>
      <c r="D9" s="9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91"/>
    </row>
    <row r="10" spans="2:22">
      <c r="B10" s="56" t="s">
        <v>113</v>
      </c>
      <c r="D10" s="97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100"/>
    </row>
    <row r="11" spans="2:22">
      <c r="B11" s="77" t="s">
        <v>25</v>
      </c>
      <c r="D11" s="90">
        <v>1399010.7</v>
      </c>
      <c r="E11" s="16">
        <v>1375787.1</v>
      </c>
      <c r="F11" s="16">
        <v>1527906.6</v>
      </c>
      <c r="G11" s="16">
        <v>1505743.9</v>
      </c>
      <c r="H11" s="16">
        <v>1533268.2</v>
      </c>
      <c r="I11" s="16">
        <v>1442404.9</v>
      </c>
      <c r="J11" s="16">
        <v>1490609.9</v>
      </c>
      <c r="K11" s="16">
        <v>1532941.2</v>
      </c>
      <c r="L11" s="16">
        <v>0</v>
      </c>
      <c r="M11" s="16">
        <v>0</v>
      </c>
      <c r="N11" s="16">
        <v>0</v>
      </c>
      <c r="O11" s="16">
        <v>0</v>
      </c>
      <c r="P11" s="8"/>
      <c r="Q11" s="91">
        <v>11807672.5</v>
      </c>
    </row>
    <row r="12" spans="2:22" s="1" customFormat="1">
      <c r="B12" s="77" t="s">
        <v>26</v>
      </c>
      <c r="C12"/>
      <c r="D12" s="90">
        <v>377186.1</v>
      </c>
      <c r="E12" s="16">
        <v>372372.7</v>
      </c>
      <c r="F12" s="16">
        <v>401620.5</v>
      </c>
      <c r="G12" s="16">
        <v>380551.3</v>
      </c>
      <c r="H12" s="16">
        <v>374781.6</v>
      </c>
      <c r="I12" s="16">
        <v>346997.1</v>
      </c>
      <c r="J12" s="16">
        <v>359770.7</v>
      </c>
      <c r="K12" s="16">
        <v>356711.3</v>
      </c>
      <c r="L12" s="16">
        <v>0</v>
      </c>
      <c r="M12" s="16">
        <v>0</v>
      </c>
      <c r="N12" s="16">
        <v>0</v>
      </c>
      <c r="O12" s="16">
        <v>0</v>
      </c>
      <c r="P12" s="8"/>
      <c r="Q12" s="91">
        <v>2969991.3000000003</v>
      </c>
    </row>
    <row r="13" spans="2:22">
      <c r="B13" s="77" t="s">
        <v>27</v>
      </c>
      <c r="D13" s="90">
        <v>168019.7</v>
      </c>
      <c r="E13" s="16">
        <v>165893.70000000001</v>
      </c>
      <c r="F13" s="16">
        <v>171956.5</v>
      </c>
      <c r="G13" s="16">
        <v>164094.5</v>
      </c>
      <c r="H13" s="16">
        <v>165110</v>
      </c>
      <c r="I13" s="16">
        <v>155451.79999999999</v>
      </c>
      <c r="J13" s="16">
        <v>159288.6</v>
      </c>
      <c r="K13" s="16">
        <v>162374.1</v>
      </c>
      <c r="L13" s="16">
        <v>0</v>
      </c>
      <c r="M13" s="16">
        <v>0</v>
      </c>
      <c r="N13" s="16">
        <v>0</v>
      </c>
      <c r="O13" s="16">
        <v>0</v>
      </c>
      <c r="P13" s="8"/>
      <c r="Q13" s="91">
        <v>1312188.9000000001</v>
      </c>
    </row>
    <row r="14" spans="2:22">
      <c r="B14" s="77" t="s">
        <v>122</v>
      </c>
      <c r="D14" s="98">
        <v>557222.19999999995</v>
      </c>
      <c r="E14" s="76">
        <v>550624.1</v>
      </c>
      <c r="F14" s="76">
        <v>595486.4</v>
      </c>
      <c r="G14" s="75">
        <v>543793.19999999995</v>
      </c>
      <c r="H14" s="75">
        <v>580012</v>
      </c>
      <c r="I14" s="75">
        <v>576238.69999999995</v>
      </c>
      <c r="J14" s="75">
        <v>576066</v>
      </c>
      <c r="K14" s="75">
        <v>580166.69999999995</v>
      </c>
      <c r="L14" s="75">
        <v>0</v>
      </c>
      <c r="M14" s="75">
        <v>0</v>
      </c>
      <c r="N14" s="75">
        <v>0</v>
      </c>
      <c r="O14" s="75">
        <v>0</v>
      </c>
      <c r="P14" s="76"/>
      <c r="Q14" s="98">
        <v>4559609.3</v>
      </c>
    </row>
    <row r="15" spans="2:22" s="1" customFormat="1">
      <c r="B15" s="56" t="s">
        <v>114</v>
      </c>
      <c r="D15" s="90">
        <v>2501438.6999999997</v>
      </c>
      <c r="E15" s="16">
        <v>2464677.6</v>
      </c>
      <c r="F15" s="16">
        <v>2696970</v>
      </c>
      <c r="G15" s="16">
        <v>2594182.9</v>
      </c>
      <c r="H15" s="16">
        <v>2653171.7999999998</v>
      </c>
      <c r="I15" s="16">
        <v>2521092.5</v>
      </c>
      <c r="J15" s="16">
        <v>2585735.2000000002</v>
      </c>
      <c r="K15" s="16">
        <v>2632193.2999999998</v>
      </c>
      <c r="L15" s="16">
        <v>0</v>
      </c>
      <c r="M15" s="16">
        <v>0</v>
      </c>
      <c r="N15" s="16">
        <v>0</v>
      </c>
      <c r="O15" s="16">
        <v>0</v>
      </c>
      <c r="P15" s="8"/>
      <c r="Q15" s="91">
        <v>20649462</v>
      </c>
    </row>
    <row r="16" spans="2:22" s="1" customFormat="1">
      <c r="B16" s="55"/>
      <c r="D16" s="9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91"/>
    </row>
    <row r="17" spans="2:17">
      <c r="B17" s="56" t="s">
        <v>30</v>
      </c>
      <c r="D17" s="90">
        <v>342096</v>
      </c>
      <c r="E17" s="16">
        <v>350064.2</v>
      </c>
      <c r="F17" s="16">
        <v>369077</v>
      </c>
      <c r="G17" s="16">
        <v>358855.5</v>
      </c>
      <c r="H17" s="16">
        <v>373644.9</v>
      </c>
      <c r="I17" s="16">
        <v>382128.2</v>
      </c>
      <c r="J17" s="16">
        <v>417673.1</v>
      </c>
      <c r="K17" s="16">
        <v>465252.4</v>
      </c>
      <c r="L17" s="16">
        <v>0</v>
      </c>
      <c r="M17" s="16">
        <v>0</v>
      </c>
      <c r="N17" s="16">
        <v>0</v>
      </c>
      <c r="O17" s="16">
        <v>0</v>
      </c>
      <c r="P17" s="8"/>
      <c r="Q17" s="91">
        <v>3058791.3000000003</v>
      </c>
    </row>
    <row r="18" spans="2:17">
      <c r="B18" s="55"/>
      <c r="D18" s="9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91"/>
    </row>
    <row r="19" spans="2:17">
      <c r="B19" s="56" t="s">
        <v>47</v>
      </c>
      <c r="D19" s="9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90"/>
    </row>
    <row r="20" spans="2:17">
      <c r="B20" s="54" t="s">
        <v>126</v>
      </c>
      <c r="D20" s="9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91"/>
    </row>
    <row r="21" spans="2:17">
      <c r="B21" s="77" t="s">
        <v>59</v>
      </c>
      <c r="C21" s="18"/>
      <c r="D21" s="90">
        <v>8980375.5999999996</v>
      </c>
      <c r="E21" s="16">
        <v>8550508.1999999993</v>
      </c>
      <c r="F21" s="16">
        <v>9147905</v>
      </c>
      <c r="G21" s="16">
        <v>8753040.4000000004</v>
      </c>
      <c r="H21" s="16">
        <v>9031221.3000000007</v>
      </c>
      <c r="I21" s="16">
        <v>8967800.4000000004</v>
      </c>
      <c r="J21" s="16">
        <v>8996793.9000000004</v>
      </c>
      <c r="K21" s="16">
        <v>8695778</v>
      </c>
      <c r="L21" s="16">
        <v>0</v>
      </c>
      <c r="M21" s="16">
        <v>0</v>
      </c>
      <c r="N21" s="16">
        <v>0</v>
      </c>
      <c r="O21" s="16">
        <v>0</v>
      </c>
      <c r="P21" s="8"/>
      <c r="Q21" s="91">
        <v>71123422.799999997</v>
      </c>
    </row>
    <row r="22" spans="2:17">
      <c r="B22" s="77" t="s">
        <v>60</v>
      </c>
      <c r="C22" s="18"/>
      <c r="D22" s="90">
        <v>8042151.5</v>
      </c>
      <c r="E22" s="16">
        <v>7804241.2999999998</v>
      </c>
      <c r="F22" s="16">
        <v>8731224</v>
      </c>
      <c r="G22" s="16">
        <v>7943289</v>
      </c>
      <c r="H22" s="16">
        <v>6859051</v>
      </c>
      <c r="I22" s="16">
        <v>7639544</v>
      </c>
      <c r="J22" s="16">
        <v>8723179.3000000007</v>
      </c>
      <c r="K22" s="16">
        <v>9179551.0999999996</v>
      </c>
      <c r="L22" s="16">
        <v>0</v>
      </c>
      <c r="M22" s="16">
        <v>0</v>
      </c>
      <c r="N22" s="16">
        <v>0</v>
      </c>
      <c r="O22" s="16">
        <v>0</v>
      </c>
      <c r="P22" s="8"/>
      <c r="Q22" s="91">
        <v>64922231.199999996</v>
      </c>
    </row>
    <row r="23" spans="2:17">
      <c r="B23" s="77" t="s">
        <v>61</v>
      </c>
      <c r="C23" s="17"/>
      <c r="D23" s="90">
        <v>-7387521.0999999996</v>
      </c>
      <c r="E23" s="16">
        <v>-6907211.4000000004</v>
      </c>
      <c r="F23" s="16">
        <v>-7417269.5</v>
      </c>
      <c r="G23" s="16">
        <v>-6785757.7000000002</v>
      </c>
      <c r="H23" s="16">
        <v>-5809915.4000000004</v>
      </c>
      <c r="I23" s="16">
        <v>-6633061.7999999998</v>
      </c>
      <c r="J23" s="16">
        <v>-7523321.0999999996</v>
      </c>
      <c r="K23" s="16">
        <v>-7828106.7000000002</v>
      </c>
      <c r="L23" s="16">
        <v>0</v>
      </c>
      <c r="M23" s="16">
        <v>0</v>
      </c>
      <c r="N23" s="16">
        <v>0</v>
      </c>
      <c r="O23" s="16">
        <v>0</v>
      </c>
      <c r="P23" s="8"/>
      <c r="Q23" s="91">
        <v>-56292164.700000003</v>
      </c>
    </row>
    <row r="24" spans="2:17">
      <c r="B24" s="54" t="s">
        <v>123</v>
      </c>
      <c r="C24" s="17"/>
      <c r="D24" s="90">
        <v>9635006.0000000019</v>
      </c>
      <c r="E24" s="16">
        <v>9447538.0999999996</v>
      </c>
      <c r="F24" s="16">
        <v>10461859.5</v>
      </c>
      <c r="G24" s="16">
        <v>9910571.6999999993</v>
      </c>
      <c r="H24" s="16">
        <v>10080356.9</v>
      </c>
      <c r="I24" s="16">
        <v>9974282.6000000015</v>
      </c>
      <c r="J24" s="16">
        <v>10196652.100000003</v>
      </c>
      <c r="K24" s="16">
        <v>10047222.400000002</v>
      </c>
      <c r="L24" s="16">
        <v>0</v>
      </c>
      <c r="M24" s="16">
        <v>0</v>
      </c>
      <c r="N24" s="16">
        <v>0</v>
      </c>
      <c r="O24" s="16">
        <v>0</v>
      </c>
      <c r="P24" s="8"/>
      <c r="Q24" s="91">
        <v>79753489.299999997</v>
      </c>
    </row>
    <row r="25" spans="2:17">
      <c r="B25" s="54" t="s">
        <v>28</v>
      </c>
      <c r="D25" s="97">
        <v>6287330.2000000002</v>
      </c>
      <c r="E25" s="42">
        <v>5971247.5</v>
      </c>
      <c r="F25" s="42">
        <v>6380943.0999999996</v>
      </c>
      <c r="G25" s="42">
        <v>5861143.7000000002</v>
      </c>
      <c r="H25" s="42">
        <v>5040982.0999999996</v>
      </c>
      <c r="I25" s="42">
        <v>5667102.5999999996</v>
      </c>
      <c r="J25" s="42">
        <v>6537838.7999999998</v>
      </c>
      <c r="K25" s="42">
        <v>6782035.7999999998</v>
      </c>
      <c r="L25" s="42">
        <v>0</v>
      </c>
      <c r="M25" s="42">
        <v>0</v>
      </c>
      <c r="N25" s="42">
        <v>0</v>
      </c>
      <c r="O25" s="42">
        <v>0</v>
      </c>
      <c r="P25" s="8"/>
      <c r="Q25" s="100">
        <v>48528623.79999999</v>
      </c>
    </row>
    <row r="26" spans="2:17">
      <c r="B26" s="56" t="s">
        <v>46</v>
      </c>
      <c r="D26" s="90">
        <v>15922336.200000003</v>
      </c>
      <c r="E26" s="16">
        <v>15418785.6</v>
      </c>
      <c r="F26" s="16">
        <v>16842802.600000001</v>
      </c>
      <c r="G26" s="16">
        <v>15771715.399999999</v>
      </c>
      <c r="H26" s="16">
        <v>15121339</v>
      </c>
      <c r="I26" s="16">
        <v>15641385.200000001</v>
      </c>
      <c r="J26" s="16">
        <v>16734490.900000002</v>
      </c>
      <c r="K26" s="16">
        <v>16829258.200000003</v>
      </c>
      <c r="L26" s="16">
        <v>0</v>
      </c>
      <c r="M26" s="16">
        <v>0</v>
      </c>
      <c r="N26" s="16">
        <v>0</v>
      </c>
      <c r="O26" s="16">
        <v>0</v>
      </c>
      <c r="P26" s="8"/>
      <c r="Q26" s="91">
        <v>128282113.09999999</v>
      </c>
    </row>
    <row r="27" spans="2:17">
      <c r="B27" s="53"/>
      <c r="D27" s="97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100"/>
    </row>
    <row r="28" spans="2:17">
      <c r="B28" s="50" t="s">
        <v>56</v>
      </c>
      <c r="C28" s="17"/>
      <c r="D28" s="90">
        <v>18765870.900000002</v>
      </c>
      <c r="E28" s="16">
        <v>18233527.399999999</v>
      </c>
      <c r="F28" s="16">
        <v>19908849.600000001</v>
      </c>
      <c r="G28" s="16">
        <v>18724753.799999997</v>
      </c>
      <c r="H28" s="16">
        <v>18148155.699999999</v>
      </c>
      <c r="I28" s="16">
        <v>18544605.900000002</v>
      </c>
      <c r="J28" s="16">
        <v>19737899.200000003</v>
      </c>
      <c r="K28" s="16">
        <v>19926703.900000002</v>
      </c>
      <c r="L28" s="16">
        <v>0</v>
      </c>
      <c r="M28" s="16">
        <v>0</v>
      </c>
      <c r="N28" s="16">
        <v>0</v>
      </c>
      <c r="O28" s="16">
        <v>0</v>
      </c>
      <c r="P28" s="8"/>
      <c r="Q28" s="90">
        <v>151990366.40000001</v>
      </c>
    </row>
    <row r="29" spans="2:17">
      <c r="B29" s="50"/>
      <c r="D29" s="9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91"/>
    </row>
    <row r="30" spans="2:17">
      <c r="B30" s="74" t="s">
        <v>57</v>
      </c>
      <c r="D30" s="9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90"/>
    </row>
    <row r="31" spans="2:17">
      <c r="B31" s="55" t="s">
        <v>49</v>
      </c>
      <c r="D31" s="90">
        <v>1143099.7</v>
      </c>
      <c r="E31" s="16">
        <v>1056621.6000000001</v>
      </c>
      <c r="F31" s="16">
        <v>1138990.6000000001</v>
      </c>
      <c r="G31" s="16">
        <v>1138653.3999999999</v>
      </c>
      <c r="H31" s="16">
        <v>1081144.3999999999</v>
      </c>
      <c r="I31" s="16">
        <v>1075107.6000000001</v>
      </c>
      <c r="J31" s="16">
        <v>1114238.1000000001</v>
      </c>
      <c r="K31" s="16">
        <v>1147952.5</v>
      </c>
      <c r="L31" s="16">
        <v>0</v>
      </c>
      <c r="M31" s="16">
        <v>0</v>
      </c>
      <c r="N31" s="16">
        <v>0</v>
      </c>
      <c r="O31" s="16">
        <v>0</v>
      </c>
      <c r="P31" s="8"/>
      <c r="Q31" s="91">
        <v>8895807.8999999985</v>
      </c>
    </row>
    <row r="32" spans="2:17">
      <c r="B32" s="55" t="s">
        <v>48</v>
      </c>
      <c r="D32" s="90">
        <v>366625.4</v>
      </c>
      <c r="E32" s="16">
        <v>345167.8</v>
      </c>
      <c r="F32" s="16">
        <v>358881.5</v>
      </c>
      <c r="G32" s="16">
        <v>342393.2</v>
      </c>
      <c r="H32" s="16">
        <v>341831.9</v>
      </c>
      <c r="I32" s="16">
        <v>359402.4</v>
      </c>
      <c r="J32" s="16">
        <v>352381.3</v>
      </c>
      <c r="K32" s="16">
        <v>404487.9</v>
      </c>
      <c r="L32" s="16">
        <v>0</v>
      </c>
      <c r="M32" s="16">
        <v>0</v>
      </c>
      <c r="N32" s="16">
        <v>0</v>
      </c>
      <c r="O32" s="16">
        <v>0</v>
      </c>
      <c r="P32" s="8"/>
      <c r="Q32" s="90">
        <v>2871171.3999999994</v>
      </c>
    </row>
    <row r="33" spans="2:17">
      <c r="B33" s="53"/>
      <c r="D33" s="9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91"/>
    </row>
    <row r="34" spans="2:17">
      <c r="B34" s="53" t="s">
        <v>29</v>
      </c>
      <c r="C34" s="17"/>
      <c r="D34" s="90">
        <v>9768.4</v>
      </c>
      <c r="E34" s="16">
        <v>9370.7000000000007</v>
      </c>
      <c r="F34" s="16">
        <v>10426.6</v>
      </c>
      <c r="G34" s="16">
        <v>11181.4</v>
      </c>
      <c r="H34" s="16">
        <v>9941.2999999999993</v>
      </c>
      <c r="I34" s="16">
        <v>9226.9</v>
      </c>
      <c r="J34" s="16">
        <v>9404.7999999999993</v>
      </c>
      <c r="K34" s="16">
        <v>8987.5</v>
      </c>
      <c r="L34" s="16">
        <v>0</v>
      </c>
      <c r="M34" s="16">
        <v>0</v>
      </c>
      <c r="N34" s="16">
        <v>0</v>
      </c>
      <c r="O34" s="16">
        <v>0</v>
      </c>
      <c r="P34" s="8"/>
      <c r="Q34" s="91">
        <v>78307.599999999991</v>
      </c>
    </row>
    <row r="35" spans="2:17">
      <c r="B35" s="53" t="s">
        <v>51</v>
      </c>
      <c r="C35" s="18"/>
      <c r="D35" s="90">
        <v>11409.9</v>
      </c>
      <c r="E35" s="16">
        <v>8201.7999999999993</v>
      </c>
      <c r="F35" s="16">
        <v>10699.8</v>
      </c>
      <c r="G35" s="16">
        <v>12392</v>
      </c>
      <c r="H35" s="16">
        <v>9714.7999999999993</v>
      </c>
      <c r="I35" s="16">
        <v>8489.9</v>
      </c>
      <c r="J35" s="16">
        <v>10589.7</v>
      </c>
      <c r="K35" s="16">
        <v>9965.7999999999993</v>
      </c>
      <c r="L35" s="16">
        <v>0</v>
      </c>
      <c r="M35" s="16">
        <v>0</v>
      </c>
      <c r="N35" s="16">
        <v>0</v>
      </c>
      <c r="O35" s="16">
        <v>0</v>
      </c>
      <c r="P35" s="8"/>
      <c r="Q35" s="91">
        <v>81463.700000000012</v>
      </c>
    </row>
    <row r="36" spans="2:17">
      <c r="B36" s="53" t="s">
        <v>52</v>
      </c>
      <c r="C36" s="17"/>
      <c r="D36" s="90">
        <v>520231.3</v>
      </c>
      <c r="E36" s="16">
        <v>517492.7</v>
      </c>
      <c r="F36" s="16">
        <v>558400.9</v>
      </c>
      <c r="G36" s="16">
        <v>410538.5</v>
      </c>
      <c r="H36" s="16">
        <v>464704.7</v>
      </c>
      <c r="I36" s="16">
        <v>402996</v>
      </c>
      <c r="J36" s="16">
        <v>381287.7</v>
      </c>
      <c r="K36" s="16">
        <v>357288</v>
      </c>
      <c r="L36" s="16">
        <v>0</v>
      </c>
      <c r="M36" s="16">
        <v>0</v>
      </c>
      <c r="N36" s="16">
        <v>0</v>
      </c>
      <c r="O36" s="16">
        <v>0</v>
      </c>
      <c r="P36" s="8"/>
      <c r="Q36" s="91">
        <v>3612939.8000000003</v>
      </c>
    </row>
    <row r="37" spans="2:17">
      <c r="B37" s="53"/>
      <c r="C37" s="17"/>
      <c r="D37" s="9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91"/>
    </row>
    <row r="38" spans="2:17">
      <c r="B38" s="53" t="s">
        <v>40</v>
      </c>
      <c r="C38" s="17"/>
      <c r="D38" s="90">
        <v>291702</v>
      </c>
      <c r="E38" s="16">
        <v>278793.40000000002</v>
      </c>
      <c r="F38" s="16">
        <v>288678.8</v>
      </c>
      <c r="G38" s="16">
        <v>279346.7</v>
      </c>
      <c r="H38" s="16">
        <v>243770.3</v>
      </c>
      <c r="I38" s="16">
        <v>242941.6</v>
      </c>
      <c r="J38" s="16">
        <v>252370.4</v>
      </c>
      <c r="K38" s="16">
        <v>256890.3</v>
      </c>
      <c r="L38" s="16">
        <v>0</v>
      </c>
      <c r="M38" s="16">
        <v>0</v>
      </c>
      <c r="N38" s="16">
        <v>0</v>
      </c>
      <c r="O38" s="16">
        <v>0</v>
      </c>
      <c r="P38" s="8"/>
      <c r="Q38" s="91">
        <v>2134493.5</v>
      </c>
    </row>
    <row r="39" spans="2:17">
      <c r="B39" s="53" t="s">
        <v>35</v>
      </c>
      <c r="C39" s="17"/>
      <c r="D39" s="90">
        <v>22.8</v>
      </c>
      <c r="E39" s="16">
        <v>38.6</v>
      </c>
      <c r="F39" s="16">
        <v>23.5</v>
      </c>
      <c r="G39" s="16">
        <v>16.899999999999999</v>
      </c>
      <c r="H39" s="16">
        <v>20</v>
      </c>
      <c r="I39" s="16">
        <v>25</v>
      </c>
      <c r="J39" s="16">
        <v>10.4</v>
      </c>
      <c r="K39" s="16">
        <v>65.599999999999994</v>
      </c>
      <c r="L39" s="16">
        <v>0</v>
      </c>
      <c r="M39" s="16">
        <v>0</v>
      </c>
      <c r="N39" s="16">
        <v>0</v>
      </c>
      <c r="O39" s="16">
        <v>0</v>
      </c>
      <c r="P39" s="8"/>
      <c r="Q39" s="91">
        <v>222.8</v>
      </c>
    </row>
    <row r="40" spans="2:17">
      <c r="B40" s="53"/>
      <c r="C40" s="17"/>
      <c r="D40" s="9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91"/>
    </row>
    <row r="41" spans="2:17">
      <c r="B41" s="53" t="s">
        <v>42</v>
      </c>
      <c r="C41" s="17"/>
      <c r="D41" s="9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91"/>
    </row>
    <row r="42" spans="2:17">
      <c r="B42" s="51" t="s">
        <v>102</v>
      </c>
      <c r="C42" s="18"/>
      <c r="D42" s="78">
        <v>468372.6</v>
      </c>
      <c r="E42" s="78">
        <v>434674.9</v>
      </c>
      <c r="F42" s="78">
        <v>434005.2</v>
      </c>
      <c r="G42" s="78">
        <v>491324.2</v>
      </c>
      <c r="H42" s="78">
        <v>454995.6</v>
      </c>
      <c r="I42" s="78">
        <v>528424.80000000005</v>
      </c>
      <c r="J42" s="78">
        <v>446142.7</v>
      </c>
      <c r="K42" s="78">
        <v>461349.9</v>
      </c>
      <c r="L42" s="78">
        <v>0</v>
      </c>
      <c r="M42" s="78">
        <v>0</v>
      </c>
      <c r="N42" s="78">
        <v>0</v>
      </c>
      <c r="O42" s="78">
        <v>0</v>
      </c>
      <c r="P42" s="79"/>
      <c r="Q42" s="79">
        <v>3719289.9</v>
      </c>
    </row>
    <row r="43" spans="2:17">
      <c r="B43" s="51" t="s">
        <v>103</v>
      </c>
      <c r="C43" s="18"/>
      <c r="D43" s="78">
        <f>545525.1+744323.3</f>
        <v>1289848.3999999999</v>
      </c>
      <c r="E43" s="78">
        <f>502541.5+530856.6</f>
        <v>1033398.1</v>
      </c>
      <c r="F43" s="78">
        <f>518173+603208.4</f>
        <v>1121381.3999999999</v>
      </c>
      <c r="G43" s="78">
        <f>503540.6+683035.5</f>
        <v>1186576.1000000001</v>
      </c>
      <c r="H43" s="78">
        <f>467485.3+665610.4</f>
        <v>1133095.7</v>
      </c>
      <c r="I43" s="78">
        <f>463296.9+648500.2</f>
        <v>1111797.1000000001</v>
      </c>
      <c r="J43" s="78">
        <f>445686+667519.7</f>
        <v>1113205.7</v>
      </c>
      <c r="K43" s="78">
        <f>496888.2+300328.9</f>
        <v>797217.10000000009</v>
      </c>
      <c r="L43" s="78">
        <v>0</v>
      </c>
      <c r="M43" s="78">
        <v>0</v>
      </c>
      <c r="N43" s="78">
        <v>0</v>
      </c>
      <c r="O43" s="78">
        <v>0</v>
      </c>
      <c r="P43" s="79"/>
      <c r="Q43" s="79">
        <f>SUM(D43:O43)</f>
        <v>8786519.6000000015</v>
      </c>
    </row>
    <row r="44" spans="2:17">
      <c r="B44" s="51" t="s">
        <v>124</v>
      </c>
      <c r="C44" s="18"/>
      <c r="D44" s="78">
        <v>925167.5</v>
      </c>
      <c r="E44" s="78">
        <v>850417.8</v>
      </c>
      <c r="F44" s="78">
        <v>920936.7</v>
      </c>
      <c r="G44" s="78">
        <v>911849.7</v>
      </c>
      <c r="H44" s="78">
        <v>1040077.4</v>
      </c>
      <c r="I44" s="78">
        <v>980545.7</v>
      </c>
      <c r="J44" s="78">
        <v>865602</v>
      </c>
      <c r="K44" s="78">
        <v>890768.3</v>
      </c>
      <c r="L44" s="78">
        <v>0</v>
      </c>
      <c r="M44" s="78">
        <v>0</v>
      </c>
      <c r="N44" s="78">
        <v>0</v>
      </c>
      <c r="O44" s="78">
        <v>0</v>
      </c>
      <c r="P44" s="79"/>
      <c r="Q44" s="79">
        <f t="shared" ref="Q44:Q47" si="0">SUM(D44:O44)</f>
        <v>7385365.1000000006</v>
      </c>
    </row>
    <row r="45" spans="2:17">
      <c r="B45" s="51" t="s">
        <v>104</v>
      </c>
      <c r="C45" s="17"/>
      <c r="D45" s="80">
        <v>246929.6</v>
      </c>
      <c r="E45" s="80">
        <v>270623.40000000002</v>
      </c>
      <c r="F45" s="80">
        <v>281953.90000000002</v>
      </c>
      <c r="G45" s="80">
        <v>255127.3</v>
      </c>
      <c r="H45" s="80">
        <v>48090.8</v>
      </c>
      <c r="I45" s="80">
        <v>1.7</v>
      </c>
      <c r="J45" s="80">
        <v>256262.39999999999</v>
      </c>
      <c r="K45" s="80">
        <v>324733.8</v>
      </c>
      <c r="L45" s="80">
        <v>0</v>
      </c>
      <c r="M45" s="80">
        <v>0</v>
      </c>
      <c r="N45" s="80">
        <v>0</v>
      </c>
      <c r="O45" s="80">
        <v>0</v>
      </c>
      <c r="P45" s="80"/>
      <c r="Q45" s="80">
        <f t="shared" si="0"/>
        <v>1683722.9</v>
      </c>
    </row>
    <row r="46" spans="2:17">
      <c r="B46" s="53" t="s">
        <v>101</v>
      </c>
      <c r="C46" s="17"/>
      <c r="D46" s="89">
        <f t="shared" ref="D46:I46" si="1">SUM(D42:D45)</f>
        <v>2930318.1</v>
      </c>
      <c r="E46" s="89">
        <f t="shared" si="1"/>
        <v>2589114.1999999997</v>
      </c>
      <c r="F46" s="89">
        <f t="shared" si="1"/>
        <v>2758277.1999999997</v>
      </c>
      <c r="G46" s="89">
        <f t="shared" si="1"/>
        <v>2844877.3</v>
      </c>
      <c r="H46" s="89">
        <f t="shared" si="1"/>
        <v>2676259.4999999995</v>
      </c>
      <c r="I46" s="89">
        <f t="shared" si="1"/>
        <v>2620769.3000000003</v>
      </c>
      <c r="J46" s="89">
        <f>SUM(J42:J45)</f>
        <v>2681212.7999999998</v>
      </c>
      <c r="K46" s="89">
        <f>SUM(K42:K45)</f>
        <v>2474069.0999999996</v>
      </c>
      <c r="L46" s="89">
        <v>0</v>
      </c>
      <c r="M46" s="89">
        <v>0</v>
      </c>
      <c r="N46" s="89">
        <v>0</v>
      </c>
      <c r="O46" s="89">
        <v>0</v>
      </c>
      <c r="P46" s="79"/>
      <c r="Q46" s="79">
        <f>SUM(D46:O46)</f>
        <v>21574897.5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:J48" si="2">D31+D32+D34+D35+D36+D38+D39+D46</f>
        <v>5273177.5999999996</v>
      </c>
      <c r="E48" s="89">
        <f t="shared" si="2"/>
        <v>4804800.8</v>
      </c>
      <c r="F48" s="89">
        <f t="shared" si="2"/>
        <v>5124378.9000000004</v>
      </c>
      <c r="G48" s="89">
        <f t="shared" si="2"/>
        <v>5039399.3999999994</v>
      </c>
      <c r="H48" s="89">
        <f t="shared" si="2"/>
        <v>4827386.8999999994</v>
      </c>
      <c r="I48" s="89">
        <f t="shared" si="2"/>
        <v>4718958.7</v>
      </c>
      <c r="J48" s="89">
        <f t="shared" si="2"/>
        <v>4801495.1999999993</v>
      </c>
      <c r="K48" s="89">
        <f>K31+K32+K34+K35+K36+K38+K39+K46</f>
        <v>4659706.6999999993</v>
      </c>
      <c r="L48" s="89">
        <v>0</v>
      </c>
      <c r="M48" s="89">
        <v>0</v>
      </c>
      <c r="N48" s="89">
        <v>0</v>
      </c>
      <c r="O48" s="89">
        <v>0</v>
      </c>
      <c r="P48" s="79"/>
      <c r="Q48" s="79">
        <f>SUM(D48:O48)</f>
        <v>39249304.200000003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209032.3</v>
      </c>
      <c r="E50" s="78">
        <v>204328.4</v>
      </c>
      <c r="F50" s="78">
        <v>219942.2</v>
      </c>
      <c r="G50" s="78">
        <v>204296</v>
      </c>
      <c r="H50" s="78">
        <v>215885.8</v>
      </c>
      <c r="I50" s="78">
        <v>218397.6</v>
      </c>
      <c r="J50" s="78">
        <v>234289.3</v>
      </c>
      <c r="K50" s="78">
        <v>251912.9</v>
      </c>
      <c r="L50" s="78">
        <v>0</v>
      </c>
      <c r="M50" s="78">
        <v>0</v>
      </c>
      <c r="N50" s="78">
        <v>0</v>
      </c>
      <c r="O50" s="78">
        <v>0</v>
      </c>
      <c r="P50" s="79"/>
      <c r="Q50" s="79">
        <f t="shared" ref="Q50:Q52" si="3">SUM(D50:O50)</f>
        <v>1758084.5</v>
      </c>
    </row>
    <row r="51" spans="2:17">
      <c r="B51" s="50" t="s">
        <v>22</v>
      </c>
      <c r="D51" s="78">
        <v>97194.9</v>
      </c>
      <c r="E51" s="78">
        <v>100123.4</v>
      </c>
      <c r="F51" s="78">
        <v>101695.5</v>
      </c>
      <c r="G51" s="78">
        <v>105542</v>
      </c>
      <c r="H51" s="78">
        <v>102698.9</v>
      </c>
      <c r="I51" s="78">
        <v>104330.8</v>
      </c>
      <c r="J51" s="78">
        <v>111004.9</v>
      </c>
      <c r="K51" s="78">
        <v>114591.6</v>
      </c>
      <c r="L51" s="78">
        <v>0</v>
      </c>
      <c r="M51" s="78">
        <v>0</v>
      </c>
      <c r="N51" s="78">
        <v>0</v>
      </c>
      <c r="O51" s="78">
        <v>0</v>
      </c>
      <c r="P51" s="79"/>
      <c r="Q51" s="79">
        <f t="shared" si="3"/>
        <v>837182</v>
      </c>
    </row>
    <row r="52" spans="2:17">
      <c r="B52" s="50" t="s">
        <v>17</v>
      </c>
      <c r="D52" s="78">
        <v>336364.5</v>
      </c>
      <c r="E52" s="78">
        <v>311590.09999999998</v>
      </c>
      <c r="F52" s="78">
        <v>331826.3</v>
      </c>
      <c r="G52" s="78">
        <v>327864</v>
      </c>
      <c r="H52" s="78">
        <v>316785.90000000002</v>
      </c>
      <c r="I52" s="78">
        <v>316823.7</v>
      </c>
      <c r="J52" s="78">
        <v>326604.2</v>
      </c>
      <c r="K52" s="78">
        <v>324705.8</v>
      </c>
      <c r="L52" s="78">
        <v>0</v>
      </c>
      <c r="M52" s="78">
        <v>0</v>
      </c>
      <c r="N52" s="78">
        <v>0</v>
      </c>
      <c r="O52" s="78">
        <v>0</v>
      </c>
      <c r="P52" s="78"/>
      <c r="Q52" s="78">
        <f t="shared" si="3"/>
        <v>2592564.4999999995</v>
      </c>
    </row>
    <row r="53" spans="2:17" ht="14.25" customHeight="1">
      <c r="B53" s="50"/>
      <c r="C53" s="22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7"/>
    </row>
    <row r="54" spans="2:17" s="1" customFormat="1" ht="15" customHeight="1">
      <c r="B54" s="50" t="s">
        <v>43</v>
      </c>
      <c r="C54" s="4"/>
      <c r="D54" s="83">
        <v>11473724.699999999</v>
      </c>
      <c r="E54" s="83">
        <v>11193240.6</v>
      </c>
      <c r="F54" s="83">
        <v>11562464</v>
      </c>
      <c r="G54" s="83">
        <v>11971600.5</v>
      </c>
      <c r="H54" s="83">
        <v>11336293.9</v>
      </c>
      <c r="I54" s="83">
        <v>9995917.6999999993</v>
      </c>
      <c r="J54" s="83">
        <v>9556315.5999999996</v>
      </c>
      <c r="K54" s="83">
        <v>9338099.9000000004</v>
      </c>
      <c r="L54" s="83">
        <v>0</v>
      </c>
      <c r="M54" s="83">
        <v>0</v>
      </c>
      <c r="N54" s="83">
        <v>0</v>
      </c>
      <c r="O54" s="83">
        <v>0</v>
      </c>
      <c r="P54" s="83"/>
      <c r="Q54" s="84">
        <v>9338099.9000000004</v>
      </c>
    </row>
    <row r="55" spans="2:17">
      <c r="B55" s="50" t="s">
        <v>50</v>
      </c>
      <c r="D55" s="78">
        <v>-84054.7</v>
      </c>
      <c r="E55" s="78">
        <v>-11039.3</v>
      </c>
      <c r="F55" s="78">
        <v>-65083.3</v>
      </c>
      <c r="G55" s="78">
        <v>-46575.3</v>
      </c>
      <c r="H55" s="78">
        <v>-25272.7</v>
      </c>
      <c r="I55" s="78">
        <v>-91748.7</v>
      </c>
      <c r="J55" s="78">
        <v>-25383</v>
      </c>
      <c r="K55" s="78">
        <v>-75431.899999999994</v>
      </c>
      <c r="L55" s="78">
        <v>0</v>
      </c>
      <c r="M55" s="78">
        <v>0</v>
      </c>
      <c r="N55" s="78">
        <v>0</v>
      </c>
      <c r="O55" s="78">
        <v>0</v>
      </c>
      <c r="P55" s="79"/>
      <c r="Q55" s="79">
        <f>SUM(D55:O55)</f>
        <v>-424588.9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:K57" si="4">D7-D54+(D28+D48)-(D50+D51+D52)+D55</f>
        <v>22908307.800000004</v>
      </c>
      <c r="E57" s="89">
        <f t="shared" si="4"/>
        <v>22691731.099999998</v>
      </c>
      <c r="F57" s="89">
        <f t="shared" si="4"/>
        <v>23945457.800000001</v>
      </c>
      <c r="G57" s="89">
        <f t="shared" si="4"/>
        <v>22670739.399999995</v>
      </c>
      <c r="H57" s="89">
        <f t="shared" si="4"/>
        <v>22950129.299999997</v>
      </c>
      <c r="I57" s="89">
        <f t="shared" si="4"/>
        <v>23872640.000000004</v>
      </c>
      <c r="J57" s="89">
        <f t="shared" si="4"/>
        <v>24281715.100000001</v>
      </c>
      <c r="K57" s="89">
        <f t="shared" si="4"/>
        <v>24037795.900000002</v>
      </c>
      <c r="L57" s="89">
        <v>0</v>
      </c>
      <c r="M57" s="89">
        <v>0</v>
      </c>
      <c r="N57" s="89">
        <v>0</v>
      </c>
      <c r="O57" s="89">
        <v>0</v>
      </c>
      <c r="P57" s="79"/>
      <c r="Q57" s="79">
        <f>SUM(D57:O57)</f>
        <v>187358516.40000001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129</v>
      </c>
      <c r="C59" s="4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4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102"/>
      <c r="Q60" s="101" t="s">
        <v>127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1014.6999999999999</v>
      </c>
      <c r="E63" s="90">
        <v>841.8</v>
      </c>
      <c r="F63" s="90">
        <v>139.4</v>
      </c>
      <c r="G63" s="90">
        <v>6037.1</v>
      </c>
      <c r="H63" s="90">
        <v>8250</v>
      </c>
      <c r="I63" s="90">
        <v>26492.799999999999</v>
      </c>
      <c r="J63" s="90">
        <v>46944.6</v>
      </c>
      <c r="K63" s="90">
        <v>29624.7</v>
      </c>
      <c r="L63" s="90">
        <v>0</v>
      </c>
      <c r="M63" s="90">
        <v>0</v>
      </c>
      <c r="N63" s="90">
        <v>0</v>
      </c>
      <c r="O63" s="90">
        <v>0</v>
      </c>
      <c r="P63" s="91"/>
      <c r="Q63" s="91">
        <v>119345.09999999999</v>
      </c>
    </row>
    <row r="64" spans="2:17">
      <c r="B64" s="53" t="s">
        <v>32</v>
      </c>
      <c r="D64" s="90">
        <v>2363322.5</v>
      </c>
      <c r="E64" s="90">
        <v>2320766.5</v>
      </c>
      <c r="F64" s="90">
        <v>2451048.7999999998</v>
      </c>
      <c r="G64" s="90">
        <v>2195637.2999999998</v>
      </c>
      <c r="H64" s="90">
        <v>2418312.2000000002</v>
      </c>
      <c r="I64" s="90">
        <v>2518903.7000000002</v>
      </c>
      <c r="J64" s="90">
        <v>2528214.2999999998</v>
      </c>
      <c r="K64" s="90">
        <v>2488965.2999999998</v>
      </c>
      <c r="L64" s="90">
        <v>0</v>
      </c>
      <c r="M64" s="90">
        <v>0</v>
      </c>
      <c r="N64" s="90">
        <v>0</v>
      </c>
      <c r="O64" s="90">
        <v>0</v>
      </c>
      <c r="P64" s="91"/>
      <c r="Q64" s="91">
        <v>19285170.600000001</v>
      </c>
    </row>
    <row r="65" spans="2:17">
      <c r="B65" s="53" t="s">
        <v>53</v>
      </c>
      <c r="D65" s="90">
        <v>14561.1</v>
      </c>
      <c r="E65" s="90">
        <v>12653.9</v>
      </c>
      <c r="F65" s="90">
        <v>15518.7</v>
      </c>
      <c r="G65" s="90">
        <v>19100.400000000001</v>
      </c>
      <c r="H65" s="90">
        <v>14362.4</v>
      </c>
      <c r="I65" s="90">
        <v>13415.2</v>
      </c>
      <c r="J65" s="90">
        <v>15303.4</v>
      </c>
      <c r="K65" s="90">
        <v>12953.6</v>
      </c>
      <c r="L65" s="90">
        <v>0</v>
      </c>
      <c r="M65" s="90">
        <v>0</v>
      </c>
      <c r="N65" s="90">
        <v>0</v>
      </c>
      <c r="O65" s="90">
        <v>0</v>
      </c>
      <c r="P65" s="91"/>
      <c r="Q65" s="91">
        <v>117868.7</v>
      </c>
    </row>
    <row r="66" spans="2:17">
      <c r="B66" s="53" t="s">
        <v>39</v>
      </c>
      <c r="D66" s="90">
        <v>29177.7</v>
      </c>
      <c r="E66" s="90">
        <v>15735.6</v>
      </c>
      <c r="F66" s="90">
        <v>27199.3</v>
      </c>
      <c r="G66" s="90">
        <v>9860.6</v>
      </c>
      <c r="H66" s="90">
        <v>14598</v>
      </c>
      <c r="I66" s="90">
        <v>6653.4</v>
      </c>
      <c r="J66" s="90">
        <v>15820.8</v>
      </c>
      <c r="K66" s="90">
        <v>19193.7</v>
      </c>
      <c r="L66" s="90">
        <v>0</v>
      </c>
      <c r="M66" s="90">
        <v>0</v>
      </c>
      <c r="N66" s="90">
        <v>0</v>
      </c>
      <c r="O66" s="90">
        <v>0</v>
      </c>
      <c r="P66" s="91"/>
      <c r="Q66" s="91">
        <v>138239.1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149.80000000000001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1"/>
      <c r="Q67" s="93">
        <v>149.80000000000001</v>
      </c>
    </row>
    <row r="68" spans="2:17" s="1" customFormat="1">
      <c r="B68" s="53" t="s">
        <v>34</v>
      </c>
      <c r="C68" s="24"/>
      <c r="D68" s="90">
        <v>-22232.5</v>
      </c>
      <c r="E68" s="90">
        <v>-12254</v>
      </c>
      <c r="F68" s="90">
        <v>1333.8</v>
      </c>
      <c r="G68" s="90">
        <v>-2695</v>
      </c>
      <c r="H68" s="90">
        <v>1664.8</v>
      </c>
      <c r="I68" s="90">
        <v>-11435.4</v>
      </c>
      <c r="J68" s="90">
        <v>37633</v>
      </c>
      <c r="K68" s="90">
        <v>-3777.4</v>
      </c>
      <c r="L68" s="90">
        <v>0</v>
      </c>
      <c r="M68" s="90">
        <v>0</v>
      </c>
      <c r="N68" s="90">
        <v>0</v>
      </c>
      <c r="O68" s="90">
        <v>0</v>
      </c>
      <c r="P68" s="91"/>
      <c r="Q68" s="90">
        <v>-11762.699999999995</v>
      </c>
    </row>
    <row r="69" spans="2:17">
      <c r="B69" s="61" t="s">
        <v>33</v>
      </c>
      <c r="C69" s="19"/>
      <c r="D69" s="90">
        <v>312850.09999999998</v>
      </c>
      <c r="E69" s="90">
        <v>343173.9</v>
      </c>
      <c r="F69" s="90">
        <v>352053.8</v>
      </c>
      <c r="G69" s="90">
        <v>303146.59999999998</v>
      </c>
      <c r="H69" s="90">
        <v>345442.9</v>
      </c>
      <c r="I69" s="90">
        <v>325838.2</v>
      </c>
      <c r="J69" s="90">
        <v>303366.5</v>
      </c>
      <c r="K69" s="90">
        <v>295615.90000000002</v>
      </c>
      <c r="L69" s="90">
        <v>0</v>
      </c>
      <c r="M69" s="90">
        <v>0</v>
      </c>
      <c r="N69" s="90">
        <v>0</v>
      </c>
      <c r="O69" s="90">
        <v>0</v>
      </c>
      <c r="P69" s="91"/>
      <c r="Q69" s="91">
        <v>2581487.9</v>
      </c>
    </row>
    <row r="70" spans="2:17">
      <c r="B70" s="50" t="s">
        <v>19</v>
      </c>
      <c r="C70" s="19"/>
      <c r="D70" s="90">
        <v>2698693.6000000006</v>
      </c>
      <c r="E70" s="90">
        <v>2680917.6999999997</v>
      </c>
      <c r="F70" s="90">
        <v>2847293.7999999993</v>
      </c>
      <c r="G70" s="90">
        <v>2531087</v>
      </c>
      <c r="H70" s="90">
        <v>2802780.0999999996</v>
      </c>
      <c r="I70" s="90">
        <v>2879867.9000000004</v>
      </c>
      <c r="J70" s="90">
        <v>2947282.5999999996</v>
      </c>
      <c r="K70" s="90">
        <v>2842575.8000000003</v>
      </c>
      <c r="L70" s="90">
        <v>0</v>
      </c>
      <c r="M70" s="90">
        <v>0</v>
      </c>
      <c r="N70" s="90">
        <v>0</v>
      </c>
      <c r="O70" s="90">
        <v>0</v>
      </c>
      <c r="P70" s="91"/>
      <c r="Q70" s="91">
        <v>22230498.5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19679347</v>
      </c>
      <c r="E72" s="78">
        <v>19364424.800000001</v>
      </c>
      <c r="F72" s="78">
        <v>20505244.399999999</v>
      </c>
      <c r="G72" s="78">
        <v>19434410.399999999</v>
      </c>
      <c r="H72" s="78">
        <v>19356939.399999999</v>
      </c>
      <c r="I72" s="78">
        <v>20395883.699999999</v>
      </c>
      <c r="J72" s="78">
        <v>20667780.899999999</v>
      </c>
      <c r="K72" s="78">
        <v>20978700.199999999</v>
      </c>
      <c r="L72" s="78">
        <v>0</v>
      </c>
      <c r="M72" s="78">
        <v>0</v>
      </c>
      <c r="N72" s="78">
        <v>0</v>
      </c>
      <c r="O72" s="78">
        <v>0</v>
      </c>
      <c r="P72" s="79"/>
      <c r="Q72" s="79">
        <v>160382730.79999998</v>
      </c>
    </row>
    <row r="73" spans="2:17">
      <c r="B73" s="55" t="s">
        <v>115</v>
      </c>
      <c r="C73" s="19"/>
      <c r="D73" s="78">
        <v>634817.6451612903</v>
      </c>
      <c r="E73" s="78">
        <v>691586.6</v>
      </c>
      <c r="F73" s="78">
        <v>661459.49677419348</v>
      </c>
      <c r="G73" s="78">
        <v>647813.67999999993</v>
      </c>
      <c r="H73" s="78">
        <v>624417.39999999991</v>
      </c>
      <c r="I73" s="78">
        <v>679862.78999999992</v>
      </c>
      <c r="J73" s="78">
        <v>666702.6096774193</v>
      </c>
      <c r="K73" s="78">
        <v>676732.26451612904</v>
      </c>
      <c r="L73" s="78">
        <v>0</v>
      </c>
      <c r="M73" s="78">
        <v>0</v>
      </c>
      <c r="N73" s="78">
        <v>0</v>
      </c>
      <c r="O73" s="78">
        <v>0</v>
      </c>
      <c r="P73" s="79"/>
      <c r="Q73" s="79">
        <v>660424.06076612906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 t="shared" ref="D75:J75" si="5">D57-(D70+D72)</f>
        <v>530267.20000000298</v>
      </c>
      <c r="E75" s="89">
        <f t="shared" si="5"/>
        <v>646388.59999999776</v>
      </c>
      <c r="F75" s="89">
        <f t="shared" si="5"/>
        <v>592919.60000000149</v>
      </c>
      <c r="G75" s="89">
        <f t="shared" si="5"/>
        <v>705241.99999999627</v>
      </c>
      <c r="H75" s="89">
        <f t="shared" si="5"/>
        <v>790409.79999999702</v>
      </c>
      <c r="I75" s="89">
        <f t="shared" si="5"/>
        <v>596888.40000000224</v>
      </c>
      <c r="J75" s="89">
        <f t="shared" si="5"/>
        <v>666651.60000000149</v>
      </c>
      <c r="K75" s="89">
        <f>K57-(K70+K72)</f>
        <v>216519.90000000224</v>
      </c>
      <c r="L75" s="89">
        <v>0</v>
      </c>
      <c r="M75" s="89">
        <v>0</v>
      </c>
      <c r="N75" s="89">
        <v>0</v>
      </c>
      <c r="O75" s="89">
        <v>0</v>
      </c>
      <c r="P75" s="79"/>
      <c r="Q75" s="79">
        <f>SUM(D75:O75)</f>
        <v>4745287.1000000015</v>
      </c>
    </row>
    <row r="76" spans="2:17">
      <c r="B76" s="62" t="s">
        <v>45</v>
      </c>
      <c r="C76" s="18"/>
      <c r="D76" s="94">
        <f t="shared" ref="D76:K76" si="6">IF(D57&gt;0,D75/D57,"")</f>
        <v>2.3147375381432706E-2</v>
      </c>
      <c r="E76" s="94">
        <f t="shared" si="6"/>
        <v>2.8485645152035045E-2</v>
      </c>
      <c r="F76" s="94">
        <f t="shared" si="6"/>
        <v>2.4761255556366997E-2</v>
      </c>
      <c r="G76" s="94">
        <f t="shared" si="6"/>
        <v>3.110802817485505E-2</v>
      </c>
      <c r="H76" s="94">
        <f t="shared" si="6"/>
        <v>3.4440320124906533E-2</v>
      </c>
      <c r="I76" s="94">
        <f t="shared" si="6"/>
        <v>2.5003032760515895E-2</v>
      </c>
      <c r="J76" s="94">
        <f t="shared" si="6"/>
        <v>2.7454881059863906E-2</v>
      </c>
      <c r="K76" s="94">
        <f t="shared" si="6"/>
        <v>9.0074772620896675E-3</v>
      </c>
      <c r="L76" s="95" t="s">
        <v>128</v>
      </c>
      <c r="M76" s="95" t="s">
        <v>128</v>
      </c>
      <c r="N76" s="95" t="s">
        <v>128</v>
      </c>
      <c r="O76" s="95" t="s">
        <v>128</v>
      </c>
      <c r="P76" s="96"/>
      <c r="Q76" s="96">
        <f>AVERAGE(D76:K76)</f>
        <v>2.5426001934008225E-2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 t="shared" ref="D78:K78" si="7">(D70+D72)+D75</f>
        <v>22908307.800000004</v>
      </c>
      <c r="E78" s="89">
        <f t="shared" si="7"/>
        <v>22691731.099999998</v>
      </c>
      <c r="F78" s="89">
        <f t="shared" si="7"/>
        <v>23945457.800000001</v>
      </c>
      <c r="G78" s="89">
        <f t="shared" si="7"/>
        <v>22670739.399999995</v>
      </c>
      <c r="H78" s="89">
        <f t="shared" si="7"/>
        <v>22950129.299999997</v>
      </c>
      <c r="I78" s="89">
        <f t="shared" si="7"/>
        <v>23872640.000000004</v>
      </c>
      <c r="J78" s="89">
        <f t="shared" si="7"/>
        <v>24281715.100000001</v>
      </c>
      <c r="K78" s="89">
        <f t="shared" si="7"/>
        <v>24037795.900000002</v>
      </c>
      <c r="L78" s="89">
        <v>0</v>
      </c>
      <c r="M78" s="89">
        <v>0</v>
      </c>
      <c r="N78" s="89">
        <v>0</v>
      </c>
      <c r="O78" s="89">
        <v>0</v>
      </c>
      <c r="P78" s="79"/>
      <c r="Q78" s="79">
        <f>SUM(D78:O78)</f>
        <v>187358516.40000001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9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91"/>
    </row>
    <row r="81" spans="2:17">
      <c r="B81" s="63" t="s">
        <v>116</v>
      </c>
      <c r="D81" s="9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90"/>
    </row>
    <row r="82" spans="2:17">
      <c r="B82" s="64" t="s">
        <v>117</v>
      </c>
    </row>
    <row r="83" spans="2:17">
      <c r="B83" t="s">
        <v>118</v>
      </c>
      <c r="D83" s="90"/>
      <c r="Q83" s="91"/>
    </row>
    <row r="84" spans="2:17">
      <c r="B84" s="23" t="s">
        <v>119</v>
      </c>
      <c r="C84" s="24"/>
      <c r="D84" s="9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99"/>
    </row>
    <row r="85" spans="2:17">
      <c r="B85" s="23"/>
      <c r="C85" s="2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2:17">
      <c r="D86" s="12"/>
      <c r="Q86" s="91"/>
    </row>
    <row r="87" spans="2:17" ht="15.75">
      <c r="B87" s="35"/>
      <c r="D87" s="12"/>
      <c r="Q87" s="91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headerFooter>
    <oddFooter>&amp;L_x000D_&amp;1#&amp;"Calibri"&amp;10&amp;K000000 Security 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2024-09-30T22:20:37Z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456a4-fd09-448a-abb7-32a44248e25a_Enabled">
    <vt:lpwstr>true</vt:lpwstr>
  </property>
  <property fmtid="{D5CDD505-2E9C-101B-9397-08002B2CF9AE}" pid="3" name="MSIP_Label_fa6456a4-fd09-448a-abb7-32a44248e25a_SetDate">
    <vt:lpwstr>2024-02-27T15:34:20Z</vt:lpwstr>
  </property>
  <property fmtid="{D5CDD505-2E9C-101B-9397-08002B2CF9AE}" pid="4" name="MSIP_Label_fa6456a4-fd09-448a-abb7-32a44248e25a_Method">
    <vt:lpwstr>Standard</vt:lpwstr>
  </property>
  <property fmtid="{D5CDD505-2E9C-101B-9397-08002B2CF9AE}" pid="5" name="MSIP_Label_fa6456a4-fd09-448a-abb7-32a44248e25a_Name">
    <vt:lpwstr>Protected A</vt:lpwstr>
  </property>
  <property fmtid="{D5CDD505-2E9C-101B-9397-08002B2CF9AE}" pid="6" name="MSIP_Label_fa6456a4-fd09-448a-abb7-32a44248e25a_SiteId">
    <vt:lpwstr>5a661919-a609-4857-a7a7-eea01d3ecdfa</vt:lpwstr>
  </property>
  <property fmtid="{D5CDD505-2E9C-101B-9397-08002B2CF9AE}" pid="7" name="MSIP_Label_fa6456a4-fd09-448a-abb7-32a44248e25a_ActionId">
    <vt:lpwstr>6db9c950-c7cd-4310-9bc6-12e480fca4f6</vt:lpwstr>
  </property>
  <property fmtid="{D5CDD505-2E9C-101B-9397-08002B2CF9AE}" pid="8" name="MSIP_Label_fa6456a4-fd09-448a-abb7-32a44248e25a_ContentBits">
    <vt:lpwstr>2</vt:lpwstr>
  </property>
</Properties>
</file>