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Information Management\Info Sharing and Tracking\Product Services\Operations\Product Creation\ST3\ST3s_Report_Prep\All_Pages_Content_Update\"/>
    </mc:Choice>
  </mc:AlternateContent>
  <xr:revisionPtr revIDLastSave="0" documentId="13_ncr:1_{48F9DBC5-60EC-499C-AC40-7935B775D2A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ocumentation" sheetId="21" r:id="rId1"/>
    <sheet name="Data" sheetId="18" r:id="rId2"/>
  </sheets>
  <definedNames>
    <definedName name="_xlnm.Print_Area" localSheetId="1">Data!$A$1:$Q$89</definedName>
    <definedName name="_xlnm.Print_Area" localSheetId="0">Documentation!$A$1:$Q$83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8" l="1"/>
  <c r="E78" i="18" s="1"/>
  <c r="D75" i="18"/>
  <c r="D78" i="18" s="1"/>
  <c r="Q78" i="18" s="1"/>
  <c r="Q73" i="18"/>
  <c r="Q55" i="18"/>
  <c r="Q52" i="18"/>
  <c r="Q51" i="18"/>
  <c r="Q50" i="18"/>
  <c r="E46" i="18"/>
  <c r="E48" i="18" s="1"/>
  <c r="E57" i="18" s="1"/>
  <c r="D46" i="18"/>
  <c r="Q46" i="18" s="1"/>
  <c r="Q45" i="18"/>
  <c r="Q44" i="18"/>
  <c r="E43" i="18"/>
  <c r="D43" i="18"/>
  <c r="Q43" i="18" s="1"/>
  <c r="Q75" i="18" l="1"/>
  <c r="D76" i="18"/>
  <c r="Q76" i="18" s="1"/>
  <c r="E76" i="18"/>
  <c r="D48" i="18"/>
  <c r="D57" i="18" l="1"/>
  <c r="Q57" i="18" s="1"/>
  <c r="Q48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<sst xmlns="http://schemas.openxmlformats.org/spreadsheetml/2006/main" count="242" uniqueCount="130">
  <si>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</si>
  <si>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</si>
  <si>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</si>
  <si>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</si>
  <si>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</si>
  <si>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</si>
  <si>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</si>
  <si>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</si>
  <si>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</si>
  <si>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</si>
  <si>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</si>
  <si>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</si>
  <si>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</si>
  <si>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</si>
  <si>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</si>
  <si>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</si>
  <si>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</si>
  <si>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</si>
  <si>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</si>
  <si>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</si>
  <si>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</si>
  <si>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</si>
  <si>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</si>
  <si>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</si>
  <si>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</si>
  <si>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</si>
  <si>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</si>
  <si>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</si>
  <si>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</si>
  <si>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</si>
  <si>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</si>
  <si>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</si>
  <si>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</si>
  <si>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</si>
  <si>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</si>
  <si>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</si>
  <si>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</si>
  <si>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</si>
  <si>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</si>
  <si>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</si>
  <si>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</si>
  <si>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</si>
  <si>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</si>
  <si>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</si>
  <si>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</si>
  <si>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as percent</t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</si>
  <si>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</si>
  <si>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</si>
  <si>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</si>
  <si>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</si>
  <si>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</si>
  <si>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</si>
  <si>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</si>
  <si>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</si>
  <si>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>Flare or Waste</t>
  </si>
  <si>
    <t>Production</t>
  </si>
  <si>
    <t>Total Production</t>
  </si>
  <si>
    <t>Receipts</t>
  </si>
  <si>
    <t>Total Receipts</t>
  </si>
  <si>
    <t>In Situ Production</t>
  </si>
  <si>
    <t>Mined Production</t>
  </si>
  <si>
    <t>Sent for Further Processing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</si>
  <si>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</si>
  <si>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</si>
  <si>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</si>
  <si>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</si>
  <si>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</si>
  <si>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</si>
  <si>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</si>
  <si>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</si>
  <si>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</si>
  <si>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</si>
  <si>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</si>
  <si>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</si>
  <si>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</si>
  <si>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</si>
  <si>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</si>
  <si>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</si>
  <si>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</si>
  <si>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</si>
  <si>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</si>
  <si>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</si>
  <si>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</si>
  <si>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</si>
  <si>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</si>
  <si>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</si>
  <si>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</si>
  <si>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</si>
  <si>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</si>
  <si>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</si>
  <si>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</si>
  <si>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</si>
  <si>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</si>
  <si>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</si>
  <si>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</si>
  <si>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t>CALCULATED:  SUM of Conventional Oil Production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</si>
  <si>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</si>
  <si>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</si>
  <si>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</si>
  <si>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</si>
  <si>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</si>
  <si>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</si>
  <si>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</si>
  <si>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</si>
  <si>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</si>
  <si>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</si>
  <si>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</si>
  <si>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</si>
  <si>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</si>
  <si>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</si>
  <si>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</si>
  <si>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>FROM Volumetric Summary Activity Table        INVOP</t>
  </si>
  <si>
    <t>CALCULATED:  SUM of Receipts</t>
  </si>
  <si>
    <t>Crude Oil Production</t>
  </si>
  <si>
    <t>Total Crude Oil Production</t>
  </si>
  <si>
    <t>(cubic metres per day)</t>
  </si>
  <si>
    <t xml:space="preserve">Note:  Removals from Alberta includes deliveries reported to non-Alberta destinations which could be via rail or truck, and deliveries reported to CER pipelines.  Final destinations are not reported into PETRINEX. </t>
  </si>
  <si>
    <t xml:space="preserve">            For more information regarding oil removals (Canada and US destinations) please see https://www.cer-rec.gc.ca/nrg/sttstc/crdlndptrlmprdct/index-eng.html.</t>
  </si>
  <si>
    <t xml:space="preserve">            Reporting adjustment may also include fluctuations in CER pipeline inventories.</t>
  </si>
  <si>
    <t xml:space="preserve">            Condensate imports have been adjusted to represent estimated diluent import volumes.</t>
  </si>
  <si>
    <r>
      <t>Unit = cubic metres (m</t>
    </r>
    <r>
      <rPr>
        <b/>
        <vertAlign val="superscript"/>
        <sz val="13"/>
        <rFont val="Calibri"/>
        <family val="2"/>
      </rPr>
      <t>3</t>
    </r>
    <r>
      <rPr>
        <b/>
        <sz val="13"/>
        <rFont val="Calibri"/>
        <family val="2"/>
      </rPr>
      <t>)</t>
    </r>
  </si>
  <si>
    <t>CALCULATED:  Pentanes Plus  - Plant/Gathering Process  PLUS  NGL reported as Crude Oil or Equivalent   PLUS  Total Imports</t>
  </si>
  <si>
    <t>Crude Oil Ultra-Heavy</t>
  </si>
  <si>
    <t xml:space="preserve">Nonupgraded Total </t>
  </si>
  <si>
    <t>Crude Oil</t>
  </si>
  <si>
    <t xml:space="preserve">Alberta Injection and Well Use  </t>
  </si>
  <si>
    <t>Nonupgraded</t>
  </si>
  <si>
    <t>2025</t>
  </si>
  <si>
    <t/>
  </si>
  <si>
    <t xml:space="preserve"> Run Date:  27 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</si>
</sst>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_)"/>
    <numFmt numFmtId="167" formatCode="0____"/>
    <numFmt numFmtId="168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vertAlign val="superscript"/>
      <sz val="13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6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7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  <xf numFmtId="9" fontId="2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5" fontId="1" fillId="0" borderId="0" xfId="0" applyNumberFormat="1" applyFont="1"/>
    <xf numFmtId="165" fontId="2" fillId="0" borderId="0" xfId="1" applyNumberFormat="1" applyFont="1" applyAlignment="1">
      <alignment horizontal="center"/>
    </xf>
    <xf numFmtId="165" fontId="2" fillId="0" borderId="0" xfId="1" applyNumberFormat="1" applyFont="1" applyBorder="1"/>
    <xf numFmtId="165" fontId="3" fillId="0" borderId="0" xfId="1" applyNumberFormat="1" applyFont="1" applyBorder="1"/>
    <xf numFmtId="165" fontId="1" fillId="0" borderId="0" xfId="1" applyNumberFormat="1" applyFont="1"/>
    <xf numFmtId="165" fontId="1" fillId="0" borderId="0" xfId="1" applyNumberFormat="1" applyFont="1" applyBorder="1"/>
    <xf numFmtId="165" fontId="0" fillId="0" borderId="0" xfId="0" applyNumberFormat="1"/>
    <xf numFmtId="0" fontId="8" fillId="0" borderId="0" xfId="0" applyFont="1" applyAlignment="1">
      <alignment horizontal="right"/>
    </xf>
    <xf numFmtId="43" fontId="0" fillId="0" borderId="0" xfId="0" applyNumberFormat="1"/>
    <xf numFmtId="164" fontId="5" fillId="0" borderId="0" xfId="1" applyNumberFormat="1" applyFont="1" applyFill="1" applyAlignment="1">
      <alignment horizontal="left" vertical="top"/>
    </xf>
    <xf numFmtId="165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Fill="1" applyAlignment="1">
      <alignment horizontal="left" vertical="top"/>
    </xf>
    <xf numFmtId="164" fontId="7" fillId="0" borderId="0" xfId="1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4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20" fillId="0" borderId="4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1" fillId="0" borderId="0" xfId="0" applyFont="1"/>
    <xf numFmtId="0" fontId="0" fillId="0" borderId="1" xfId="0" applyBorder="1"/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49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right"/>
    </xf>
    <xf numFmtId="0" fontId="22" fillId="0" borderId="4" xfId="0" applyFont="1" applyBorder="1" applyAlignment="1">
      <alignment horizontal="center"/>
    </xf>
    <xf numFmtId="164" fontId="25" fillId="0" borderId="0" xfId="1" quotePrefix="1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164" fontId="27" fillId="0" borderId="0" xfId="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 indent="6"/>
    </xf>
    <xf numFmtId="0" fontId="24" fillId="0" borderId="0" xfId="0" applyFont="1" applyAlignment="1">
      <alignment horizontal="left" indent="2"/>
    </xf>
    <xf numFmtId="0" fontId="28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2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4" fontId="29" fillId="0" borderId="0" xfId="1" applyNumberFormat="1" applyFont="1" applyFill="1" applyBorder="1" applyAlignment="1">
      <alignment horizontal="left" vertical="top"/>
    </xf>
    <xf numFmtId="164" fontId="29" fillId="0" borderId="0" xfId="1" applyNumberFormat="1" applyFont="1" applyFill="1" applyBorder="1" applyAlignment="1">
      <alignment horizontal="left" indent="3"/>
    </xf>
    <xf numFmtId="164" fontId="29" fillId="0" borderId="0" xfId="1" applyNumberFormat="1" applyFont="1" applyFill="1" applyBorder="1" applyAlignment="1">
      <alignment horizontal="left" vertical="top" indent="6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165" fontId="24" fillId="0" borderId="1" xfId="1" applyNumberFormat="1" applyFont="1" applyFill="1" applyBorder="1"/>
    <xf numFmtId="165" fontId="24" fillId="0" borderId="0" xfId="1" applyNumberFormat="1" applyFont="1" applyFill="1" applyBorder="1"/>
    <xf numFmtId="49" fontId="24" fillId="0" borderId="0" xfId="1" applyNumberFormat="1" applyFont="1" applyFill="1" applyBorder="1"/>
    <xf numFmtId="49" fontId="2" fillId="0" borderId="0" xfId="1" applyNumberFormat="1" applyFont="1" applyBorder="1"/>
    <xf numFmtId="49" fontId="0" fillId="0" borderId="2" xfId="0" applyNumberFormat="1" applyBorder="1"/>
    <xf numFmtId="49" fontId="2" fillId="0" borderId="0" xfId="1" applyNumberFormat="1" applyFont="1" applyBorder="1" applyAlignment="1">
      <alignment horizontal="left"/>
    </xf>
    <xf numFmtId="49" fontId="24" fillId="0" borderId="1" xfId="1" applyNumberFormat="1" applyFont="1" applyFill="1" applyBorder="1"/>
    <xf numFmtId="49" fontId="2" fillId="0" borderId="0" xfId="1" applyNumberFormat="1" applyFont="1" applyAlignment="1">
      <alignment horizontal="left"/>
    </xf>
    <xf numFmtId="0" fontId="1" fillId="0" borderId="1" xfId="0" applyFont="1" applyBorder="1"/>
    <xf numFmtId="0" fontId="29" fillId="0" borderId="0" xfId="0" applyFont="1"/>
    <xf numFmtId="43" fontId="2" fillId="0" borderId="0" xfId="1" applyFont="1" applyBorder="1" applyAlignment="1">
      <alignment horizontal="center"/>
    </xf>
    <xf numFmtId="43" fontId="0" fillId="0" borderId="0" xfId="1" applyFont="1" applyBorder="1"/>
    <xf numFmtId="0" fontId="29" fillId="0" borderId="0" xfId="0" applyFont="1" applyAlignment="1">
      <alignment horizontal="left" indent="6"/>
    </xf>
    <xf numFmtId="165" fontId="29" fillId="0" borderId="0" xfId="1" applyNumberFormat="1" applyFont="1" applyFill="1" applyBorder="1" applyAlignment="1">
      <alignment horizontal="center"/>
    </xf>
    <xf numFmtId="165" fontId="29" fillId="0" borderId="0" xfId="1" applyNumberFormat="1" applyFont="1" applyFill="1" applyBorder="1"/>
    <xf numFmtId="43" fontId="29" fillId="0" borderId="0" xfId="1" applyFont="1" applyFill="1" applyBorder="1"/>
    <xf numFmtId="165" fontId="29" fillId="0" borderId="1" xfId="1" applyNumberFormat="1" applyFont="1" applyFill="1" applyBorder="1" applyAlignment="1">
      <alignment horizontal="center"/>
    </xf>
    <xf numFmtId="165" fontId="29" fillId="0" borderId="1" xfId="1" applyNumberFormat="1" applyFont="1" applyFill="1" applyBorder="1"/>
    <xf numFmtId="165" fontId="29" fillId="0" borderId="0" xfId="1" applyNumberFormat="1" applyFont="1" applyFill="1" applyBorder="1" applyAlignment="1">
      <alignment horizontal="right"/>
    </xf>
    <xf numFmtId="165" fontId="29" fillId="0" borderId="0" xfId="1" applyNumberFormat="1" applyFont="1" applyFill="1" applyBorder="1" applyAlignment="1">
      <alignment horizontal="right" vertical="center"/>
    </xf>
    <xf numFmtId="165" fontId="29" fillId="0" borderId="8" xfId="1" applyNumberFormat="1" applyFont="1" applyFill="1" applyBorder="1" applyAlignment="1">
      <alignment horizontal="center"/>
    </xf>
    <xf numFmtId="165" fontId="29" fillId="0" borderId="8" xfId="1" applyNumberFormat="1" applyFont="1" applyFill="1" applyBorder="1"/>
    <xf numFmtId="165" fontId="29" fillId="0" borderId="2" xfId="1" applyNumberFormat="1" applyFont="1" applyFill="1" applyBorder="1" applyAlignment="1">
      <alignment horizontal="center"/>
    </xf>
    <xf numFmtId="165" fontId="29" fillId="0" borderId="2" xfId="1" applyNumberFormat="1" applyFont="1" applyFill="1" applyBorder="1"/>
    <xf numFmtId="165" fontId="5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8" fontId="2" fillId="0" borderId="0" xfId="15" applyNumberFormat="1" applyFont="1" applyFill="1" applyBorder="1" applyAlignment="1">
      <alignment horizontal="right"/>
    </xf>
    <xf numFmtId="168" fontId="29" fillId="0" borderId="0" xfId="15" applyNumberFormat="1" applyFont="1" applyFill="1" applyBorder="1"/>
    <xf numFmtId="165" fontId="2" fillId="0" borderId="1" xfId="1" applyNumberFormat="1" applyFont="1" applyFill="1" applyBorder="1" applyAlignment="1">
      <alignment horizontal="center"/>
    </xf>
    <xf numFmtId="43" fontId="2" fillId="0" borderId="0" xfId="1" applyFont="1" applyFill="1" applyBorder="1"/>
    <xf numFmtId="10" fontId="2" fillId="0" borderId="0" xfId="15" applyNumberFormat="1" applyFont="1" applyFill="1" applyBorder="1" applyAlignment="1">
      <alignment horizontal="right"/>
    </xf>
    <xf numFmtId="165" fontId="2" fillId="0" borderId="1" xfId="1" applyNumberFormat="1" applyFont="1" applyFill="1" applyBorder="1"/>
    <xf numFmtId="0" fontId="1" fillId="0" borderId="0" xfId="1" applyNumberFormat="1" applyFont="1" applyFill="1" applyBorder="1"/>
    <xf numFmtId="165" fontId="1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2" fillId="0" borderId="1" xfId="0" applyFont="1" applyBorder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horizontal="right"/>
    </xf>
  </cellXfs>
  <cellStyles count="16">
    <cellStyle name="Comma" xfId="1" builtinId="3"/>
    <cellStyle name="Comma 2" xfId="4" xr:uid="{00000000-0005-0000-0000-000001000000}"/>
    <cellStyle name="Comma 3" xfId="2" xr:uid="{00000000-0005-0000-0000-000002000000}"/>
    <cellStyle name="Comma 4" xfId="3" xr:uid="{00000000-0005-0000-0000-000003000000}"/>
    <cellStyle name="FORECAST" xfId="5" xr:uid="{00000000-0005-0000-0000-000004000000}"/>
    <cellStyle name="HEADINGS" xfId="6" xr:uid="{00000000-0005-0000-0000-000005000000}"/>
    <cellStyle name="MACRO" xfId="7" xr:uid="{00000000-0005-0000-0000-000006000000}"/>
    <cellStyle name="Normal" xfId="0" builtinId="0"/>
    <cellStyle name="Normal 2" xfId="8" xr:uid="{00000000-0005-0000-0000-000008000000}"/>
    <cellStyle name="Percent" xfId="15" builtinId="5"/>
    <cellStyle name="PROTECTED" xfId="9" xr:uid="{00000000-0005-0000-0000-00000A000000}"/>
    <cellStyle name="sideways" xfId="10" xr:uid="{00000000-0005-0000-0000-00000B000000}"/>
    <cellStyle name="tons" xfId="11" xr:uid="{00000000-0005-0000-0000-00000C000000}"/>
    <cellStyle name="UNPROTECTED" xfId="12" xr:uid="{00000000-0005-0000-0000-00000D000000}"/>
    <cellStyle name="year" xfId="13" xr:uid="{00000000-0005-0000-0000-00000E000000}"/>
    <cellStyle name="YEARS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1694180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4"/>
  <sheetViews>
    <sheetView zoomScale="90" zoomScaleNormal="90" workbookViewId="0">
      <selection activeCell="B4" sqref="B4"/>
    </sheetView>
  </sheetViews>
  <sheetFormatPr defaultColWidth="9.109375" defaultRowHeight="14.4"/>
  <cols>
    <col min="1" max="1" width="4" customWidth="1"/>
    <col min="2" max="2" width="43" customWidth="1"/>
    <col min="3" max="3" width="3.88671875" customWidth="1"/>
    <col min="4" max="15" width="14.5546875" customWidth="1"/>
    <col min="16" max="16" width="1.5546875" customWidth="1"/>
    <col min="17" max="17" width="17" customWidth="1"/>
    <col min="18" max="18" width="14.5546875" customWidth="1"/>
    <col min="21" max="21" width="20.33203125" customWidth="1"/>
    <col min="22" max="22" width="14.4414062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31"/>
      <c r="H2" s="30"/>
      <c r="I2" s="46" t="s">
        <v>24</v>
      </c>
      <c r="J2" s="30"/>
      <c r="K2" s="32"/>
      <c r="M2" s="28" t="s">
        <v>37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33"/>
      <c r="H3" s="104" t="s">
        <v>120</v>
      </c>
      <c r="I3" s="104"/>
      <c r="J3" s="104"/>
      <c r="K3" s="34"/>
      <c r="M3" s="2" t="s">
        <v>38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47" t="s">
        <v>23</v>
      </c>
      <c r="C4" s="22"/>
      <c r="D4" t="s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49" t="s">
        <v>20</v>
      </c>
      <c r="C6" s="20"/>
    </row>
    <row r="7" spans="1:63">
      <c r="A7" s="1"/>
      <c r="B7" s="50" t="s">
        <v>41</v>
      </c>
      <c r="D7" s="43" t="s">
        <v>111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4" t="s">
        <v>15</v>
      </c>
      <c r="R7" s="13"/>
      <c r="S7" s="1"/>
    </row>
    <row r="8" spans="1:63">
      <c r="A8" s="1"/>
      <c r="B8" s="50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8"/>
      <c r="Q8" s="8"/>
    </row>
    <row r="9" spans="1:63">
      <c r="A9" s="1"/>
      <c r="B9" s="50" t="s">
        <v>55</v>
      </c>
      <c r="D9" s="38"/>
    </row>
    <row r="10" spans="1:63">
      <c r="B10" s="56" t="s">
        <v>113</v>
      </c>
      <c r="C10" s="17"/>
      <c r="D10" s="4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</row>
    <row r="11" spans="1:63">
      <c r="B11" s="51" t="s">
        <v>25</v>
      </c>
      <c r="C11" s="17"/>
      <c r="D11" s="43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</row>
    <row r="12" spans="1:63">
      <c r="B12" s="51" t="s">
        <v>26</v>
      </c>
      <c r="C12" s="17"/>
      <c r="D12" s="43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</row>
    <row r="13" spans="1:63">
      <c r="B13" s="51" t="s">
        <v>27</v>
      </c>
      <c r="C13" s="17"/>
      <c r="D13" s="43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</row>
    <row r="14" spans="1:63">
      <c r="B14" s="51" t="s">
        <v>122</v>
      </c>
      <c r="C14" s="17"/>
      <c r="D14" s="39" t="s">
        <v>70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"/>
      <c r="Q14" s="41"/>
    </row>
    <row r="15" spans="1:63">
      <c r="B15" s="52" t="s">
        <v>114</v>
      </c>
      <c r="C15" s="17"/>
      <c r="D15" s="37" t="s">
        <v>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8"/>
      <c r="Q15" s="8"/>
    </row>
    <row r="16" spans="1:63">
      <c r="B16" s="53"/>
      <c r="C16" s="17"/>
      <c r="D16" s="38"/>
    </row>
    <row r="17" spans="1:22">
      <c r="B17" s="56" t="s">
        <v>30</v>
      </c>
      <c r="C17" s="18"/>
      <c r="D17" s="6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22">
      <c r="B18" s="55"/>
      <c r="D18" s="38"/>
      <c r="U18" s="14"/>
      <c r="V18" s="12"/>
    </row>
    <row r="19" spans="1:22">
      <c r="B19" s="56" t="s">
        <v>47</v>
      </c>
      <c r="C19" s="17"/>
      <c r="D19" s="38"/>
      <c r="U19" s="14"/>
    </row>
    <row r="20" spans="1:22">
      <c r="B20" s="54" t="s">
        <v>126</v>
      </c>
      <c r="C20" s="17"/>
      <c r="D20" s="38"/>
      <c r="U20" s="14"/>
    </row>
    <row r="21" spans="1:22">
      <c r="B21" s="77" t="s">
        <v>59</v>
      </c>
      <c r="C21" s="17"/>
      <c r="D21" s="38" t="s">
        <v>110</v>
      </c>
    </row>
    <row r="22" spans="1:22">
      <c r="B22" s="77" t="s">
        <v>60</v>
      </c>
      <c r="C22" s="17"/>
      <c r="D22" s="38" t="s">
        <v>73</v>
      </c>
    </row>
    <row r="23" spans="1:22">
      <c r="B23" s="77" t="s">
        <v>61</v>
      </c>
      <c r="C23" s="17"/>
      <c r="D23" s="38" t="s">
        <v>74</v>
      </c>
    </row>
    <row r="24" spans="1:22">
      <c r="B24" s="54" t="s">
        <v>123</v>
      </c>
      <c r="C24" s="18"/>
      <c r="D24" s="37" t="s">
        <v>96</v>
      </c>
    </row>
    <row r="25" spans="1:22">
      <c r="B25" s="54" t="s">
        <v>28</v>
      </c>
      <c r="C25" s="18"/>
      <c r="D25" s="39" t="s">
        <v>75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Q25" s="36"/>
    </row>
    <row r="26" spans="1:22">
      <c r="B26" s="56" t="s">
        <v>46</v>
      </c>
      <c r="C26" s="18"/>
      <c r="D26" s="37" t="s">
        <v>76</v>
      </c>
    </row>
    <row r="27" spans="1:22" s="1" customFormat="1">
      <c r="A27"/>
      <c r="B27" s="53"/>
      <c r="C27" s="18"/>
      <c r="D27" s="39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T27"/>
      <c r="U27"/>
    </row>
    <row r="28" spans="1:22">
      <c r="B28" s="50" t="s">
        <v>56</v>
      </c>
      <c r="C28" s="18"/>
      <c r="D28" s="37" t="s">
        <v>77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8"/>
      <c r="Q28" s="8"/>
      <c r="T28" s="1"/>
      <c r="U28" s="1"/>
    </row>
    <row r="29" spans="1:22">
      <c r="B29" s="50"/>
      <c r="C29" s="17"/>
      <c r="D29" s="38"/>
    </row>
    <row r="30" spans="1:22">
      <c r="B30" s="57" t="s">
        <v>57</v>
      </c>
      <c r="C30" s="17"/>
      <c r="D30" s="38"/>
    </row>
    <row r="31" spans="1:22">
      <c r="B31" s="53" t="s">
        <v>49</v>
      </c>
      <c r="C31" s="17"/>
      <c r="D31" s="70" t="s">
        <v>78</v>
      </c>
    </row>
    <row r="32" spans="1:22">
      <c r="B32" s="53" t="s">
        <v>48</v>
      </c>
      <c r="C32" s="18"/>
      <c r="D32" s="70" t="s">
        <v>79</v>
      </c>
    </row>
    <row r="33" spans="2:18">
      <c r="B33" s="53"/>
      <c r="C33" s="18"/>
      <c r="D33" s="38"/>
    </row>
    <row r="34" spans="2:18">
      <c r="B34" s="53" t="s">
        <v>29</v>
      </c>
      <c r="D34" s="38" t="s">
        <v>99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R34" s="13"/>
    </row>
    <row r="35" spans="2:18">
      <c r="B35" s="53" t="s">
        <v>51</v>
      </c>
      <c r="D35" s="38" t="s">
        <v>80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8"/>
      <c r="Q35" s="40"/>
    </row>
    <row r="36" spans="2:18">
      <c r="B36" s="53" t="s">
        <v>52</v>
      </c>
      <c r="D36" s="70" t="s">
        <v>65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8">
      <c r="B37" s="53"/>
      <c r="D37" s="38"/>
    </row>
    <row r="38" spans="2:18">
      <c r="B38" s="53" t="s">
        <v>40</v>
      </c>
      <c r="D38" s="37" t="s">
        <v>81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8"/>
      <c r="Q38" s="8"/>
    </row>
    <row r="39" spans="2:18">
      <c r="B39" s="53" t="s">
        <v>35</v>
      </c>
      <c r="C39" s="21"/>
      <c r="D39" s="37" t="s">
        <v>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</row>
    <row r="40" spans="2:18">
      <c r="B40" s="53"/>
      <c r="D40" s="38"/>
    </row>
    <row r="41" spans="2:18">
      <c r="B41" s="53" t="s">
        <v>42</v>
      </c>
      <c r="C41" s="17"/>
    </row>
    <row r="42" spans="2:18">
      <c r="B42" s="51" t="s">
        <v>102</v>
      </c>
      <c r="C42" s="17"/>
      <c r="D42" s="70" t="s">
        <v>105</v>
      </c>
    </row>
    <row r="43" spans="2:18">
      <c r="B43" s="51" t="s">
        <v>103</v>
      </c>
      <c r="C43" s="17"/>
      <c r="D43" s="70" t="s">
        <v>106</v>
      </c>
    </row>
    <row r="44" spans="2:18">
      <c r="B44" s="51" t="s">
        <v>124</v>
      </c>
      <c r="C44" s="17"/>
      <c r="D44" s="70" t="s">
        <v>107</v>
      </c>
    </row>
    <row r="45" spans="2:18">
      <c r="B45" s="51" t="s">
        <v>104</v>
      </c>
      <c r="C45" s="17"/>
      <c r="D45" s="70" t="s">
        <v>108</v>
      </c>
    </row>
    <row r="46" spans="2:18">
      <c r="B46" s="53" t="s">
        <v>101</v>
      </c>
      <c r="C46" s="17"/>
      <c r="D46" s="37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8"/>
      <c r="Q46" s="8"/>
    </row>
    <row r="47" spans="2:18">
      <c r="B47" s="53"/>
      <c r="C47" s="17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5"/>
    </row>
    <row r="48" spans="2:18">
      <c r="B48" s="58" t="s">
        <v>58</v>
      </c>
      <c r="C48" s="17"/>
      <c r="D48" s="67" t="s">
        <v>121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9">
      <c r="B49" s="50"/>
      <c r="C49" s="17"/>
      <c r="D49" s="3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8"/>
      <c r="Q49" s="8"/>
    </row>
    <row r="50" spans="1:19">
      <c r="B50" s="57" t="s">
        <v>54</v>
      </c>
      <c r="C50" s="17"/>
      <c r="D50" s="70" t="s">
        <v>66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9">
      <c r="A51" s="1"/>
      <c r="B51" s="50" t="s">
        <v>22</v>
      </c>
      <c r="C51" s="17"/>
      <c r="D51" s="70" t="s">
        <v>83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1"/>
      <c r="S51" s="1"/>
    </row>
    <row r="52" spans="1:19">
      <c r="B52" s="50" t="s">
        <v>17</v>
      </c>
      <c r="C52" s="17"/>
      <c r="D52" s="70" t="s">
        <v>84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8"/>
      <c r="Q52" s="8"/>
    </row>
    <row r="53" spans="1:19">
      <c r="B53" s="50"/>
      <c r="C53" s="17"/>
      <c r="D53" s="7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8"/>
      <c r="Q53" s="8"/>
    </row>
    <row r="54" spans="1:19">
      <c r="B54" s="50" t="s">
        <v>43</v>
      </c>
      <c r="C54" s="17"/>
      <c r="D54" s="72" t="s">
        <v>85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8"/>
      <c r="Q54" s="44" t="s">
        <v>16</v>
      </c>
    </row>
    <row r="55" spans="1:19">
      <c r="B55" s="50" t="s">
        <v>50</v>
      </c>
      <c r="C55" s="17"/>
      <c r="D55" s="72" t="s">
        <v>86</v>
      </c>
    </row>
    <row r="56" spans="1:19" ht="15" thickBot="1">
      <c r="B56" s="50"/>
      <c r="C56" s="17"/>
      <c r="D56" s="69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Q56" s="25"/>
    </row>
    <row r="57" spans="1:19" ht="15" thickTop="1">
      <c r="B57" s="59" t="s">
        <v>31</v>
      </c>
      <c r="C57" s="17"/>
      <c r="D57" s="37" t="s">
        <v>97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</row>
    <row r="58" spans="1:19">
      <c r="B58" s="59"/>
      <c r="C58" s="17"/>
      <c r="D58" s="38"/>
    </row>
    <row r="59" spans="1:19" ht="26.25" customHeight="1">
      <c r="B59" s="47" t="s">
        <v>23</v>
      </c>
      <c r="C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</row>
    <row r="60" spans="1:19" s="1" customFormat="1" ht="18" customHeight="1">
      <c r="B60" s="48"/>
      <c r="C60" s="4"/>
      <c r="D60" s="45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29"/>
    </row>
    <row r="61" spans="1:19">
      <c r="B61" s="49" t="s">
        <v>21</v>
      </c>
      <c r="C61" s="19"/>
      <c r="D61" s="38"/>
    </row>
    <row r="62" spans="1:19">
      <c r="B62" s="60" t="s">
        <v>18</v>
      </c>
      <c r="C62" s="19"/>
      <c r="D62" s="38"/>
    </row>
    <row r="63" spans="1:19">
      <c r="B63" s="53" t="s">
        <v>125</v>
      </c>
      <c r="C63" s="19"/>
      <c r="D63" s="70" t="s">
        <v>87</v>
      </c>
    </row>
    <row r="64" spans="1:19">
      <c r="B64" s="53" t="s">
        <v>32</v>
      </c>
      <c r="C64" s="19"/>
      <c r="D64" s="70" t="s">
        <v>88</v>
      </c>
    </row>
    <row r="65" spans="2:17">
      <c r="B65" s="53" t="s">
        <v>53</v>
      </c>
      <c r="C65" s="19"/>
      <c r="D65" s="70" t="s">
        <v>89</v>
      </c>
    </row>
    <row r="66" spans="2:17">
      <c r="B66" s="53" t="s">
        <v>39</v>
      </c>
      <c r="C66" s="19"/>
      <c r="D66" s="70" t="s">
        <v>90</v>
      </c>
    </row>
    <row r="67" spans="2:17">
      <c r="B67" s="53" t="s">
        <v>44</v>
      </c>
      <c r="C67" s="17"/>
      <c r="D67" s="70" t="s">
        <v>91</v>
      </c>
    </row>
    <row r="68" spans="2:17">
      <c r="B68" s="53" t="s">
        <v>34</v>
      </c>
      <c r="C68" s="17"/>
      <c r="D68" s="70" t="s">
        <v>92</v>
      </c>
    </row>
    <row r="69" spans="2:17">
      <c r="B69" s="61" t="s">
        <v>33</v>
      </c>
      <c r="C69" s="19"/>
      <c r="D69" s="70" t="s">
        <v>93</v>
      </c>
    </row>
    <row r="70" spans="2:17">
      <c r="B70" s="50" t="s">
        <v>19</v>
      </c>
      <c r="C70" s="19"/>
      <c r="D70" s="37" t="s">
        <v>71</v>
      </c>
    </row>
    <row r="71" spans="2:17">
      <c r="B71" s="60"/>
      <c r="C71" s="19"/>
      <c r="D71" s="38"/>
    </row>
    <row r="72" spans="2:17">
      <c r="B72" s="50" t="s">
        <v>98</v>
      </c>
      <c r="C72" s="19"/>
      <c r="D72" s="72" t="s">
        <v>100</v>
      </c>
    </row>
    <row r="73" spans="2:17">
      <c r="B73" s="55" t="s">
        <v>115</v>
      </c>
      <c r="C73" s="17"/>
      <c r="D73" s="72" t="s">
        <v>94</v>
      </c>
    </row>
    <row r="74" spans="2:17">
      <c r="B74" s="50"/>
      <c r="C74" s="17"/>
      <c r="D74" s="38"/>
    </row>
    <row r="75" spans="2:17">
      <c r="B75" s="60" t="s">
        <v>0</v>
      </c>
      <c r="C75" s="19"/>
      <c r="D75" s="37" t="s">
        <v>63</v>
      </c>
    </row>
    <row r="76" spans="2:17">
      <c r="B76" s="62" t="s">
        <v>45</v>
      </c>
      <c r="C76" s="19"/>
      <c r="D76" s="37" t="s">
        <v>62</v>
      </c>
    </row>
    <row r="77" spans="2:17" ht="15" thickBot="1">
      <c r="B77" s="50"/>
      <c r="C77" s="19"/>
      <c r="D77" s="69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</row>
    <row r="78" spans="2:17" ht="15" thickTop="1">
      <c r="B78" s="59" t="s">
        <v>36</v>
      </c>
      <c r="C78" s="19"/>
      <c r="D78" s="37" t="s">
        <v>64</v>
      </c>
    </row>
    <row r="79" spans="2:17">
      <c r="B79" s="50"/>
    </row>
    <row r="80" spans="2:17">
      <c r="B80" s="50"/>
    </row>
    <row r="81" spans="2:2">
      <c r="B81" s="63" t="s">
        <v>116</v>
      </c>
    </row>
    <row r="82" spans="2:2">
      <c r="B82" s="64" t="s">
        <v>117</v>
      </c>
    </row>
    <row r="83" spans="2:2">
      <c r="B83" s="60" t="s">
        <v>118</v>
      </c>
    </row>
    <row r="84" spans="2:2">
      <c r="B84" s="60" t="s">
        <v>119</v>
      </c>
    </row>
  </sheetData>
  <mergeCells count="1">
    <mergeCell ref="H3:J3"/>
  </mergeCells>
  <pageMargins left="0.25" right="0.25" top="0.75" bottom="0.75" header="0.3" footer="0.3"/>
  <pageSetup paperSize="5" scale="70" fitToHeight="0" orientation="landscape" r:id="rId1"/>
  <headerFooter>
    <oddFooter>&amp;L_x000D_&amp;1#&amp;"Calibri"&amp;10&amp;K000000 Security 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V89"/>
  <sheetViews>
    <sheetView tabSelected="1" topLeftCell="A34" zoomScale="80" zoomScaleNormal="80" workbookViewId="0">
      <selection activeCell="H73" sqref="H73"/>
    </sheetView>
  </sheetViews>
  <sheetFormatPr defaultRowHeight="14.4"/>
  <cols>
    <col min="1" max="1" width="4" customWidth="1"/>
    <col min="2" max="2" width="44.6640625" customWidth="1"/>
    <col min="3" max="3" width="4" customWidth="1"/>
    <col min="4" max="13" width="15.6640625" customWidth="1"/>
    <col min="14" max="14" width="15.88671875" customWidth="1"/>
    <col min="15" max="15" width="15.6640625" customWidth="1"/>
    <col min="16" max="16" width="1.5546875" customWidth="1"/>
    <col min="17" max="17" width="19.44140625" customWidth="1"/>
  </cols>
  <sheetData>
    <row r="1" spans="2:22" s="2" customFormat="1" ht="20.25" customHeight="1">
      <c r="Q1"/>
    </row>
    <row r="2" spans="2:22" s="2" customFormat="1" ht="20.25" customHeight="1">
      <c r="G2" s="31"/>
      <c r="H2" s="30"/>
      <c r="I2" s="46" t="s">
        <v>24</v>
      </c>
      <c r="J2" s="30"/>
      <c r="K2" s="32"/>
      <c r="Q2"/>
    </row>
    <row r="3" spans="2:22" s="2" customFormat="1" ht="19.5" customHeight="1">
      <c r="G3" s="33"/>
      <c r="H3" s="104" t="s">
        <v>120</v>
      </c>
      <c r="I3" s="104"/>
      <c r="J3" s="104"/>
      <c r="K3" s="34"/>
      <c r="Q3"/>
    </row>
    <row r="4" spans="2:22" ht="22.5" customHeight="1">
      <c r="B4" s="47" t="s">
        <v>129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22" s="1" customFormat="1" ht="18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29" t="s">
        <v>127</v>
      </c>
    </row>
    <row r="6" spans="2:22" s="1" customFormat="1">
      <c r="B6" s="49" t="s">
        <v>20</v>
      </c>
      <c r="C6" s="20"/>
    </row>
    <row r="7" spans="2:22" s="1" customFormat="1">
      <c r="B7" s="50" t="s">
        <v>41</v>
      </c>
      <c r="C7"/>
      <c r="D7" s="90">
        <v>9506707.1999999993</v>
      </c>
      <c r="E7" s="16">
        <v>9473659.1999999993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8"/>
      <c r="Q7" s="91">
        <v>9506707.1999999993</v>
      </c>
      <c r="V7" s="16"/>
    </row>
    <row r="8" spans="2:22" s="1" customFormat="1">
      <c r="B8" s="50"/>
      <c r="D8" s="9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91"/>
    </row>
    <row r="9" spans="2:22" s="1" customFormat="1">
      <c r="B9" s="50" t="s">
        <v>55</v>
      </c>
      <c r="D9" s="9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8"/>
      <c r="Q9" s="91"/>
    </row>
    <row r="10" spans="2:22">
      <c r="B10" s="56" t="s">
        <v>113</v>
      </c>
      <c r="D10" s="96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8"/>
      <c r="Q10" s="99"/>
    </row>
    <row r="11" spans="2:22">
      <c r="B11" s="77" t="s">
        <v>25</v>
      </c>
      <c r="D11" s="90">
        <v>1601564.8</v>
      </c>
      <c r="E11" s="16">
        <v>1465971.7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8"/>
      <c r="Q11" s="91">
        <v>3067536.5</v>
      </c>
    </row>
    <row r="12" spans="2:22" s="1" customFormat="1">
      <c r="B12" s="77" t="s">
        <v>26</v>
      </c>
      <c r="C12"/>
      <c r="D12" s="90">
        <v>344961.5</v>
      </c>
      <c r="E12" s="16">
        <v>302829.7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8"/>
      <c r="Q12" s="91">
        <v>647791.19999999995</v>
      </c>
    </row>
    <row r="13" spans="2:22">
      <c r="B13" s="77" t="s">
        <v>27</v>
      </c>
      <c r="D13" s="90">
        <v>164192.29999999999</v>
      </c>
      <c r="E13" s="16">
        <v>147188.5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8"/>
      <c r="Q13" s="91">
        <v>311380.8</v>
      </c>
    </row>
    <row r="14" spans="2:22">
      <c r="B14" s="77" t="s">
        <v>122</v>
      </c>
      <c r="D14" s="97">
        <v>599266</v>
      </c>
      <c r="E14" s="76">
        <v>532858.5</v>
      </c>
      <c r="F14" s="76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6"/>
      <c r="Q14" s="97">
        <v>1132124.5</v>
      </c>
    </row>
    <row r="15" spans="2:22" s="1" customFormat="1">
      <c r="B15" s="56" t="s">
        <v>114</v>
      </c>
      <c r="D15" s="90">
        <v>2709984.6</v>
      </c>
      <c r="E15" s="16">
        <v>2448848.4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8"/>
      <c r="Q15" s="91">
        <v>5158833</v>
      </c>
    </row>
    <row r="16" spans="2:22" s="1" customFormat="1">
      <c r="B16" s="55"/>
      <c r="D16" s="9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8"/>
      <c r="Q16" s="91"/>
    </row>
    <row r="17" spans="2:17">
      <c r="B17" s="56" t="s">
        <v>30</v>
      </c>
      <c r="D17" s="90">
        <v>413869</v>
      </c>
      <c r="E17" s="16">
        <v>357353.5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8"/>
      <c r="Q17" s="91">
        <v>771222.5</v>
      </c>
    </row>
    <row r="18" spans="2:17">
      <c r="B18" s="55"/>
      <c r="D18" s="9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"/>
      <c r="Q18" s="91"/>
    </row>
    <row r="19" spans="2:17">
      <c r="B19" s="56" t="s">
        <v>47</v>
      </c>
      <c r="D19" s="9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8"/>
      <c r="Q19" s="90"/>
    </row>
    <row r="20" spans="2:17">
      <c r="B20" s="54" t="s">
        <v>126</v>
      </c>
      <c r="D20" s="9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8"/>
      <c r="Q20" s="91"/>
    </row>
    <row r="21" spans="2:17">
      <c r="B21" s="77" t="s">
        <v>59</v>
      </c>
      <c r="C21" s="18"/>
      <c r="D21" s="90">
        <v>9632915</v>
      </c>
      <c r="E21" s="16">
        <v>8586615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8"/>
      <c r="Q21" s="91">
        <v>18219530</v>
      </c>
    </row>
    <row r="22" spans="2:17">
      <c r="B22" s="77" t="s">
        <v>60</v>
      </c>
      <c r="C22" s="18"/>
      <c r="D22" s="90">
        <v>8942975.4000000004</v>
      </c>
      <c r="E22" s="16">
        <v>7374578.2999999998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8"/>
      <c r="Q22" s="91">
        <v>16317553.699999999</v>
      </c>
    </row>
    <row r="23" spans="2:17">
      <c r="B23" s="77" t="s">
        <v>61</v>
      </c>
      <c r="C23" s="17"/>
      <c r="D23" s="90">
        <v>-8085028.2999999998</v>
      </c>
      <c r="E23" s="16">
        <v>-6874941.5999999996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8"/>
      <c r="Q23" s="91">
        <v>-14959969.899999999</v>
      </c>
    </row>
    <row r="24" spans="2:17">
      <c r="B24" s="54" t="s">
        <v>123</v>
      </c>
      <c r="C24" s="17"/>
      <c r="D24" s="90">
        <v>10490862.099999998</v>
      </c>
      <c r="E24" s="16">
        <v>9086251.7000000011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8"/>
      <c r="Q24" s="91">
        <v>19577113.800000004</v>
      </c>
    </row>
    <row r="25" spans="2:17">
      <c r="B25" s="54" t="s">
        <v>28</v>
      </c>
      <c r="D25" s="96">
        <v>7041567.2000000002</v>
      </c>
      <c r="E25" s="42">
        <v>5987298.2000000002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8"/>
      <c r="Q25" s="99">
        <v>13028865.4</v>
      </c>
    </row>
    <row r="26" spans="2:17">
      <c r="B26" s="56" t="s">
        <v>46</v>
      </c>
      <c r="D26" s="90">
        <v>17532429.299999997</v>
      </c>
      <c r="E26" s="16">
        <v>15073549.900000002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8"/>
      <c r="Q26" s="91">
        <v>32605979.200000003</v>
      </c>
    </row>
    <row r="27" spans="2:17">
      <c r="B27" s="53"/>
      <c r="D27" s="96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8"/>
      <c r="Q27" s="99"/>
    </row>
    <row r="28" spans="2:17">
      <c r="B28" s="50" t="s">
        <v>56</v>
      </c>
      <c r="C28" s="17"/>
      <c r="D28" s="90">
        <v>20656282.899999999</v>
      </c>
      <c r="E28" s="16">
        <v>17879751.800000001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8"/>
      <c r="Q28" s="90">
        <v>38536034.700000003</v>
      </c>
    </row>
    <row r="29" spans="2:17">
      <c r="B29" s="50"/>
      <c r="D29" s="9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8"/>
      <c r="Q29" s="91"/>
    </row>
    <row r="30" spans="2:17">
      <c r="B30" s="74" t="s">
        <v>57</v>
      </c>
      <c r="D30" s="9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8"/>
      <c r="Q30" s="90"/>
    </row>
    <row r="31" spans="2:17">
      <c r="B31" s="55" t="s">
        <v>49</v>
      </c>
      <c r="D31" s="90">
        <v>1243246.8</v>
      </c>
      <c r="E31" s="16">
        <v>1069998.2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8"/>
      <c r="Q31" s="91">
        <v>2313245</v>
      </c>
    </row>
    <row r="32" spans="2:17">
      <c r="B32" s="55" t="s">
        <v>48</v>
      </c>
      <c r="D32" s="90">
        <v>392640.5</v>
      </c>
      <c r="E32" s="16">
        <v>341167.9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8"/>
      <c r="Q32" s="90">
        <v>733808.4</v>
      </c>
    </row>
    <row r="33" spans="2:17">
      <c r="B33" s="53"/>
      <c r="D33" s="9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8"/>
      <c r="Q33" s="91"/>
    </row>
    <row r="34" spans="2:17">
      <c r="B34" s="53" t="s">
        <v>29</v>
      </c>
      <c r="C34" s="17"/>
      <c r="D34" s="90">
        <v>11063.1</v>
      </c>
      <c r="E34" s="16">
        <v>10132.1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8"/>
      <c r="Q34" s="91">
        <v>21195.200000000001</v>
      </c>
    </row>
    <row r="35" spans="2:17">
      <c r="B35" s="53" t="s">
        <v>51</v>
      </c>
      <c r="C35" s="18"/>
      <c r="D35" s="90">
        <v>7685.1</v>
      </c>
      <c r="E35" s="16">
        <v>6828.7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8"/>
      <c r="Q35" s="91">
        <v>14513.8</v>
      </c>
    </row>
    <row r="36" spans="2:17">
      <c r="B36" s="53" t="s">
        <v>52</v>
      </c>
      <c r="C36" s="17"/>
      <c r="D36" s="90">
        <v>563893.19999999995</v>
      </c>
      <c r="E36" s="16">
        <v>467945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8"/>
      <c r="Q36" s="91">
        <v>1031838.2</v>
      </c>
    </row>
    <row r="37" spans="2:17">
      <c r="B37" s="53"/>
      <c r="C37" s="17"/>
      <c r="D37" s="9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8"/>
      <c r="Q37" s="91"/>
    </row>
    <row r="38" spans="2:17">
      <c r="B38" s="53" t="s">
        <v>40</v>
      </c>
      <c r="C38" s="17"/>
      <c r="D38" s="90">
        <v>280566.5</v>
      </c>
      <c r="E38" s="16">
        <v>243325.1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8"/>
      <c r="Q38" s="91">
        <v>523891.6</v>
      </c>
    </row>
    <row r="39" spans="2:17">
      <c r="B39" s="53" t="s">
        <v>35</v>
      </c>
      <c r="C39" s="17"/>
      <c r="D39" s="90">
        <v>23.9</v>
      </c>
      <c r="E39" s="16">
        <v>72.8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8"/>
      <c r="Q39" s="91">
        <v>96.699999999999989</v>
      </c>
    </row>
    <row r="40" spans="2:17">
      <c r="B40" s="53"/>
      <c r="C40" s="17"/>
      <c r="D40" s="9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8"/>
      <c r="Q40" s="91"/>
    </row>
    <row r="41" spans="2:17">
      <c r="B41" s="53" t="s">
        <v>42</v>
      </c>
      <c r="C41" s="17"/>
      <c r="D41" s="9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8"/>
      <c r="Q41" s="91"/>
    </row>
    <row r="42" spans="2:17">
      <c r="B42" s="51" t="s">
        <v>102</v>
      </c>
      <c r="C42" s="18"/>
      <c r="D42" s="78">
        <v>486366.8</v>
      </c>
      <c r="E42" s="78">
        <v>404814.4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9"/>
      <c r="Q42" s="79">
        <v>891181.2</v>
      </c>
    </row>
    <row r="43" spans="2:17">
      <c r="B43" s="51" t="s">
        <v>103</v>
      </c>
      <c r="C43" s="18"/>
      <c r="D43" s="78">
        <f>545525.1+612469.9</f>
        <v>1157995</v>
      </c>
      <c r="E43" s="78">
        <f>550137+548662.1</f>
        <v>1098799.1000000001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9"/>
      <c r="Q43" s="79">
        <f t="shared" ref="Q43:Q47" si="0">SUM(D43:O43)</f>
        <v>2256794.1</v>
      </c>
    </row>
    <row r="44" spans="2:17">
      <c r="B44" s="51" t="s">
        <v>124</v>
      </c>
      <c r="C44" s="18"/>
      <c r="D44" s="78">
        <v>911490.1</v>
      </c>
      <c r="E44" s="78">
        <v>799614.7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9"/>
      <c r="Q44" s="79">
        <f t="shared" si="0"/>
        <v>1711104.7999999998</v>
      </c>
    </row>
    <row r="45" spans="2:17">
      <c r="B45" s="51" t="s">
        <v>104</v>
      </c>
      <c r="C45" s="17"/>
      <c r="D45" s="80">
        <v>295695.40000000002</v>
      </c>
      <c r="E45" s="80">
        <v>244069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/>
      <c r="Q45" s="80">
        <f t="shared" si="0"/>
        <v>539764.4</v>
      </c>
    </row>
    <row r="46" spans="2:17">
      <c r="B46" s="53" t="s">
        <v>101</v>
      </c>
      <c r="C46" s="17"/>
      <c r="D46" s="89">
        <f t="shared" ref="D46:E46" si="1">SUM(D42:D45)</f>
        <v>2851547.3</v>
      </c>
      <c r="E46" s="89">
        <f t="shared" si="1"/>
        <v>2547297.2000000002</v>
      </c>
      <c r="F46" s="89">
        <v>0</v>
      </c>
      <c r="G46" s="89">
        <v>0</v>
      </c>
      <c r="H46" s="89">
        <v>0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79"/>
      <c r="Q46" s="79">
        <f t="shared" si="0"/>
        <v>5398844.5</v>
      </c>
    </row>
    <row r="47" spans="2:17">
      <c r="B47" s="50"/>
      <c r="C47" s="1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9"/>
      <c r="Q47" s="79"/>
    </row>
    <row r="48" spans="2:17">
      <c r="B48" s="50" t="s">
        <v>58</v>
      </c>
      <c r="D48" s="89">
        <f t="shared" ref="D48:E48" si="2">D31+D32+D34+D35+D36+D38+D39+D46</f>
        <v>5350666.4000000004</v>
      </c>
      <c r="E48" s="89">
        <f t="shared" si="2"/>
        <v>4686767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79"/>
      <c r="Q48" s="79">
        <f>SUM(D48:O48)</f>
        <v>10037433.4</v>
      </c>
    </row>
    <row r="49" spans="2:17">
      <c r="B49" s="5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79"/>
      <c r="Q49" s="82"/>
    </row>
    <row r="50" spans="2:17">
      <c r="B50" s="57" t="s">
        <v>54</v>
      </c>
      <c r="D50" s="78">
        <v>222825.7</v>
      </c>
      <c r="E50" s="78">
        <v>174659.1</v>
      </c>
      <c r="F50" s="78">
        <v>0</v>
      </c>
      <c r="G50" s="78">
        <v>0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9"/>
      <c r="Q50" s="79">
        <f>SUM(D50:O50)</f>
        <v>397484.80000000005</v>
      </c>
    </row>
    <row r="51" spans="2:17">
      <c r="B51" s="50" t="s">
        <v>22</v>
      </c>
      <c r="D51" s="78">
        <v>121720.8</v>
      </c>
      <c r="E51" s="78">
        <v>112925.1</v>
      </c>
      <c r="F51" s="78">
        <v>0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9"/>
      <c r="Q51" s="79">
        <f t="shared" ref="Q51:Q52" si="3">SUM(D51:O51)</f>
        <v>234645.90000000002</v>
      </c>
    </row>
    <row r="52" spans="2:17">
      <c r="B52" s="50" t="s">
        <v>17</v>
      </c>
      <c r="D52" s="78">
        <v>356829.7</v>
      </c>
      <c r="E52" s="78">
        <v>315438.09999999998</v>
      </c>
      <c r="F52" s="78">
        <v>0</v>
      </c>
      <c r="G52" s="78">
        <v>0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/>
      <c r="Q52" s="78">
        <f t="shared" si="3"/>
        <v>672267.8</v>
      </c>
    </row>
    <row r="53" spans="2:17" ht="14.25" customHeight="1">
      <c r="B53" s="50"/>
      <c r="C53" s="22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6"/>
    </row>
    <row r="54" spans="2:17" s="1" customFormat="1" ht="15" customHeight="1">
      <c r="B54" s="50" t="s">
        <v>43</v>
      </c>
      <c r="C54" s="4"/>
      <c r="D54" s="83">
        <v>9473936.4000000004</v>
      </c>
      <c r="E54" s="83">
        <v>8863618.9000000004</v>
      </c>
      <c r="F54" s="83">
        <v>0</v>
      </c>
      <c r="G54" s="83">
        <v>0</v>
      </c>
      <c r="H54" s="83">
        <v>0</v>
      </c>
      <c r="I54" s="83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v>0</v>
      </c>
      <c r="P54" s="83"/>
      <c r="Q54" s="84">
        <v>8863618.9000000004</v>
      </c>
    </row>
    <row r="55" spans="2:17">
      <c r="B55" s="50" t="s">
        <v>50</v>
      </c>
      <c r="D55" s="78">
        <v>-242912.2</v>
      </c>
      <c r="E55" s="78">
        <v>-141651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9"/>
      <c r="Q55" s="79">
        <f>SUM(D55:O55)</f>
        <v>-384563.20000000001</v>
      </c>
    </row>
    <row r="56" spans="2:17" ht="15" thickBot="1">
      <c r="B56" s="50"/>
      <c r="C56" s="18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/>
      <c r="Q56" s="86"/>
    </row>
    <row r="57" spans="2:17" ht="15" thickTop="1">
      <c r="B57" s="59" t="s">
        <v>31</v>
      </c>
      <c r="D57" s="89">
        <f t="shared" ref="D57:E57" si="4">D7-D54+(D28+D48)-(D50+D51+D52)+D55</f>
        <v>25095431.699999996</v>
      </c>
      <c r="E57" s="89">
        <f t="shared" si="4"/>
        <v>22431885.800000001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79"/>
      <c r="Q57" s="79">
        <f>SUM(D57:O57)</f>
        <v>47527317.5</v>
      </c>
    </row>
    <row r="58" spans="2:17">
      <c r="B58" s="5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/>
      <c r="Q58" s="91"/>
    </row>
    <row r="59" spans="2:17" s="1" customFormat="1" ht="18" customHeight="1">
      <c r="B59" s="47" t="s">
        <v>129</v>
      </c>
      <c r="C59" s="4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3" t="s">
        <v>13</v>
      </c>
    </row>
    <row r="60" spans="2:17" ht="15.6">
      <c r="B60" s="48"/>
      <c r="D60" s="92" t="s">
        <v>1</v>
      </c>
      <c r="E60" s="92" t="s">
        <v>2</v>
      </c>
      <c r="F60" s="92" t="s">
        <v>3</v>
      </c>
      <c r="G60" s="92" t="s">
        <v>4</v>
      </c>
      <c r="H60" s="92" t="s">
        <v>5</v>
      </c>
      <c r="I60" s="92" t="s">
        <v>6</v>
      </c>
      <c r="J60" s="92" t="s">
        <v>7</v>
      </c>
      <c r="K60" s="92" t="s">
        <v>8</v>
      </c>
      <c r="L60" s="92" t="s">
        <v>9</v>
      </c>
      <c r="M60" s="92" t="s">
        <v>10</v>
      </c>
      <c r="N60" s="92" t="s">
        <v>11</v>
      </c>
      <c r="O60" s="92" t="s">
        <v>12</v>
      </c>
      <c r="P60" s="101"/>
      <c r="Q60" s="100" t="s">
        <v>127</v>
      </c>
    </row>
    <row r="61" spans="2:17" s="1" customFormat="1">
      <c r="B61" s="49" t="s">
        <v>21</v>
      </c>
      <c r="C61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1"/>
    </row>
    <row r="62" spans="2:17" s="1" customFormat="1">
      <c r="B62" s="60" t="s">
        <v>18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</row>
    <row r="63" spans="2:17" s="1" customFormat="1">
      <c r="B63" s="53" t="s">
        <v>125</v>
      </c>
      <c r="D63" s="90">
        <v>68129.5</v>
      </c>
      <c r="E63" s="90">
        <v>31851.1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1"/>
      <c r="Q63" s="91">
        <v>99980.6</v>
      </c>
    </row>
    <row r="64" spans="2:17">
      <c r="B64" s="53" t="s">
        <v>32</v>
      </c>
      <c r="D64" s="90">
        <v>2519528.2000000002</v>
      </c>
      <c r="E64" s="90">
        <v>2335461.5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  <c r="O64" s="90">
        <v>0</v>
      </c>
      <c r="P64" s="91"/>
      <c r="Q64" s="91">
        <v>4854989.7</v>
      </c>
    </row>
    <row r="65" spans="2:17">
      <c r="B65" s="53" t="s">
        <v>53</v>
      </c>
      <c r="D65" s="90">
        <v>11271.3</v>
      </c>
      <c r="E65" s="90">
        <v>8492.6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1"/>
      <c r="Q65" s="91">
        <v>19763.900000000001</v>
      </c>
    </row>
    <row r="66" spans="2:17">
      <c r="B66" s="53" t="s">
        <v>39</v>
      </c>
      <c r="D66" s="90">
        <v>15763.6</v>
      </c>
      <c r="E66" s="90">
        <v>16730.7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1"/>
      <c r="Q66" s="91">
        <v>32494.300000000003</v>
      </c>
    </row>
    <row r="67" spans="2:17" s="1" customFormat="1">
      <c r="B67" s="53" t="s">
        <v>44</v>
      </c>
      <c r="C67" s="24"/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1"/>
      <c r="Q67" s="93">
        <v>0</v>
      </c>
    </row>
    <row r="68" spans="2:17" s="1" customFormat="1">
      <c r="B68" s="53" t="s">
        <v>34</v>
      </c>
      <c r="C68" s="24"/>
      <c r="D68" s="90">
        <v>-10575.6</v>
      </c>
      <c r="E68" s="90">
        <v>20713.400000000001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1"/>
      <c r="Q68" s="90">
        <v>10137.800000000001</v>
      </c>
    </row>
    <row r="69" spans="2:17">
      <c r="B69" s="61" t="s">
        <v>33</v>
      </c>
      <c r="C69" s="19"/>
      <c r="D69" s="90">
        <v>347243.9</v>
      </c>
      <c r="E69" s="90">
        <v>276145.3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1"/>
      <c r="Q69" s="91">
        <v>623389.19999999995</v>
      </c>
    </row>
    <row r="70" spans="2:17">
      <c r="B70" s="50" t="s">
        <v>19</v>
      </c>
      <c r="C70" s="19"/>
      <c r="D70" s="90">
        <v>2951360.9</v>
      </c>
      <c r="E70" s="90">
        <v>2689394.6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  <c r="O70" s="90">
        <v>0</v>
      </c>
      <c r="P70" s="91"/>
      <c r="Q70" s="91">
        <v>5640755.5</v>
      </c>
    </row>
    <row r="71" spans="2:17">
      <c r="B71" s="60"/>
      <c r="C71" s="27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/>
      <c r="Q71" s="91"/>
    </row>
    <row r="72" spans="2:17">
      <c r="B72" s="50" t="s">
        <v>98</v>
      </c>
      <c r="C72" s="19"/>
      <c r="D72" s="78">
        <v>21763599.5</v>
      </c>
      <c r="E72" s="78">
        <v>19448383.100000001</v>
      </c>
      <c r="F72" s="78">
        <v>0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  <c r="N72" s="78">
        <v>0</v>
      </c>
      <c r="O72" s="78">
        <v>0</v>
      </c>
      <c r="P72" s="79"/>
      <c r="Q72" s="79">
        <v>41211982.600000001</v>
      </c>
    </row>
    <row r="73" spans="2:17">
      <c r="B73" s="55" t="s">
        <v>115</v>
      </c>
      <c r="C73" s="19"/>
      <c r="D73" s="78">
        <v>702051.59677419357</v>
      </c>
      <c r="E73" s="78">
        <v>694585.11071428575</v>
      </c>
      <c r="F73" s="78">
        <v>0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  <c r="N73" s="78">
        <v>0</v>
      </c>
      <c r="O73" s="78">
        <v>0</v>
      </c>
      <c r="P73" s="79"/>
      <c r="Q73" s="79">
        <f>AVERAGE(D73:O73)</f>
        <v>116386.39229070662</v>
      </c>
    </row>
    <row r="74" spans="2:17">
      <c r="B74" s="50"/>
      <c r="C74" s="1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9"/>
      <c r="Q74" s="79"/>
    </row>
    <row r="75" spans="2:17">
      <c r="B75" s="60" t="s">
        <v>0</v>
      </c>
      <c r="C75" s="17"/>
      <c r="D75" s="89">
        <f t="shared" ref="D75:E75" si="5">D57-(D70+D72)</f>
        <v>380471.29999999702</v>
      </c>
      <c r="E75" s="89">
        <f t="shared" si="5"/>
        <v>294108.09999999776</v>
      </c>
      <c r="F75" s="89">
        <v>0</v>
      </c>
      <c r="G75" s="89">
        <v>0</v>
      </c>
      <c r="H75" s="89">
        <v>0</v>
      </c>
      <c r="I75" s="89">
        <v>0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79"/>
      <c r="Q75" s="79">
        <f>SUM(D75:O75)</f>
        <v>674579.39999999478</v>
      </c>
    </row>
    <row r="76" spans="2:17">
      <c r="B76" s="62" t="s">
        <v>45</v>
      </c>
      <c r="C76" s="18"/>
      <c r="D76" s="94">
        <f t="shared" ref="D76:E76" si="6">IF(D57&gt;0,D75/D57,"")</f>
        <v>1.5160978481991888E-2</v>
      </c>
      <c r="E76" s="94">
        <f t="shared" si="6"/>
        <v>1.3111162504224132E-2</v>
      </c>
      <c r="F76" s="94" t="s">
        <v>128</v>
      </c>
      <c r="G76" s="94" t="s">
        <v>128</v>
      </c>
      <c r="H76" s="94" t="s">
        <v>128</v>
      </c>
      <c r="I76" s="94" t="s">
        <v>128</v>
      </c>
      <c r="J76" s="94" t="s">
        <v>128</v>
      </c>
      <c r="K76" s="94" t="s">
        <v>128</v>
      </c>
      <c r="L76" s="94" t="s">
        <v>128</v>
      </c>
      <c r="M76" s="94" t="s">
        <v>128</v>
      </c>
      <c r="N76" s="94" t="s">
        <v>128</v>
      </c>
      <c r="O76" s="94" t="s">
        <v>128</v>
      </c>
      <c r="P76" s="94"/>
      <c r="Q76" s="95">
        <f>AVERAGE(D76:O76)</f>
        <v>1.413607049310801E-2</v>
      </c>
    </row>
    <row r="77" spans="2:17" ht="15" thickBot="1">
      <c r="B77" s="50"/>
      <c r="C77" s="2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79"/>
      <c r="Q77" s="88"/>
    </row>
    <row r="78" spans="2:17" ht="15" thickTop="1">
      <c r="B78" s="59" t="s">
        <v>36</v>
      </c>
      <c r="D78" s="89">
        <f t="shared" ref="D78:E78" si="7">(D70+D72)+D75</f>
        <v>25095431.699999996</v>
      </c>
      <c r="E78" s="89">
        <f t="shared" si="7"/>
        <v>22431885.800000001</v>
      </c>
      <c r="F78" s="89">
        <v>0</v>
      </c>
      <c r="G78" s="89">
        <v>0</v>
      </c>
      <c r="H78" s="89">
        <v>0</v>
      </c>
      <c r="I78" s="89">
        <v>0</v>
      </c>
      <c r="J78" s="89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79"/>
      <c r="Q78" s="79">
        <f>SUM(D78:O78)</f>
        <v>47527317.5</v>
      </c>
    </row>
    <row r="79" spans="2:17">
      <c r="B79" s="59"/>
      <c r="C79" s="15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/>
      <c r="Q79" s="91"/>
    </row>
    <row r="80" spans="2:17">
      <c r="B80" s="50"/>
      <c r="D80" s="90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91"/>
    </row>
    <row r="81" spans="2:17">
      <c r="B81" s="63" t="s">
        <v>116</v>
      </c>
      <c r="D81" s="90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90"/>
    </row>
    <row r="82" spans="2:17">
      <c r="B82" s="64" t="s">
        <v>117</v>
      </c>
    </row>
    <row r="83" spans="2:17">
      <c r="B83" t="s">
        <v>118</v>
      </c>
      <c r="D83" s="90"/>
      <c r="Q83" s="91"/>
    </row>
    <row r="84" spans="2:17">
      <c r="B84" s="23" t="s">
        <v>119</v>
      </c>
      <c r="C84" s="24"/>
      <c r="D84" s="98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Q84" s="98"/>
    </row>
    <row r="85" spans="2:17">
      <c r="B85" s="23"/>
      <c r="C85" s="24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2:17">
      <c r="D86" s="12"/>
      <c r="Q86" s="91"/>
    </row>
    <row r="87" spans="2:17" ht="15.6">
      <c r="B87" s="35"/>
      <c r="D87" s="12"/>
      <c r="Q87" s="91"/>
    </row>
    <row r="88" spans="2:17" ht="15.6">
      <c r="B88" s="35"/>
    </row>
    <row r="89" spans="2:17" ht="15.6">
      <c r="B89" s="35"/>
    </row>
  </sheetData>
  <mergeCells count="1">
    <mergeCell ref="H3:J3"/>
  </mergeCells>
  <pageMargins left="0.25" right="0.25" top="0.75" bottom="0.64" header="0.3" footer="0.3"/>
  <pageSetup paperSize="5" scale="65" fitToHeight="0" orientation="landscape" r:id="rId1"/>
  <headerFooter>
    <oddFooter>&amp;L_x000D_&amp;1#&amp;"Calibri"&amp;10&amp;K000000 Security 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Jessica Bassett</cp:lastModifiedBy>
  <cp:lastPrinted>2019-05-22T20:25:46Z</cp:lastPrinted>
  <dcterms:created xsi:type="dcterms:W3CDTF">2016-06-02T16:03:10Z</dcterms:created>
  <dcterms:modified xsi:type="dcterms:W3CDTF">2025-04-01T17:25:33Z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456a4-fd09-448a-abb7-32a44248e25a_Enabled">
    <vt:lpwstr>true</vt:lpwstr>
  </property>
  <property fmtid="{D5CDD505-2E9C-101B-9397-08002B2CF9AE}" pid="3" name="MSIP_Label_fa6456a4-fd09-448a-abb7-32a44248e25a_SetDate">
    <vt:lpwstr>2024-02-27T15:34:20Z</vt:lpwstr>
  </property>
  <property fmtid="{D5CDD505-2E9C-101B-9397-08002B2CF9AE}" pid="4" name="MSIP_Label_fa6456a4-fd09-448a-abb7-32a44248e25a_Method">
    <vt:lpwstr>Standard</vt:lpwstr>
  </property>
  <property fmtid="{D5CDD505-2E9C-101B-9397-08002B2CF9AE}" pid="5" name="MSIP_Label_fa6456a4-fd09-448a-abb7-32a44248e25a_Name">
    <vt:lpwstr>Protected A</vt:lpwstr>
  </property>
  <property fmtid="{D5CDD505-2E9C-101B-9397-08002B2CF9AE}" pid="6" name="MSIP_Label_fa6456a4-fd09-448a-abb7-32a44248e25a_SiteId">
    <vt:lpwstr>5a661919-a609-4857-a7a7-eea01d3ecdfa</vt:lpwstr>
  </property>
  <property fmtid="{D5CDD505-2E9C-101B-9397-08002B2CF9AE}" pid="7" name="MSIP_Label_fa6456a4-fd09-448a-abb7-32a44248e25a_ActionId">
    <vt:lpwstr>6db9c950-c7cd-4310-9bc6-12e480fca4f6</vt:lpwstr>
  </property>
  <property fmtid="{D5CDD505-2E9C-101B-9397-08002B2CF9AE}" pid="8" name="MSIP_Label_fa6456a4-fd09-448a-abb7-32a44248e25a_ContentBits">
    <vt:lpwstr>2</vt:lpwstr>
  </property>
</Properties>
</file>